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<sst xmlns="http://schemas.openxmlformats.org/spreadsheetml/2006/main" count="857" uniqueCount="303">
  <si>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Elundini(EC141)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</si>
  <si>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</si>
  <si>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</si>
  <si>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</si>
  <si>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</si>
  <si>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</si>
  <si>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</si>
  <si>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</si>
  <si>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</si>
  <si>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</si>
  <si>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</si>
  <si>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</si>
  <si>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</si>
  <si>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</si>
  <si>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</si>
  <si>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</si>
  <si>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</si>
  <si>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</si>
  <si>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</si>
  <si>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</si>
  <si>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</si>
  <si>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</si>
  <si>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</si>
  <si>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</si>
  <si>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</si>
  <si>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</si>
  <si>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</si>
  <si>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</si>
  <si>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</si>
  <si>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</si>
  <si>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</si>
  <si>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</si>
  <si>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</si>
  <si>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</si>
  <si>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</si>
  <si>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</si>
  <si>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</si>
  <si>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</si>
  <si>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</si>
  <si>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</si>
  <si>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</si>
  <si>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</si>
  <si>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</si>
  <si>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</si>
  <si>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</si>
  <si>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</si>
  <si>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</si>
  <si>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</si>
  <si>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</si>
  <si>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</si>
  <si>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</si>
  <si>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</si>
  <si>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</si>
  <si>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</si>
  <si>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</si>
  <si>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</si>
  <si>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</si>
  <si>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</si>
  <si>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</si>
  <si>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</si>
  <si>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</si>
  <si>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</si>
  <si>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</si>
  <si>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</si>
  <si>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</si>
  <si>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</si>
  <si>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</si>
  <si>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</si>
  <si>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</si>
  <si>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</si>
  <si>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Elundini(EC141)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</si>
  <si>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</si>
  <si>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</si>
  <si>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</si>
  <si>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</si>
  <si>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</si>
  <si>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</si>
  <si>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</si>
  <si>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</si>
  <si>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</si>
  <si>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</si>
  <si>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</si>
  <si>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</si>
  <si>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</si>
  <si>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</si>
  <si>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</si>
  <si>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</si>
  <si>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</si>
  <si>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</si>
  <si>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</si>
  <si>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</si>
  <si>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</si>
  <si>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</si>
  <si>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</si>
  <si>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</si>
  <si>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</si>
  <si>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</si>
  <si>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</si>
  <si>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</si>
  <si>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</si>
  <si>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Elundini(EC141)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</si>
  <si>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</si>
  <si>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</si>
  <si>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</si>
  <si>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</si>
  <si>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</si>
  <si>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</si>
  <si>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</si>
  <si>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</si>
  <si>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</si>
  <si>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</si>
  <si>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</si>
  <si>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</si>
  <si>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</si>
  <si>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</si>
  <si>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</si>
  <si>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</si>
  <si>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</si>
  <si>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</si>
  <si>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</si>
  <si>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</si>
  <si>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</si>
  <si>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</si>
  <si>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</si>
  <si>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</si>
  <si>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</si>
  <si>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</si>
  <si>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</si>
  <si>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</si>
  <si>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Elundini(EC141)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</si>
  <si>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</si>
  <si>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</si>
  <si>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</si>
  <si>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</si>
  <si>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</si>
  <si>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</si>
  <si>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</si>
  <si>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</si>
  <si>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</si>
  <si>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</si>
  <si>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Elundini(EC141)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</si>
  <si>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</si>
  <si>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</si>
  <si>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</si>
  <si>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</si>
  <si>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</si>
  <si>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</si>
  <si>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</si>
  <si>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</si>
  <si>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</si>
  <si>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</si>
  <si>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</si>
  <si>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</si>
  <si>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</si>
  <si>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</si>
  <si>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</si>
  <si>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</si>
  <si>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</si>
  <si>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</si>
  <si>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</si>
  <si>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</si>
  <si>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</si>
  <si>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</si>
  <si>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</si>
  <si>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</si>
  <si>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</si>
  <si>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</si>
  <si>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</si>
  <si>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</si>
  <si>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</si>
  <si>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</si>
  <si>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</si>
  <si>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</si>
  <si>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</si>
  <si>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Elundini(EC141)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</si>
  <si>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</si>
  <si>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</si>
  <si>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</si>
  <si>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</si>
  <si>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</si>
  <si>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</si>
  <si>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</si>
  <si>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</si>
  <si>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</si>
  <si>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</si>
  <si>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</si>
  <si>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</si>
  <si>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</si>
  <si>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</si>
  <si>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</si>
  <si>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</si>
  <si>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</si>
  <si>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</si>
  <si>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</si>
  <si>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</si>
  <si>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</si>
  <si>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</si>
  <si>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</si>
  <si>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</si>
  <si>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</si>
  <si>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</si>
  <si>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</si>
  <si>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Elundini(EC141)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</si>
  <si>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</si>
  <si>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</si>
  <si>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</si>
  <si>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</si>
  <si>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</si>
  <si>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</si>
  <si>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</si>
  <si>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</si>
  <si>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</si>
  <si>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</si>
  <si>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</si>
  <si>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</si>
  <si>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</si>
  <si>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</si>
  <si>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</si>
  <si>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</si>
  <si>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</si>
  <si>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</si>
  <si>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</si>
  <si>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</si>
  <si>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</si>
  <si>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</si>
  <si>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</si>
  <si>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</si>
  <si>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Elundini(EC141)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</si>
  <si>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</si>
  <si>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</si>
  <si>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</si>
  <si>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</si>
  <si>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</si>
  <si>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</si>
  <si>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</si>
  <si>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</si>
  <si>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</si>
  <si>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</si>
  <si>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</si>
  <si>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</si>
  <si>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</si>
  <si>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</si>
  <si>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</si>
  <si>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</si>
  <si>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</si>
  <si>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</si>
  <si>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</si>
  <si>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</si>
  <si>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</si>
  <si>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</si>
  <si>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</si>
  <si>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</si>
  <si>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</si>
  <si>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</si>
  <si>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</si>
  <si>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</si>
  <si>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</si>
  <si>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</si>
  <si>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</si>
  <si>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</si>
  <si>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</si>
  <si>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</si>
  <si>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</si>
  <si>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Elundini(EC141)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</si>
  <si>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</si>
  <si>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</si>
  <si>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Elundini(EC141)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</si>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</sst>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17218030</v>
      </c>
      <c r="C5" s="19">
        <v>0</v>
      </c>
      <c r="D5" s="59">
        <v>18804349</v>
      </c>
      <c r="E5" s="60">
        <v>18804349</v>
      </c>
      <c r="F5" s="60">
        <v>9879566</v>
      </c>
      <c r="G5" s="60">
        <v>10373544</v>
      </c>
      <c r="H5" s="60">
        <v>10892222</v>
      </c>
      <c r="I5" s="60">
        <v>31145332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810193</v>
      </c>
      <c r="Q5" s="60">
        <v>810193</v>
      </c>
      <c r="R5" s="60">
        <v>0</v>
      </c>
      <c r="S5" s="60">
        <v>0</v>
      </c>
      <c r="T5" s="60">
        <v>0</v>
      </c>
      <c r="U5" s="60">
        <v>0</v>
      </c>
      <c r="V5" s="60">
        <v>31955525</v>
      </c>
      <c r="W5" s="60">
        <v>14103000</v>
      </c>
      <c r="X5" s="60">
        <v>17852525</v>
      </c>
      <c r="Y5" s="61">
        <v>126.59</v>
      </c>
      <c r="Z5" s="62">
        <v>18804349</v>
      </c>
    </row>
    <row r="6" spans="1:26" ht="12.75">
      <c r="A6" s="58" t="s">
        <v>32</v>
      </c>
      <c r="B6" s="19">
        <v>23991872</v>
      </c>
      <c r="C6" s="19">
        <v>0</v>
      </c>
      <c r="D6" s="59">
        <v>27063339</v>
      </c>
      <c r="E6" s="60">
        <v>27063339</v>
      </c>
      <c r="F6" s="60">
        <v>1215177</v>
      </c>
      <c r="G6" s="60">
        <v>1274886</v>
      </c>
      <c r="H6" s="60">
        <v>1338630</v>
      </c>
      <c r="I6" s="60">
        <v>3828693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53520</v>
      </c>
      <c r="Q6" s="60">
        <v>53520</v>
      </c>
      <c r="R6" s="60">
        <v>0</v>
      </c>
      <c r="S6" s="60">
        <v>0</v>
      </c>
      <c r="T6" s="60">
        <v>0</v>
      </c>
      <c r="U6" s="60">
        <v>0</v>
      </c>
      <c r="V6" s="60">
        <v>3882213</v>
      </c>
      <c r="W6" s="60">
        <v>20529670</v>
      </c>
      <c r="X6" s="60">
        <v>-16647457</v>
      </c>
      <c r="Y6" s="61">
        <v>-81.09</v>
      </c>
      <c r="Z6" s="62">
        <v>27063339</v>
      </c>
    </row>
    <row r="7" spans="1:26" ht="12.75">
      <c r="A7" s="58" t="s">
        <v>33</v>
      </c>
      <c r="B7" s="19">
        <v>4538778</v>
      </c>
      <c r="C7" s="19">
        <v>0</v>
      </c>
      <c r="D7" s="59">
        <v>1596000</v>
      </c>
      <c r="E7" s="60">
        <v>1596000</v>
      </c>
      <c r="F7" s="60">
        <v>390950</v>
      </c>
      <c r="G7" s="60">
        <v>9685</v>
      </c>
      <c r="H7" s="60">
        <v>10169</v>
      </c>
      <c r="I7" s="60">
        <v>410804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410804</v>
      </c>
      <c r="W7" s="60">
        <v>1197000</v>
      </c>
      <c r="X7" s="60">
        <v>-786196</v>
      </c>
      <c r="Y7" s="61">
        <v>-65.68</v>
      </c>
      <c r="Z7" s="62">
        <v>1596000</v>
      </c>
    </row>
    <row r="8" spans="1:26" ht="12.75">
      <c r="A8" s="58" t="s">
        <v>34</v>
      </c>
      <c r="B8" s="19">
        <v>152226384</v>
      </c>
      <c r="C8" s="19">
        <v>0</v>
      </c>
      <c r="D8" s="59">
        <v>169215000</v>
      </c>
      <c r="E8" s="60">
        <v>169215000</v>
      </c>
      <c r="F8" s="60">
        <v>55882000</v>
      </c>
      <c r="G8" s="60">
        <v>0</v>
      </c>
      <c r="H8" s="60">
        <v>0</v>
      </c>
      <c r="I8" s="60">
        <v>55882000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34323000</v>
      </c>
      <c r="Q8" s="60">
        <v>34323000</v>
      </c>
      <c r="R8" s="60">
        <v>0</v>
      </c>
      <c r="S8" s="60">
        <v>0</v>
      </c>
      <c r="T8" s="60">
        <v>0</v>
      </c>
      <c r="U8" s="60">
        <v>0</v>
      </c>
      <c r="V8" s="60">
        <v>90205000</v>
      </c>
      <c r="W8" s="60">
        <v>169215000</v>
      </c>
      <c r="X8" s="60">
        <v>-79010000</v>
      </c>
      <c r="Y8" s="61">
        <v>-46.69</v>
      </c>
      <c r="Z8" s="62">
        <v>169215000</v>
      </c>
    </row>
    <row r="9" spans="1:26" ht="12.75">
      <c r="A9" s="58" t="s">
        <v>35</v>
      </c>
      <c r="B9" s="19">
        <v>7530014</v>
      </c>
      <c r="C9" s="19">
        <v>0</v>
      </c>
      <c r="D9" s="59">
        <v>130242370</v>
      </c>
      <c r="E9" s="60">
        <v>130242370</v>
      </c>
      <c r="F9" s="60">
        <v>247235</v>
      </c>
      <c r="G9" s="60">
        <v>230196</v>
      </c>
      <c r="H9" s="60">
        <v>241707</v>
      </c>
      <c r="I9" s="60">
        <v>719138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2516966</v>
      </c>
      <c r="Q9" s="60">
        <v>2516966</v>
      </c>
      <c r="R9" s="60">
        <v>0</v>
      </c>
      <c r="S9" s="60">
        <v>0</v>
      </c>
      <c r="T9" s="60">
        <v>0</v>
      </c>
      <c r="U9" s="60">
        <v>0</v>
      </c>
      <c r="V9" s="60">
        <v>3236104</v>
      </c>
      <c r="W9" s="60">
        <v>97683282</v>
      </c>
      <c r="X9" s="60">
        <v>-94447178</v>
      </c>
      <c r="Y9" s="61">
        <v>-96.69</v>
      </c>
      <c r="Z9" s="62">
        <v>130242370</v>
      </c>
    </row>
    <row r="10" spans="1:26" ht="22.5">
      <c r="A10" s="63" t="s">
        <v>278</v>
      </c>
      <c r="B10" s="64">
        <f>SUM(B5:B9)</f>
        <v>205505078</v>
      </c>
      <c r="C10" s="64">
        <f>SUM(C5:C9)</f>
        <v>0</v>
      </c>
      <c r="D10" s="65">
        <f aca="true" t="shared" si="0" ref="D10:Z10">SUM(D5:D9)</f>
        <v>346921058</v>
      </c>
      <c r="E10" s="66">
        <f t="shared" si="0"/>
        <v>346921058</v>
      </c>
      <c r="F10" s="66">
        <f t="shared" si="0"/>
        <v>67614928</v>
      </c>
      <c r="G10" s="66">
        <f t="shared" si="0"/>
        <v>11888311</v>
      </c>
      <c r="H10" s="66">
        <f t="shared" si="0"/>
        <v>12482728</v>
      </c>
      <c r="I10" s="66">
        <f t="shared" si="0"/>
        <v>91985967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37703679</v>
      </c>
      <c r="Q10" s="66">
        <f t="shared" si="0"/>
        <v>37703679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129689646</v>
      </c>
      <c r="W10" s="66">
        <f t="shared" si="0"/>
        <v>302727952</v>
      </c>
      <c r="X10" s="66">
        <f t="shared" si="0"/>
        <v>-173038306</v>
      </c>
      <c r="Y10" s="67">
        <f>+IF(W10&lt;&gt;0,(X10/W10)*100,0)</f>
        <v>-57.159672523401476</v>
      </c>
      <c r="Z10" s="68">
        <f t="shared" si="0"/>
        <v>346921058</v>
      </c>
    </row>
    <row r="11" spans="1:26" ht="12.75">
      <c r="A11" s="58" t="s">
        <v>37</v>
      </c>
      <c r="B11" s="19">
        <v>70480366</v>
      </c>
      <c r="C11" s="19">
        <v>0</v>
      </c>
      <c r="D11" s="59">
        <v>91241775</v>
      </c>
      <c r="E11" s="60">
        <v>91241775</v>
      </c>
      <c r="F11" s="60">
        <v>3598000</v>
      </c>
      <c r="G11" s="60">
        <v>7509332</v>
      </c>
      <c r="H11" s="60">
        <v>7491472</v>
      </c>
      <c r="I11" s="60">
        <v>18598804</v>
      </c>
      <c r="J11" s="60">
        <v>7491472</v>
      </c>
      <c r="K11" s="60">
        <v>7491472</v>
      </c>
      <c r="L11" s="60">
        <v>7491472</v>
      </c>
      <c r="M11" s="60">
        <v>22474416</v>
      </c>
      <c r="N11" s="60">
        <v>7491472</v>
      </c>
      <c r="O11" s="60">
        <v>7491472</v>
      </c>
      <c r="P11" s="60">
        <v>7136827</v>
      </c>
      <c r="Q11" s="60">
        <v>22119771</v>
      </c>
      <c r="R11" s="60">
        <v>0</v>
      </c>
      <c r="S11" s="60">
        <v>0</v>
      </c>
      <c r="T11" s="60">
        <v>0</v>
      </c>
      <c r="U11" s="60">
        <v>0</v>
      </c>
      <c r="V11" s="60">
        <v>63192991</v>
      </c>
      <c r="W11" s="60">
        <v>68431023</v>
      </c>
      <c r="X11" s="60">
        <v>-5238032</v>
      </c>
      <c r="Y11" s="61">
        <v>-7.65</v>
      </c>
      <c r="Z11" s="62">
        <v>91241775</v>
      </c>
    </row>
    <row r="12" spans="1:26" ht="12.75">
      <c r="A12" s="58" t="s">
        <v>38</v>
      </c>
      <c r="B12" s="19">
        <v>10228972</v>
      </c>
      <c r="C12" s="19">
        <v>0</v>
      </c>
      <c r="D12" s="59">
        <v>10588524</v>
      </c>
      <c r="E12" s="60">
        <v>10588524</v>
      </c>
      <c r="F12" s="60">
        <v>528000</v>
      </c>
      <c r="G12" s="60">
        <v>0</v>
      </c>
      <c r="H12" s="60">
        <v>855922</v>
      </c>
      <c r="I12" s="60">
        <v>1383922</v>
      </c>
      <c r="J12" s="60">
        <v>855922</v>
      </c>
      <c r="K12" s="60">
        <v>855922</v>
      </c>
      <c r="L12" s="60">
        <v>855922</v>
      </c>
      <c r="M12" s="60">
        <v>2567766</v>
      </c>
      <c r="N12" s="60">
        <v>855922</v>
      </c>
      <c r="O12" s="60">
        <v>855922</v>
      </c>
      <c r="P12" s="60">
        <v>976417</v>
      </c>
      <c r="Q12" s="60">
        <v>2688261</v>
      </c>
      <c r="R12" s="60">
        <v>0</v>
      </c>
      <c r="S12" s="60">
        <v>0</v>
      </c>
      <c r="T12" s="60">
        <v>0</v>
      </c>
      <c r="U12" s="60">
        <v>0</v>
      </c>
      <c r="V12" s="60">
        <v>6639949</v>
      </c>
      <c r="W12" s="60">
        <v>7941393</v>
      </c>
      <c r="X12" s="60">
        <v>-1301444</v>
      </c>
      <c r="Y12" s="61">
        <v>-16.39</v>
      </c>
      <c r="Z12" s="62">
        <v>10588524</v>
      </c>
    </row>
    <row r="13" spans="1:26" ht="12.75">
      <c r="A13" s="58" t="s">
        <v>279</v>
      </c>
      <c r="B13" s="19">
        <v>26956047</v>
      </c>
      <c r="C13" s="19">
        <v>0</v>
      </c>
      <c r="D13" s="59">
        <v>48663132</v>
      </c>
      <c r="E13" s="60">
        <v>48663132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36497349</v>
      </c>
      <c r="X13" s="60">
        <v>-36497349</v>
      </c>
      <c r="Y13" s="61">
        <v>-100</v>
      </c>
      <c r="Z13" s="62">
        <v>48663132</v>
      </c>
    </row>
    <row r="14" spans="1:26" ht="12.75">
      <c r="A14" s="58" t="s">
        <v>40</v>
      </c>
      <c r="B14" s="19">
        <v>1205324</v>
      </c>
      <c r="C14" s="19">
        <v>0</v>
      </c>
      <c r="D14" s="59">
        <v>53200</v>
      </c>
      <c r="E14" s="60">
        <v>53200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39897</v>
      </c>
      <c r="X14" s="60">
        <v>-39897</v>
      </c>
      <c r="Y14" s="61">
        <v>-100</v>
      </c>
      <c r="Z14" s="62">
        <v>53200</v>
      </c>
    </row>
    <row r="15" spans="1:26" ht="12.75">
      <c r="A15" s="58" t="s">
        <v>41</v>
      </c>
      <c r="B15" s="19">
        <v>30914110</v>
      </c>
      <c r="C15" s="19">
        <v>0</v>
      </c>
      <c r="D15" s="59">
        <v>45860213</v>
      </c>
      <c r="E15" s="60">
        <v>45860213</v>
      </c>
      <c r="F15" s="60">
        <v>5576715</v>
      </c>
      <c r="G15" s="60">
        <v>0</v>
      </c>
      <c r="H15" s="60">
        <v>384988</v>
      </c>
      <c r="I15" s="60">
        <v>5961703</v>
      </c>
      <c r="J15" s="60">
        <v>384988</v>
      </c>
      <c r="K15" s="60">
        <v>384988</v>
      </c>
      <c r="L15" s="60">
        <v>384988</v>
      </c>
      <c r="M15" s="60">
        <v>1154964</v>
      </c>
      <c r="N15" s="60">
        <v>384988</v>
      </c>
      <c r="O15" s="60">
        <v>384988</v>
      </c>
      <c r="P15" s="60">
        <v>68430</v>
      </c>
      <c r="Q15" s="60">
        <v>838406</v>
      </c>
      <c r="R15" s="60">
        <v>0</v>
      </c>
      <c r="S15" s="60">
        <v>0</v>
      </c>
      <c r="T15" s="60">
        <v>0</v>
      </c>
      <c r="U15" s="60">
        <v>0</v>
      </c>
      <c r="V15" s="60">
        <v>7955073</v>
      </c>
      <c r="W15" s="60">
        <v>34395840</v>
      </c>
      <c r="X15" s="60">
        <v>-26440767</v>
      </c>
      <c r="Y15" s="61">
        <v>-76.87</v>
      </c>
      <c r="Z15" s="62">
        <v>45860213</v>
      </c>
    </row>
    <row r="16" spans="1:26" ht="12.75">
      <c r="A16" s="69" t="s">
        <v>42</v>
      </c>
      <c r="B16" s="19">
        <v>20205512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64297986</v>
      </c>
      <c r="C17" s="19">
        <v>0</v>
      </c>
      <c r="D17" s="59">
        <v>132559894</v>
      </c>
      <c r="E17" s="60">
        <v>132559894</v>
      </c>
      <c r="F17" s="60">
        <v>5899764</v>
      </c>
      <c r="G17" s="60">
        <v>11038714</v>
      </c>
      <c r="H17" s="60">
        <v>11823444</v>
      </c>
      <c r="I17" s="60">
        <v>28761922</v>
      </c>
      <c r="J17" s="60">
        <v>11823444</v>
      </c>
      <c r="K17" s="60">
        <v>11823444</v>
      </c>
      <c r="L17" s="60">
        <v>11823444</v>
      </c>
      <c r="M17" s="60">
        <v>35470332</v>
      </c>
      <c r="N17" s="60">
        <v>11823444</v>
      </c>
      <c r="O17" s="60">
        <v>11823444</v>
      </c>
      <c r="P17" s="60">
        <v>13239258</v>
      </c>
      <c r="Q17" s="60">
        <v>36886146</v>
      </c>
      <c r="R17" s="60">
        <v>0</v>
      </c>
      <c r="S17" s="60">
        <v>0</v>
      </c>
      <c r="T17" s="60">
        <v>0</v>
      </c>
      <c r="U17" s="60">
        <v>0</v>
      </c>
      <c r="V17" s="60">
        <v>101118400</v>
      </c>
      <c r="W17" s="60">
        <v>99419850</v>
      </c>
      <c r="X17" s="60">
        <v>1698550</v>
      </c>
      <c r="Y17" s="61">
        <v>1.71</v>
      </c>
      <c r="Z17" s="62">
        <v>132559894</v>
      </c>
    </row>
    <row r="18" spans="1:26" ht="12.75">
      <c r="A18" s="70" t="s">
        <v>44</v>
      </c>
      <c r="B18" s="71">
        <f>SUM(B11:B17)</f>
        <v>224288317</v>
      </c>
      <c r="C18" s="71">
        <f>SUM(C11:C17)</f>
        <v>0</v>
      </c>
      <c r="D18" s="72">
        <f aca="true" t="shared" si="1" ref="D18:Z18">SUM(D11:D17)</f>
        <v>328966738</v>
      </c>
      <c r="E18" s="73">
        <f t="shared" si="1"/>
        <v>328966738</v>
      </c>
      <c r="F18" s="73">
        <f t="shared" si="1"/>
        <v>15602479</v>
      </c>
      <c r="G18" s="73">
        <f t="shared" si="1"/>
        <v>18548046</v>
      </c>
      <c r="H18" s="73">
        <f t="shared" si="1"/>
        <v>20555826</v>
      </c>
      <c r="I18" s="73">
        <f t="shared" si="1"/>
        <v>54706351</v>
      </c>
      <c r="J18" s="73">
        <f t="shared" si="1"/>
        <v>20555826</v>
      </c>
      <c r="K18" s="73">
        <f t="shared" si="1"/>
        <v>20555826</v>
      </c>
      <c r="L18" s="73">
        <f t="shared" si="1"/>
        <v>20555826</v>
      </c>
      <c r="M18" s="73">
        <f t="shared" si="1"/>
        <v>61667478</v>
      </c>
      <c r="N18" s="73">
        <f t="shared" si="1"/>
        <v>20555826</v>
      </c>
      <c r="O18" s="73">
        <f t="shared" si="1"/>
        <v>20555826</v>
      </c>
      <c r="P18" s="73">
        <f t="shared" si="1"/>
        <v>21420932</v>
      </c>
      <c r="Q18" s="73">
        <f t="shared" si="1"/>
        <v>62532584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178906413</v>
      </c>
      <c r="W18" s="73">
        <f t="shared" si="1"/>
        <v>246725352</v>
      </c>
      <c r="X18" s="73">
        <f t="shared" si="1"/>
        <v>-67818939</v>
      </c>
      <c r="Y18" s="67">
        <f>+IF(W18&lt;&gt;0,(X18/W18)*100,0)</f>
        <v>-27.487624782069414</v>
      </c>
      <c r="Z18" s="74">
        <f t="shared" si="1"/>
        <v>328966738</v>
      </c>
    </row>
    <row r="19" spans="1:26" ht="12.75">
      <c r="A19" s="70" t="s">
        <v>45</v>
      </c>
      <c r="B19" s="75">
        <f>+B10-B18</f>
        <v>-18783239</v>
      </c>
      <c r="C19" s="75">
        <f>+C10-C18</f>
        <v>0</v>
      </c>
      <c r="D19" s="76">
        <f aca="true" t="shared" si="2" ref="D19:Z19">+D10-D18</f>
        <v>17954320</v>
      </c>
      <c r="E19" s="77">
        <f t="shared" si="2"/>
        <v>17954320</v>
      </c>
      <c r="F19" s="77">
        <f t="shared" si="2"/>
        <v>52012449</v>
      </c>
      <c r="G19" s="77">
        <f t="shared" si="2"/>
        <v>-6659735</v>
      </c>
      <c r="H19" s="77">
        <f t="shared" si="2"/>
        <v>-8073098</v>
      </c>
      <c r="I19" s="77">
        <f t="shared" si="2"/>
        <v>37279616</v>
      </c>
      <c r="J19" s="77">
        <f t="shared" si="2"/>
        <v>-20555826</v>
      </c>
      <c r="K19" s="77">
        <f t="shared" si="2"/>
        <v>-20555826</v>
      </c>
      <c r="L19" s="77">
        <f t="shared" si="2"/>
        <v>-20555826</v>
      </c>
      <c r="M19" s="77">
        <f t="shared" si="2"/>
        <v>-61667478</v>
      </c>
      <c r="N19" s="77">
        <f t="shared" si="2"/>
        <v>-20555826</v>
      </c>
      <c r="O19" s="77">
        <f t="shared" si="2"/>
        <v>-20555826</v>
      </c>
      <c r="P19" s="77">
        <f t="shared" si="2"/>
        <v>16282747</v>
      </c>
      <c r="Q19" s="77">
        <f t="shared" si="2"/>
        <v>-24828905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-49216767</v>
      </c>
      <c r="W19" s="77">
        <f>IF(E10=E18,0,W10-W18)</f>
        <v>56002600</v>
      </c>
      <c r="X19" s="77">
        <f t="shared" si="2"/>
        <v>-105219367</v>
      </c>
      <c r="Y19" s="78">
        <f>+IF(W19&lt;&gt;0,(X19/W19)*100,0)</f>
        <v>-187.88300364625928</v>
      </c>
      <c r="Z19" s="79">
        <f t="shared" si="2"/>
        <v>17954320</v>
      </c>
    </row>
    <row r="20" spans="1:26" ht="12.75">
      <c r="A20" s="58" t="s">
        <v>46</v>
      </c>
      <c r="B20" s="19">
        <v>41386140</v>
      </c>
      <c r="C20" s="19">
        <v>0</v>
      </c>
      <c r="D20" s="59">
        <v>70222000</v>
      </c>
      <c r="E20" s="60">
        <v>70222000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65721000</v>
      </c>
      <c r="X20" s="60">
        <v>-65721000</v>
      </c>
      <c r="Y20" s="61">
        <v>-100</v>
      </c>
      <c r="Z20" s="62">
        <v>70222000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22602901</v>
      </c>
      <c r="C22" s="86">
        <f>SUM(C19:C21)</f>
        <v>0</v>
      </c>
      <c r="D22" s="87">
        <f aca="true" t="shared" si="3" ref="D22:Z22">SUM(D19:D21)</f>
        <v>88176320</v>
      </c>
      <c r="E22" s="88">
        <f t="shared" si="3"/>
        <v>88176320</v>
      </c>
      <c r="F22" s="88">
        <f t="shared" si="3"/>
        <v>52012449</v>
      </c>
      <c r="G22" s="88">
        <f t="shared" si="3"/>
        <v>-6659735</v>
      </c>
      <c r="H22" s="88">
        <f t="shared" si="3"/>
        <v>-8073098</v>
      </c>
      <c r="I22" s="88">
        <f t="shared" si="3"/>
        <v>37279616</v>
      </c>
      <c r="J22" s="88">
        <f t="shared" si="3"/>
        <v>-20555826</v>
      </c>
      <c r="K22" s="88">
        <f t="shared" si="3"/>
        <v>-20555826</v>
      </c>
      <c r="L22" s="88">
        <f t="shared" si="3"/>
        <v>-20555826</v>
      </c>
      <c r="M22" s="88">
        <f t="shared" si="3"/>
        <v>-61667478</v>
      </c>
      <c r="N22" s="88">
        <f t="shared" si="3"/>
        <v>-20555826</v>
      </c>
      <c r="O22" s="88">
        <f t="shared" si="3"/>
        <v>-20555826</v>
      </c>
      <c r="P22" s="88">
        <f t="shared" si="3"/>
        <v>16282747</v>
      </c>
      <c r="Q22" s="88">
        <f t="shared" si="3"/>
        <v>-24828905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-49216767</v>
      </c>
      <c r="W22" s="88">
        <f t="shared" si="3"/>
        <v>121723600</v>
      </c>
      <c r="X22" s="88">
        <f t="shared" si="3"/>
        <v>-170940367</v>
      </c>
      <c r="Y22" s="89">
        <f>+IF(W22&lt;&gt;0,(X22/W22)*100,0)</f>
        <v>-140.4332167303629</v>
      </c>
      <c r="Z22" s="90">
        <f t="shared" si="3"/>
        <v>88176320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22602901</v>
      </c>
      <c r="C24" s="75">
        <f>SUM(C22:C23)</f>
        <v>0</v>
      </c>
      <c r="D24" s="76">
        <f aca="true" t="shared" si="4" ref="D24:Z24">SUM(D22:D23)</f>
        <v>88176320</v>
      </c>
      <c r="E24" s="77">
        <f t="shared" si="4"/>
        <v>88176320</v>
      </c>
      <c r="F24" s="77">
        <f t="shared" si="4"/>
        <v>52012449</v>
      </c>
      <c r="G24" s="77">
        <f t="shared" si="4"/>
        <v>-6659735</v>
      </c>
      <c r="H24" s="77">
        <f t="shared" si="4"/>
        <v>-8073098</v>
      </c>
      <c r="I24" s="77">
        <f t="shared" si="4"/>
        <v>37279616</v>
      </c>
      <c r="J24" s="77">
        <f t="shared" si="4"/>
        <v>-20555826</v>
      </c>
      <c r="K24" s="77">
        <f t="shared" si="4"/>
        <v>-20555826</v>
      </c>
      <c r="L24" s="77">
        <f t="shared" si="4"/>
        <v>-20555826</v>
      </c>
      <c r="M24" s="77">
        <f t="shared" si="4"/>
        <v>-61667478</v>
      </c>
      <c r="N24" s="77">
        <f t="shared" si="4"/>
        <v>-20555826</v>
      </c>
      <c r="O24" s="77">
        <f t="shared" si="4"/>
        <v>-20555826</v>
      </c>
      <c r="P24" s="77">
        <f t="shared" si="4"/>
        <v>16282747</v>
      </c>
      <c r="Q24" s="77">
        <f t="shared" si="4"/>
        <v>-24828905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-49216767</v>
      </c>
      <c r="W24" s="77">
        <f t="shared" si="4"/>
        <v>121723600</v>
      </c>
      <c r="X24" s="77">
        <f t="shared" si="4"/>
        <v>-170940367</v>
      </c>
      <c r="Y24" s="78">
        <f>+IF(W24&lt;&gt;0,(X24/W24)*100,0)</f>
        <v>-140.4332167303629</v>
      </c>
      <c r="Z24" s="79">
        <f t="shared" si="4"/>
        <v>88176320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56064980</v>
      </c>
      <c r="C27" s="22">
        <v>0</v>
      </c>
      <c r="D27" s="99">
        <v>88177500</v>
      </c>
      <c r="E27" s="100">
        <v>88177500</v>
      </c>
      <c r="F27" s="100">
        <v>2748056</v>
      </c>
      <c r="G27" s="100">
        <v>8858065</v>
      </c>
      <c r="H27" s="100">
        <v>3185906</v>
      </c>
      <c r="I27" s="100">
        <v>14792027</v>
      </c>
      <c r="J27" s="100">
        <v>3185906</v>
      </c>
      <c r="K27" s="100">
        <v>3185906</v>
      </c>
      <c r="L27" s="100">
        <v>3185906</v>
      </c>
      <c r="M27" s="100">
        <v>9557718</v>
      </c>
      <c r="N27" s="100">
        <v>0</v>
      </c>
      <c r="O27" s="100">
        <v>0</v>
      </c>
      <c r="P27" s="100">
        <v>5756053</v>
      </c>
      <c r="Q27" s="100">
        <v>5756053</v>
      </c>
      <c r="R27" s="100">
        <v>0</v>
      </c>
      <c r="S27" s="100">
        <v>0</v>
      </c>
      <c r="T27" s="100">
        <v>0</v>
      </c>
      <c r="U27" s="100">
        <v>0</v>
      </c>
      <c r="V27" s="100">
        <v>30105798</v>
      </c>
      <c r="W27" s="100">
        <v>66133125</v>
      </c>
      <c r="X27" s="100">
        <v>-36027327</v>
      </c>
      <c r="Y27" s="101">
        <v>-54.48</v>
      </c>
      <c r="Z27" s="102">
        <v>88177500</v>
      </c>
    </row>
    <row r="28" spans="1:26" ht="12.75">
      <c r="A28" s="103" t="s">
        <v>46</v>
      </c>
      <c r="B28" s="19">
        <v>31964226</v>
      </c>
      <c r="C28" s="19">
        <v>0</v>
      </c>
      <c r="D28" s="59">
        <v>70221371</v>
      </c>
      <c r="E28" s="60">
        <v>70221371</v>
      </c>
      <c r="F28" s="60">
        <v>2111644</v>
      </c>
      <c r="G28" s="60">
        <v>0</v>
      </c>
      <c r="H28" s="60">
        <v>0</v>
      </c>
      <c r="I28" s="60">
        <v>2111644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5110506</v>
      </c>
      <c r="Q28" s="60">
        <v>5110506</v>
      </c>
      <c r="R28" s="60">
        <v>0</v>
      </c>
      <c r="S28" s="60">
        <v>0</v>
      </c>
      <c r="T28" s="60">
        <v>0</v>
      </c>
      <c r="U28" s="60">
        <v>0</v>
      </c>
      <c r="V28" s="60">
        <v>7222150</v>
      </c>
      <c r="W28" s="60">
        <v>52666028</v>
      </c>
      <c r="X28" s="60">
        <v>-45443878</v>
      </c>
      <c r="Y28" s="61">
        <v>-86.29</v>
      </c>
      <c r="Z28" s="62">
        <v>70221371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24100754</v>
      </c>
      <c r="C31" s="19">
        <v>0</v>
      </c>
      <c r="D31" s="59">
        <v>17956129</v>
      </c>
      <c r="E31" s="60">
        <v>17956129</v>
      </c>
      <c r="F31" s="60">
        <v>636412</v>
      </c>
      <c r="G31" s="60">
        <v>8858065</v>
      </c>
      <c r="H31" s="60">
        <v>3185906</v>
      </c>
      <c r="I31" s="60">
        <v>12680383</v>
      </c>
      <c r="J31" s="60">
        <v>3185906</v>
      </c>
      <c r="K31" s="60">
        <v>3185906</v>
      </c>
      <c r="L31" s="60">
        <v>3185906</v>
      </c>
      <c r="M31" s="60">
        <v>9557718</v>
      </c>
      <c r="N31" s="60">
        <v>0</v>
      </c>
      <c r="O31" s="60">
        <v>0</v>
      </c>
      <c r="P31" s="60">
        <v>645547</v>
      </c>
      <c r="Q31" s="60">
        <v>645547</v>
      </c>
      <c r="R31" s="60">
        <v>0</v>
      </c>
      <c r="S31" s="60">
        <v>0</v>
      </c>
      <c r="T31" s="60">
        <v>0</v>
      </c>
      <c r="U31" s="60">
        <v>0</v>
      </c>
      <c r="V31" s="60">
        <v>22883648</v>
      </c>
      <c r="W31" s="60">
        <v>13467097</v>
      </c>
      <c r="X31" s="60">
        <v>9416551</v>
      </c>
      <c r="Y31" s="61">
        <v>69.92</v>
      </c>
      <c r="Z31" s="62">
        <v>17956129</v>
      </c>
    </row>
    <row r="32" spans="1:26" ht="12.75">
      <c r="A32" s="70" t="s">
        <v>54</v>
      </c>
      <c r="B32" s="22">
        <f>SUM(B28:B31)</f>
        <v>56064980</v>
      </c>
      <c r="C32" s="22">
        <f>SUM(C28:C31)</f>
        <v>0</v>
      </c>
      <c r="D32" s="99">
        <f aca="true" t="shared" si="5" ref="D32:Z32">SUM(D28:D31)</f>
        <v>88177500</v>
      </c>
      <c r="E32" s="100">
        <f t="shared" si="5"/>
        <v>88177500</v>
      </c>
      <c r="F32" s="100">
        <f t="shared" si="5"/>
        <v>2748056</v>
      </c>
      <c r="G32" s="100">
        <f t="shared" si="5"/>
        <v>8858065</v>
      </c>
      <c r="H32" s="100">
        <f t="shared" si="5"/>
        <v>3185906</v>
      </c>
      <c r="I32" s="100">
        <f t="shared" si="5"/>
        <v>14792027</v>
      </c>
      <c r="J32" s="100">
        <f t="shared" si="5"/>
        <v>3185906</v>
      </c>
      <c r="K32" s="100">
        <f t="shared" si="5"/>
        <v>3185906</v>
      </c>
      <c r="L32" s="100">
        <f t="shared" si="5"/>
        <v>3185906</v>
      </c>
      <c r="M32" s="100">
        <f t="shared" si="5"/>
        <v>9557718</v>
      </c>
      <c r="N32" s="100">
        <f t="shared" si="5"/>
        <v>0</v>
      </c>
      <c r="O32" s="100">
        <f t="shared" si="5"/>
        <v>0</v>
      </c>
      <c r="P32" s="100">
        <f t="shared" si="5"/>
        <v>5756053</v>
      </c>
      <c r="Q32" s="100">
        <f t="shared" si="5"/>
        <v>5756053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30105798</v>
      </c>
      <c r="W32" s="100">
        <f t="shared" si="5"/>
        <v>66133125</v>
      </c>
      <c r="X32" s="100">
        <f t="shared" si="5"/>
        <v>-36027327</v>
      </c>
      <c r="Y32" s="101">
        <f>+IF(W32&lt;&gt;0,(X32/W32)*100,0)</f>
        <v>-54.47697655297553</v>
      </c>
      <c r="Z32" s="102">
        <f t="shared" si="5"/>
        <v>88177500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57055376</v>
      </c>
      <c r="C35" s="19">
        <v>0</v>
      </c>
      <c r="D35" s="59">
        <v>107812821</v>
      </c>
      <c r="E35" s="60">
        <v>106749</v>
      </c>
      <c r="F35" s="60">
        <v>133791134</v>
      </c>
      <c r="G35" s="60">
        <v>113172637</v>
      </c>
      <c r="H35" s="60">
        <v>96579274</v>
      </c>
      <c r="I35" s="60">
        <v>96579274</v>
      </c>
      <c r="J35" s="60">
        <v>96579274</v>
      </c>
      <c r="K35" s="60">
        <v>96579274</v>
      </c>
      <c r="L35" s="60">
        <v>96579274</v>
      </c>
      <c r="M35" s="60">
        <v>96579274</v>
      </c>
      <c r="N35" s="60">
        <v>152905798</v>
      </c>
      <c r="O35" s="60">
        <v>152905798</v>
      </c>
      <c r="P35" s="60">
        <v>128641668</v>
      </c>
      <c r="Q35" s="60">
        <v>128641668</v>
      </c>
      <c r="R35" s="60">
        <v>0</v>
      </c>
      <c r="S35" s="60">
        <v>0</v>
      </c>
      <c r="T35" s="60">
        <v>0</v>
      </c>
      <c r="U35" s="60">
        <v>0</v>
      </c>
      <c r="V35" s="60">
        <v>128641668</v>
      </c>
      <c r="W35" s="60">
        <v>80062</v>
      </c>
      <c r="X35" s="60">
        <v>128561606</v>
      </c>
      <c r="Y35" s="61">
        <v>160577.56</v>
      </c>
      <c r="Z35" s="62">
        <v>106749</v>
      </c>
    </row>
    <row r="36" spans="1:26" ht="12.75">
      <c r="A36" s="58" t="s">
        <v>57</v>
      </c>
      <c r="B36" s="19">
        <v>404142213</v>
      </c>
      <c r="C36" s="19">
        <v>0</v>
      </c>
      <c r="D36" s="59">
        <v>374156535</v>
      </c>
      <c r="E36" s="60">
        <v>374157</v>
      </c>
      <c r="F36" s="60">
        <v>404532000</v>
      </c>
      <c r="G36" s="60">
        <v>404532000</v>
      </c>
      <c r="H36" s="60">
        <v>404532000</v>
      </c>
      <c r="I36" s="60">
        <v>404532000</v>
      </c>
      <c r="J36" s="60">
        <v>404532000</v>
      </c>
      <c r="K36" s="60">
        <v>404532000</v>
      </c>
      <c r="L36" s="60">
        <v>404532000</v>
      </c>
      <c r="M36" s="60">
        <v>404532000</v>
      </c>
      <c r="N36" s="60">
        <v>414455616</v>
      </c>
      <c r="O36" s="60">
        <v>414455616</v>
      </c>
      <c r="P36" s="60">
        <v>433842133</v>
      </c>
      <c r="Q36" s="60">
        <v>433842133</v>
      </c>
      <c r="R36" s="60">
        <v>0</v>
      </c>
      <c r="S36" s="60">
        <v>0</v>
      </c>
      <c r="T36" s="60">
        <v>0</v>
      </c>
      <c r="U36" s="60">
        <v>0</v>
      </c>
      <c r="V36" s="60">
        <v>433842133</v>
      </c>
      <c r="W36" s="60">
        <v>280618</v>
      </c>
      <c r="X36" s="60">
        <v>433561515</v>
      </c>
      <c r="Y36" s="61">
        <v>154502.39</v>
      </c>
      <c r="Z36" s="62">
        <v>374157</v>
      </c>
    </row>
    <row r="37" spans="1:26" ht="12.75">
      <c r="A37" s="58" t="s">
        <v>58</v>
      </c>
      <c r="B37" s="19">
        <v>36158417</v>
      </c>
      <c r="C37" s="19">
        <v>0</v>
      </c>
      <c r="D37" s="59">
        <v>53857934</v>
      </c>
      <c r="E37" s="60">
        <v>53858</v>
      </c>
      <c r="F37" s="60">
        <v>34866000</v>
      </c>
      <c r="G37" s="60">
        <v>34866000</v>
      </c>
      <c r="H37" s="60">
        <v>34866000</v>
      </c>
      <c r="I37" s="60">
        <v>34866000</v>
      </c>
      <c r="J37" s="60">
        <v>34866000</v>
      </c>
      <c r="K37" s="60">
        <v>34866000</v>
      </c>
      <c r="L37" s="60">
        <v>34866000</v>
      </c>
      <c r="M37" s="60">
        <v>34866000</v>
      </c>
      <c r="N37" s="60">
        <v>18833845</v>
      </c>
      <c r="O37" s="60">
        <v>18833845</v>
      </c>
      <c r="P37" s="60">
        <v>42022646</v>
      </c>
      <c r="Q37" s="60">
        <v>42022646</v>
      </c>
      <c r="R37" s="60">
        <v>0</v>
      </c>
      <c r="S37" s="60">
        <v>0</v>
      </c>
      <c r="T37" s="60">
        <v>0</v>
      </c>
      <c r="U37" s="60">
        <v>0</v>
      </c>
      <c r="V37" s="60">
        <v>42022646</v>
      </c>
      <c r="W37" s="60">
        <v>40394</v>
      </c>
      <c r="X37" s="60">
        <v>41982252</v>
      </c>
      <c r="Y37" s="61">
        <v>103931.9</v>
      </c>
      <c r="Z37" s="62">
        <v>53858</v>
      </c>
    </row>
    <row r="38" spans="1:26" ht="12.75">
      <c r="A38" s="58" t="s">
        <v>59</v>
      </c>
      <c r="B38" s="19">
        <v>16013649</v>
      </c>
      <c r="C38" s="19">
        <v>0</v>
      </c>
      <c r="D38" s="59">
        <v>12111815</v>
      </c>
      <c r="E38" s="60">
        <v>12112</v>
      </c>
      <c r="F38" s="60">
        <v>16013134</v>
      </c>
      <c r="G38" s="60">
        <v>16013134</v>
      </c>
      <c r="H38" s="60">
        <v>16013134</v>
      </c>
      <c r="I38" s="60">
        <v>16013134</v>
      </c>
      <c r="J38" s="60">
        <v>16013134</v>
      </c>
      <c r="K38" s="60">
        <v>16013134</v>
      </c>
      <c r="L38" s="60">
        <v>16013134</v>
      </c>
      <c r="M38" s="60">
        <v>16013134</v>
      </c>
      <c r="N38" s="60">
        <v>122503683</v>
      </c>
      <c r="O38" s="60">
        <v>122503683</v>
      </c>
      <c r="P38" s="60">
        <v>127129305</v>
      </c>
      <c r="Q38" s="60">
        <v>127129305</v>
      </c>
      <c r="R38" s="60">
        <v>0</v>
      </c>
      <c r="S38" s="60">
        <v>0</v>
      </c>
      <c r="T38" s="60">
        <v>0</v>
      </c>
      <c r="U38" s="60">
        <v>0</v>
      </c>
      <c r="V38" s="60">
        <v>127129305</v>
      </c>
      <c r="W38" s="60">
        <v>9084</v>
      </c>
      <c r="X38" s="60">
        <v>127120221</v>
      </c>
      <c r="Y38" s="61">
        <v>1399385.96</v>
      </c>
      <c r="Z38" s="62">
        <v>12112</v>
      </c>
    </row>
    <row r="39" spans="1:26" ht="12.75">
      <c r="A39" s="58" t="s">
        <v>60</v>
      </c>
      <c r="B39" s="19">
        <v>409025523</v>
      </c>
      <c r="C39" s="19">
        <v>0</v>
      </c>
      <c r="D39" s="59">
        <v>415999607</v>
      </c>
      <c r="E39" s="60">
        <v>414936</v>
      </c>
      <c r="F39" s="60">
        <v>487444000</v>
      </c>
      <c r="G39" s="60">
        <v>466825503</v>
      </c>
      <c r="H39" s="60">
        <v>450232140</v>
      </c>
      <c r="I39" s="60">
        <v>450232140</v>
      </c>
      <c r="J39" s="60">
        <v>450232140</v>
      </c>
      <c r="K39" s="60">
        <v>450232140</v>
      </c>
      <c r="L39" s="60">
        <v>450232140</v>
      </c>
      <c r="M39" s="60">
        <v>450232140</v>
      </c>
      <c r="N39" s="60">
        <v>426023886</v>
      </c>
      <c r="O39" s="60">
        <v>426023886</v>
      </c>
      <c r="P39" s="60">
        <v>393331850</v>
      </c>
      <c r="Q39" s="60">
        <v>393331850</v>
      </c>
      <c r="R39" s="60">
        <v>0</v>
      </c>
      <c r="S39" s="60">
        <v>0</v>
      </c>
      <c r="T39" s="60">
        <v>0</v>
      </c>
      <c r="U39" s="60">
        <v>0</v>
      </c>
      <c r="V39" s="60">
        <v>393331850</v>
      </c>
      <c r="W39" s="60">
        <v>311202</v>
      </c>
      <c r="X39" s="60">
        <v>393020648</v>
      </c>
      <c r="Y39" s="61">
        <v>126291.17</v>
      </c>
      <c r="Z39" s="62">
        <v>414936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45975604</v>
      </c>
      <c r="C42" s="19">
        <v>0</v>
      </c>
      <c r="D42" s="59">
        <v>113779714</v>
      </c>
      <c r="E42" s="60">
        <v>113779714</v>
      </c>
      <c r="F42" s="60">
        <v>73646014</v>
      </c>
      <c r="G42" s="60">
        <v>48120398</v>
      </c>
      <c r="H42" s="60">
        <v>60923598</v>
      </c>
      <c r="I42" s="60">
        <v>182690010</v>
      </c>
      <c r="J42" s="60">
        <v>-12112786</v>
      </c>
      <c r="K42" s="60">
        <v>-12718426</v>
      </c>
      <c r="L42" s="60">
        <v>-12718426</v>
      </c>
      <c r="M42" s="60">
        <v>-37549638</v>
      </c>
      <c r="N42" s="60">
        <v>-12718426</v>
      </c>
      <c r="O42" s="60">
        <v>-11924426</v>
      </c>
      <c r="P42" s="60">
        <v>30074037</v>
      </c>
      <c r="Q42" s="60">
        <v>5431185</v>
      </c>
      <c r="R42" s="60">
        <v>0</v>
      </c>
      <c r="S42" s="60">
        <v>0</v>
      </c>
      <c r="T42" s="60">
        <v>0</v>
      </c>
      <c r="U42" s="60">
        <v>0</v>
      </c>
      <c r="V42" s="60">
        <v>150571557</v>
      </c>
      <c r="W42" s="60">
        <v>133428875</v>
      </c>
      <c r="X42" s="60">
        <v>17142682</v>
      </c>
      <c r="Y42" s="61">
        <v>12.85</v>
      </c>
      <c r="Z42" s="62">
        <v>113779714</v>
      </c>
    </row>
    <row r="43" spans="1:26" ht="12.75">
      <c r="A43" s="58" t="s">
        <v>63</v>
      </c>
      <c r="B43" s="19">
        <v>-55625104</v>
      </c>
      <c r="C43" s="19">
        <v>0</v>
      </c>
      <c r="D43" s="59">
        <v>-70222000</v>
      </c>
      <c r="E43" s="60">
        <v>-70222000</v>
      </c>
      <c r="F43" s="60">
        <v>-2641628</v>
      </c>
      <c r="G43" s="60">
        <v>-9645000</v>
      </c>
      <c r="H43" s="60">
        <v>-4306920</v>
      </c>
      <c r="I43" s="60">
        <v>-16593548</v>
      </c>
      <c r="J43" s="60">
        <v>-2641628</v>
      </c>
      <c r="K43" s="60">
        <v>-2641628</v>
      </c>
      <c r="L43" s="60">
        <v>-2641628</v>
      </c>
      <c r="M43" s="60">
        <v>-7924884</v>
      </c>
      <c r="N43" s="60">
        <v>-2916920</v>
      </c>
      <c r="O43" s="60">
        <v>-2916920</v>
      </c>
      <c r="P43" s="60">
        <v>-5756053</v>
      </c>
      <c r="Q43" s="60">
        <v>-11589893</v>
      </c>
      <c r="R43" s="60">
        <v>0</v>
      </c>
      <c r="S43" s="60">
        <v>0</v>
      </c>
      <c r="T43" s="60">
        <v>0</v>
      </c>
      <c r="U43" s="60">
        <v>0</v>
      </c>
      <c r="V43" s="60">
        <v>-36108325</v>
      </c>
      <c r="W43" s="60">
        <v>-44219000</v>
      </c>
      <c r="X43" s="60">
        <v>8110675</v>
      </c>
      <c r="Y43" s="61">
        <v>-18.34</v>
      </c>
      <c r="Z43" s="62">
        <v>-70222000</v>
      </c>
    </row>
    <row r="44" spans="1:26" ht="12.75">
      <c r="A44" s="58" t="s">
        <v>64</v>
      </c>
      <c r="B44" s="19">
        <v>-134811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41931565</v>
      </c>
      <c r="C45" s="22">
        <v>0</v>
      </c>
      <c r="D45" s="99">
        <v>139054714</v>
      </c>
      <c r="E45" s="100">
        <v>139054714</v>
      </c>
      <c r="F45" s="100">
        <v>111529386</v>
      </c>
      <c r="G45" s="100">
        <v>150004784</v>
      </c>
      <c r="H45" s="100">
        <v>206621462</v>
      </c>
      <c r="I45" s="100">
        <v>206621462</v>
      </c>
      <c r="J45" s="100">
        <v>191867048</v>
      </c>
      <c r="K45" s="100">
        <v>176506994</v>
      </c>
      <c r="L45" s="100">
        <v>161146940</v>
      </c>
      <c r="M45" s="100">
        <v>161146940</v>
      </c>
      <c r="N45" s="100">
        <v>145511594</v>
      </c>
      <c r="O45" s="100">
        <v>130670248</v>
      </c>
      <c r="P45" s="100">
        <v>154988232</v>
      </c>
      <c r="Q45" s="100">
        <v>154988232</v>
      </c>
      <c r="R45" s="100">
        <v>0</v>
      </c>
      <c r="S45" s="100">
        <v>0</v>
      </c>
      <c r="T45" s="100">
        <v>0</v>
      </c>
      <c r="U45" s="100">
        <v>0</v>
      </c>
      <c r="V45" s="100">
        <v>154988232</v>
      </c>
      <c r="W45" s="100">
        <v>184706875</v>
      </c>
      <c r="X45" s="100">
        <v>-29718643</v>
      </c>
      <c r="Y45" s="101">
        <v>-16.09</v>
      </c>
      <c r="Z45" s="102">
        <v>139054714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2463153</v>
      </c>
      <c r="C49" s="52">
        <v>0</v>
      </c>
      <c r="D49" s="129">
        <v>1059391</v>
      </c>
      <c r="E49" s="54">
        <v>1031033</v>
      </c>
      <c r="F49" s="54">
        <v>0</v>
      </c>
      <c r="G49" s="54">
        <v>0</v>
      </c>
      <c r="H49" s="54">
        <v>0</v>
      </c>
      <c r="I49" s="54">
        <v>770619</v>
      </c>
      <c r="J49" s="54">
        <v>0</v>
      </c>
      <c r="K49" s="54">
        <v>0</v>
      </c>
      <c r="L49" s="54">
        <v>0</v>
      </c>
      <c r="M49" s="54">
        <v>929811</v>
      </c>
      <c r="N49" s="54">
        <v>0</v>
      </c>
      <c r="O49" s="54">
        <v>0</v>
      </c>
      <c r="P49" s="54">
        <v>0</v>
      </c>
      <c r="Q49" s="54">
        <v>33108038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39362045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6383273</v>
      </c>
      <c r="C51" s="52">
        <v>0</v>
      </c>
      <c r="D51" s="129">
        <v>2061544</v>
      </c>
      <c r="E51" s="54">
        <v>12377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8457194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71.00424075274813</v>
      </c>
      <c r="C58" s="5">
        <f>IF(C67=0,0,+(C76/C67)*100)</f>
        <v>0</v>
      </c>
      <c r="D58" s="6">
        <f aca="true" t="shared" si="6" ref="D58:Z58">IF(D67=0,0,+(D76/D67)*100)</f>
        <v>84.61125027759793</v>
      </c>
      <c r="E58" s="7">
        <f t="shared" si="6"/>
        <v>84.61125027759793</v>
      </c>
      <c r="F58" s="7">
        <f t="shared" si="6"/>
        <v>3.2515568275923017</v>
      </c>
      <c r="G58" s="7">
        <f t="shared" si="6"/>
        <v>3.251846679819994</v>
      </c>
      <c r="H58" s="7">
        <f t="shared" si="6"/>
        <v>3.2518503392312157</v>
      </c>
      <c r="I58" s="7">
        <f t="shared" si="6"/>
        <v>3.251756010360738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100</v>
      </c>
      <c r="Q58" s="7">
        <f t="shared" si="6"/>
        <v>196.17992581274427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12.778265441942754</v>
      </c>
      <c r="W58" s="7">
        <f t="shared" si="6"/>
        <v>73.16167134905469</v>
      </c>
      <c r="X58" s="7">
        <f t="shared" si="6"/>
        <v>0</v>
      </c>
      <c r="Y58" s="7">
        <f t="shared" si="6"/>
        <v>0</v>
      </c>
      <c r="Z58" s="8">
        <f t="shared" si="6"/>
        <v>84.61125027759793</v>
      </c>
    </row>
    <row r="59" spans="1:26" ht="12.75">
      <c r="A59" s="37" t="s">
        <v>31</v>
      </c>
      <c r="B59" s="9">
        <f aca="true" t="shared" si="7" ref="B59:Z66">IF(B68=0,0,+(B77/B68)*100)</f>
        <v>77.46483773114579</v>
      </c>
      <c r="C59" s="9">
        <f t="shared" si="7"/>
        <v>0</v>
      </c>
      <c r="D59" s="2">
        <f t="shared" si="7"/>
        <v>79.99745165333827</v>
      </c>
      <c r="E59" s="10">
        <f t="shared" si="7"/>
        <v>79.99745165333827</v>
      </c>
      <c r="F59" s="10">
        <f t="shared" si="7"/>
        <v>0.23280374866669246</v>
      </c>
      <c r="G59" s="10">
        <f t="shared" si="7"/>
        <v>0.23280375539931195</v>
      </c>
      <c r="H59" s="10">
        <f t="shared" si="7"/>
        <v>0.23280832873219076</v>
      </c>
      <c r="I59" s="10">
        <f t="shared" si="7"/>
        <v>0.23280535266087388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100</v>
      </c>
      <c r="Q59" s="10">
        <f t="shared" si="7"/>
        <v>107.75000524566369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3.2488309924496623</v>
      </c>
      <c r="W59" s="10">
        <f t="shared" si="7"/>
        <v>83.39795788130185</v>
      </c>
      <c r="X59" s="10">
        <f t="shared" si="7"/>
        <v>0</v>
      </c>
      <c r="Y59" s="10">
        <f t="shared" si="7"/>
        <v>0</v>
      </c>
      <c r="Z59" s="11">
        <f t="shared" si="7"/>
        <v>79.99745165333827</v>
      </c>
    </row>
    <row r="60" spans="1:26" ht="12.75">
      <c r="A60" s="38" t="s">
        <v>32</v>
      </c>
      <c r="B60" s="12">
        <f t="shared" si="7"/>
        <v>64.18784661738776</v>
      </c>
      <c r="C60" s="12">
        <f t="shared" si="7"/>
        <v>0</v>
      </c>
      <c r="D60" s="3">
        <f t="shared" si="7"/>
        <v>88.14209880015174</v>
      </c>
      <c r="E60" s="13">
        <f t="shared" si="7"/>
        <v>88.14209880015174</v>
      </c>
      <c r="F60" s="13">
        <f t="shared" si="7"/>
        <v>17.363725613634887</v>
      </c>
      <c r="G60" s="13">
        <f t="shared" si="7"/>
        <v>17.378024388062933</v>
      </c>
      <c r="H60" s="13">
        <f t="shared" si="7"/>
        <v>17.37806563426787</v>
      </c>
      <c r="I60" s="13">
        <f t="shared" si="7"/>
        <v>17.373500565336524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100</v>
      </c>
      <c r="Q60" s="13">
        <f t="shared" si="7"/>
        <v>1176.2892376681614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55.25348557639676</v>
      </c>
      <c r="W60" s="13">
        <f t="shared" si="7"/>
        <v>65.3572512368684</v>
      </c>
      <c r="X60" s="13">
        <f t="shared" si="7"/>
        <v>0</v>
      </c>
      <c r="Y60" s="13">
        <f t="shared" si="7"/>
        <v>0</v>
      </c>
      <c r="Z60" s="14">
        <f t="shared" si="7"/>
        <v>88.14209880015174</v>
      </c>
    </row>
    <row r="61" spans="1:26" ht="12.75">
      <c r="A61" s="39" t="s">
        <v>103</v>
      </c>
      <c r="B61" s="12">
        <f t="shared" si="7"/>
        <v>77.74022243627947</v>
      </c>
      <c r="C61" s="12">
        <f t="shared" si="7"/>
        <v>0</v>
      </c>
      <c r="D61" s="3">
        <f t="shared" si="7"/>
        <v>89.04767467598197</v>
      </c>
      <c r="E61" s="13">
        <f t="shared" si="7"/>
        <v>89.04767467598197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63.370581814254315</v>
      </c>
      <c r="X61" s="13">
        <f t="shared" si="7"/>
        <v>0</v>
      </c>
      <c r="Y61" s="13">
        <f t="shared" si="7"/>
        <v>0</v>
      </c>
      <c r="Z61" s="14">
        <f t="shared" si="7"/>
        <v>89.04767467598197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9.420833422633718</v>
      </c>
      <c r="C64" s="12">
        <f t="shared" si="7"/>
        <v>0</v>
      </c>
      <c r="D64" s="3">
        <f t="shared" si="7"/>
        <v>79.99906698126892</v>
      </c>
      <c r="E64" s="13">
        <f t="shared" si="7"/>
        <v>79.99906698126892</v>
      </c>
      <c r="F64" s="13">
        <f t="shared" si="7"/>
        <v>89.91349554693825</v>
      </c>
      <c r="G64" s="13">
        <f t="shared" si="7"/>
        <v>89.91331309556662</v>
      </c>
      <c r="H64" s="13">
        <f t="shared" si="7"/>
        <v>89.9135758568977</v>
      </c>
      <c r="I64" s="13">
        <f t="shared" si="7"/>
        <v>89.91346286418725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100</v>
      </c>
      <c r="Q64" s="13">
        <f t="shared" si="7"/>
        <v>1176.2892376681614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270.39068822338584</v>
      </c>
      <c r="W64" s="13">
        <f t="shared" si="7"/>
        <v>81.08903930131004</v>
      </c>
      <c r="X64" s="13">
        <f t="shared" si="7"/>
        <v>0</v>
      </c>
      <c r="Y64" s="13">
        <f t="shared" si="7"/>
        <v>0</v>
      </c>
      <c r="Z64" s="14">
        <f t="shared" si="7"/>
        <v>79.99906698126892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79.97936016511868</v>
      </c>
      <c r="E66" s="16">
        <f t="shared" si="7"/>
        <v>79.97936016511868</v>
      </c>
      <c r="F66" s="16">
        <f t="shared" si="7"/>
        <v>100.26865877274223</v>
      </c>
      <c r="G66" s="16">
        <f t="shared" si="7"/>
        <v>100.26898768779932</v>
      </c>
      <c r="H66" s="16">
        <f t="shared" si="7"/>
        <v>100.26797925590631</v>
      </c>
      <c r="I66" s="16">
        <f t="shared" si="7"/>
        <v>100.26853068072286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307.54552735123093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251.7782894117446</v>
      </c>
      <c r="W66" s="16">
        <f t="shared" si="7"/>
        <v>84.29582359259493</v>
      </c>
      <c r="X66" s="16">
        <f t="shared" si="7"/>
        <v>0</v>
      </c>
      <c r="Y66" s="16">
        <f t="shared" si="7"/>
        <v>0</v>
      </c>
      <c r="Z66" s="17">
        <f t="shared" si="7"/>
        <v>79.97936016511868</v>
      </c>
    </row>
    <row r="67" spans="1:26" ht="12.75" hidden="1">
      <c r="A67" s="41" t="s">
        <v>286</v>
      </c>
      <c r="B67" s="24">
        <v>43013590</v>
      </c>
      <c r="C67" s="24"/>
      <c r="D67" s="25">
        <v>47766928</v>
      </c>
      <c r="E67" s="26">
        <v>47766928</v>
      </c>
      <c r="F67" s="26">
        <v>11225392</v>
      </c>
      <c r="G67" s="26">
        <v>11785611</v>
      </c>
      <c r="H67" s="26">
        <v>12374893</v>
      </c>
      <c r="I67" s="26">
        <v>35385896</v>
      </c>
      <c r="J67" s="26"/>
      <c r="K67" s="26"/>
      <c r="L67" s="26"/>
      <c r="M67" s="26"/>
      <c r="N67" s="26"/>
      <c r="O67" s="26"/>
      <c r="P67" s="26">
        <v>1036027</v>
      </c>
      <c r="Q67" s="26">
        <v>1036027</v>
      </c>
      <c r="R67" s="26"/>
      <c r="S67" s="26"/>
      <c r="T67" s="26"/>
      <c r="U67" s="26"/>
      <c r="V67" s="26">
        <v>36421923</v>
      </c>
      <c r="W67" s="26">
        <v>36057100</v>
      </c>
      <c r="X67" s="26"/>
      <c r="Y67" s="25"/>
      <c r="Z67" s="27">
        <v>47766928</v>
      </c>
    </row>
    <row r="68" spans="1:26" ht="12.75" hidden="1">
      <c r="A68" s="37" t="s">
        <v>31</v>
      </c>
      <c r="B68" s="19">
        <v>17218030</v>
      </c>
      <c r="C68" s="19"/>
      <c r="D68" s="20">
        <v>18804349</v>
      </c>
      <c r="E68" s="21">
        <v>18804349</v>
      </c>
      <c r="F68" s="21">
        <v>9879566</v>
      </c>
      <c r="G68" s="21">
        <v>10373544</v>
      </c>
      <c r="H68" s="21">
        <v>10892222</v>
      </c>
      <c r="I68" s="21">
        <v>31145332</v>
      </c>
      <c r="J68" s="21"/>
      <c r="K68" s="21"/>
      <c r="L68" s="21"/>
      <c r="M68" s="21"/>
      <c r="N68" s="21"/>
      <c r="O68" s="21"/>
      <c r="P68" s="21">
        <v>810193</v>
      </c>
      <c r="Q68" s="21">
        <v>810193</v>
      </c>
      <c r="R68" s="21"/>
      <c r="S68" s="21"/>
      <c r="T68" s="21"/>
      <c r="U68" s="21"/>
      <c r="V68" s="21">
        <v>31955525</v>
      </c>
      <c r="W68" s="21">
        <v>14103000</v>
      </c>
      <c r="X68" s="21"/>
      <c r="Y68" s="20"/>
      <c r="Z68" s="23">
        <v>18804349</v>
      </c>
    </row>
    <row r="69" spans="1:26" ht="12.75" hidden="1">
      <c r="A69" s="38" t="s">
        <v>32</v>
      </c>
      <c r="B69" s="19">
        <v>23991872</v>
      </c>
      <c r="C69" s="19"/>
      <c r="D69" s="20">
        <v>27063339</v>
      </c>
      <c r="E69" s="21">
        <v>27063339</v>
      </c>
      <c r="F69" s="21">
        <v>1215177</v>
      </c>
      <c r="G69" s="21">
        <v>1274886</v>
      </c>
      <c r="H69" s="21">
        <v>1338630</v>
      </c>
      <c r="I69" s="21">
        <v>3828693</v>
      </c>
      <c r="J69" s="21"/>
      <c r="K69" s="21"/>
      <c r="L69" s="21"/>
      <c r="M69" s="21"/>
      <c r="N69" s="21"/>
      <c r="O69" s="21"/>
      <c r="P69" s="21">
        <v>53520</v>
      </c>
      <c r="Q69" s="21">
        <v>53520</v>
      </c>
      <c r="R69" s="21"/>
      <c r="S69" s="21"/>
      <c r="T69" s="21"/>
      <c r="U69" s="21"/>
      <c r="V69" s="21">
        <v>3882213</v>
      </c>
      <c r="W69" s="21">
        <v>20529670</v>
      </c>
      <c r="X69" s="21"/>
      <c r="Y69" s="20"/>
      <c r="Z69" s="23">
        <v>27063339</v>
      </c>
    </row>
    <row r="70" spans="1:26" ht="12.75" hidden="1">
      <c r="A70" s="39" t="s">
        <v>103</v>
      </c>
      <c r="B70" s="19">
        <v>19232654</v>
      </c>
      <c r="C70" s="19"/>
      <c r="D70" s="20">
        <v>24319557</v>
      </c>
      <c r="E70" s="21">
        <v>24319557</v>
      </c>
      <c r="F70" s="21">
        <v>980507</v>
      </c>
      <c r="G70" s="21">
        <v>1028482</v>
      </c>
      <c r="H70" s="21">
        <v>1079906</v>
      </c>
      <c r="I70" s="21">
        <v>3088895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3088895</v>
      </c>
      <c r="W70" s="21">
        <v>18239670</v>
      </c>
      <c r="X70" s="21"/>
      <c r="Y70" s="20"/>
      <c r="Z70" s="23">
        <v>24319557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4759218</v>
      </c>
      <c r="C73" s="19"/>
      <c r="D73" s="20">
        <v>2743782</v>
      </c>
      <c r="E73" s="21">
        <v>2743782</v>
      </c>
      <c r="F73" s="21">
        <v>234670</v>
      </c>
      <c r="G73" s="21">
        <v>246404</v>
      </c>
      <c r="H73" s="21">
        <v>258724</v>
      </c>
      <c r="I73" s="21">
        <v>739798</v>
      </c>
      <c r="J73" s="21"/>
      <c r="K73" s="21"/>
      <c r="L73" s="21"/>
      <c r="M73" s="21"/>
      <c r="N73" s="21"/>
      <c r="O73" s="21"/>
      <c r="P73" s="21">
        <v>53520</v>
      </c>
      <c r="Q73" s="21">
        <v>53520</v>
      </c>
      <c r="R73" s="21"/>
      <c r="S73" s="21"/>
      <c r="T73" s="21"/>
      <c r="U73" s="21"/>
      <c r="V73" s="21">
        <v>793318</v>
      </c>
      <c r="W73" s="21">
        <v>2290000</v>
      </c>
      <c r="X73" s="21"/>
      <c r="Y73" s="20"/>
      <c r="Z73" s="23">
        <v>2743782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1803688</v>
      </c>
      <c r="C75" s="28"/>
      <c r="D75" s="29">
        <v>1899240</v>
      </c>
      <c r="E75" s="30">
        <v>1899240</v>
      </c>
      <c r="F75" s="30">
        <v>130649</v>
      </c>
      <c r="G75" s="30">
        <v>137181</v>
      </c>
      <c r="H75" s="30">
        <v>144041</v>
      </c>
      <c r="I75" s="30">
        <v>411871</v>
      </c>
      <c r="J75" s="30"/>
      <c r="K75" s="30"/>
      <c r="L75" s="30"/>
      <c r="M75" s="30"/>
      <c r="N75" s="30"/>
      <c r="O75" s="30"/>
      <c r="P75" s="30">
        <v>172314</v>
      </c>
      <c r="Q75" s="30">
        <v>172314</v>
      </c>
      <c r="R75" s="30"/>
      <c r="S75" s="30"/>
      <c r="T75" s="30"/>
      <c r="U75" s="30"/>
      <c r="V75" s="30">
        <v>584185</v>
      </c>
      <c r="W75" s="30">
        <v>1424430</v>
      </c>
      <c r="X75" s="30"/>
      <c r="Y75" s="29"/>
      <c r="Z75" s="31">
        <v>1899240</v>
      </c>
    </row>
    <row r="76" spans="1:26" ht="12.75" hidden="1">
      <c r="A76" s="42" t="s">
        <v>287</v>
      </c>
      <c r="B76" s="32">
        <v>30541473</v>
      </c>
      <c r="C76" s="32"/>
      <c r="D76" s="33">
        <v>40416195</v>
      </c>
      <c r="E76" s="34">
        <v>40416195</v>
      </c>
      <c r="F76" s="34">
        <v>365000</v>
      </c>
      <c r="G76" s="34">
        <v>383250</v>
      </c>
      <c r="H76" s="34">
        <v>402413</v>
      </c>
      <c r="I76" s="34">
        <v>1150663</v>
      </c>
      <c r="J76" s="34">
        <v>474500</v>
      </c>
      <c r="K76" s="34">
        <v>498225</v>
      </c>
      <c r="L76" s="34">
        <v>498225</v>
      </c>
      <c r="M76" s="34">
        <v>1470950</v>
      </c>
      <c r="N76" s="34">
        <v>498225</v>
      </c>
      <c r="O76" s="34">
        <v>498225</v>
      </c>
      <c r="P76" s="34">
        <v>1036027</v>
      </c>
      <c r="Q76" s="34">
        <v>2032477</v>
      </c>
      <c r="R76" s="34"/>
      <c r="S76" s="34"/>
      <c r="T76" s="34"/>
      <c r="U76" s="34"/>
      <c r="V76" s="34">
        <v>4654090</v>
      </c>
      <c r="W76" s="34">
        <v>26379977</v>
      </c>
      <c r="X76" s="34"/>
      <c r="Y76" s="33"/>
      <c r="Z76" s="35">
        <v>40416195</v>
      </c>
    </row>
    <row r="77" spans="1:26" ht="12.75" hidden="1">
      <c r="A77" s="37" t="s">
        <v>31</v>
      </c>
      <c r="B77" s="19">
        <v>13337919</v>
      </c>
      <c r="C77" s="19"/>
      <c r="D77" s="20">
        <v>15043000</v>
      </c>
      <c r="E77" s="21">
        <v>15043000</v>
      </c>
      <c r="F77" s="21">
        <v>23000</v>
      </c>
      <c r="G77" s="21">
        <v>24150</v>
      </c>
      <c r="H77" s="21">
        <v>25358</v>
      </c>
      <c r="I77" s="21">
        <v>72508</v>
      </c>
      <c r="J77" s="21">
        <v>29900</v>
      </c>
      <c r="K77" s="21">
        <v>31395</v>
      </c>
      <c r="L77" s="21">
        <v>31395</v>
      </c>
      <c r="M77" s="21">
        <v>92690</v>
      </c>
      <c r="N77" s="21">
        <v>31395</v>
      </c>
      <c r="O77" s="21">
        <v>31395</v>
      </c>
      <c r="P77" s="21">
        <v>810193</v>
      </c>
      <c r="Q77" s="21">
        <v>872983</v>
      </c>
      <c r="R77" s="21"/>
      <c r="S77" s="21"/>
      <c r="T77" s="21"/>
      <c r="U77" s="21"/>
      <c r="V77" s="21">
        <v>1038181</v>
      </c>
      <c r="W77" s="21">
        <v>11761614</v>
      </c>
      <c r="X77" s="21"/>
      <c r="Y77" s="20"/>
      <c r="Z77" s="23">
        <v>15043000</v>
      </c>
    </row>
    <row r="78" spans="1:26" ht="12.75" hidden="1">
      <c r="A78" s="38" t="s">
        <v>32</v>
      </c>
      <c r="B78" s="19">
        <v>15399866</v>
      </c>
      <c r="C78" s="19"/>
      <c r="D78" s="20">
        <v>23854195</v>
      </c>
      <c r="E78" s="21">
        <v>23854195</v>
      </c>
      <c r="F78" s="21">
        <v>211000</v>
      </c>
      <c r="G78" s="21">
        <v>221550</v>
      </c>
      <c r="H78" s="21">
        <v>232628</v>
      </c>
      <c r="I78" s="21">
        <v>665178</v>
      </c>
      <c r="J78" s="21">
        <v>274300</v>
      </c>
      <c r="K78" s="21">
        <v>288015</v>
      </c>
      <c r="L78" s="21">
        <v>288015</v>
      </c>
      <c r="M78" s="21">
        <v>850330</v>
      </c>
      <c r="N78" s="21">
        <v>288015</v>
      </c>
      <c r="O78" s="21">
        <v>288015</v>
      </c>
      <c r="P78" s="21">
        <v>53520</v>
      </c>
      <c r="Q78" s="21">
        <v>629550</v>
      </c>
      <c r="R78" s="21"/>
      <c r="S78" s="21"/>
      <c r="T78" s="21"/>
      <c r="U78" s="21"/>
      <c r="V78" s="21">
        <v>2145058</v>
      </c>
      <c r="W78" s="21">
        <v>13417628</v>
      </c>
      <c r="X78" s="21"/>
      <c r="Y78" s="20"/>
      <c r="Z78" s="23">
        <v>23854195</v>
      </c>
    </row>
    <row r="79" spans="1:26" ht="12.75" hidden="1">
      <c r="A79" s="39" t="s">
        <v>103</v>
      </c>
      <c r="B79" s="19">
        <v>14951508</v>
      </c>
      <c r="C79" s="19"/>
      <c r="D79" s="20">
        <v>21656000</v>
      </c>
      <c r="E79" s="21">
        <v>21656000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11558585</v>
      </c>
      <c r="X79" s="21"/>
      <c r="Y79" s="20"/>
      <c r="Z79" s="23">
        <v>21656000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>
        <v>3195</v>
      </c>
      <c r="E81" s="21">
        <v>3195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2104</v>
      </c>
      <c r="X81" s="21"/>
      <c r="Y81" s="20"/>
      <c r="Z81" s="23">
        <v>3195</v>
      </c>
    </row>
    <row r="82" spans="1:26" ht="12.75" hidden="1">
      <c r="A82" s="39" t="s">
        <v>106</v>
      </c>
      <c r="B82" s="19">
        <v>448358</v>
      </c>
      <c r="C82" s="19"/>
      <c r="D82" s="20">
        <v>2195000</v>
      </c>
      <c r="E82" s="21">
        <v>2195000</v>
      </c>
      <c r="F82" s="21">
        <v>211000</v>
      </c>
      <c r="G82" s="21">
        <v>221550</v>
      </c>
      <c r="H82" s="21">
        <v>232628</v>
      </c>
      <c r="I82" s="21">
        <v>665178</v>
      </c>
      <c r="J82" s="21">
        <v>274300</v>
      </c>
      <c r="K82" s="21">
        <v>288015</v>
      </c>
      <c r="L82" s="21">
        <v>288015</v>
      </c>
      <c r="M82" s="21">
        <v>850330</v>
      </c>
      <c r="N82" s="21">
        <v>288015</v>
      </c>
      <c r="O82" s="21">
        <v>288015</v>
      </c>
      <c r="P82" s="21">
        <v>53520</v>
      </c>
      <c r="Q82" s="21">
        <v>629550</v>
      </c>
      <c r="R82" s="21"/>
      <c r="S82" s="21"/>
      <c r="T82" s="21"/>
      <c r="U82" s="21"/>
      <c r="V82" s="21">
        <v>2145058</v>
      </c>
      <c r="W82" s="21">
        <v>1856939</v>
      </c>
      <c r="X82" s="21"/>
      <c r="Y82" s="20"/>
      <c r="Z82" s="23">
        <v>2195000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1803688</v>
      </c>
      <c r="C84" s="28"/>
      <c r="D84" s="29">
        <v>1519000</v>
      </c>
      <c r="E84" s="30">
        <v>1519000</v>
      </c>
      <c r="F84" s="30">
        <v>131000</v>
      </c>
      <c r="G84" s="30">
        <v>137550</v>
      </c>
      <c r="H84" s="30">
        <v>144427</v>
      </c>
      <c r="I84" s="30">
        <v>412977</v>
      </c>
      <c r="J84" s="30">
        <v>170300</v>
      </c>
      <c r="K84" s="30">
        <v>178815</v>
      </c>
      <c r="L84" s="30">
        <v>178815</v>
      </c>
      <c r="M84" s="30">
        <v>527930</v>
      </c>
      <c r="N84" s="30">
        <v>178815</v>
      </c>
      <c r="O84" s="30">
        <v>178815</v>
      </c>
      <c r="P84" s="30">
        <v>172314</v>
      </c>
      <c r="Q84" s="30">
        <v>529944</v>
      </c>
      <c r="R84" s="30"/>
      <c r="S84" s="30"/>
      <c r="T84" s="30"/>
      <c r="U84" s="30"/>
      <c r="V84" s="30">
        <v>1470851</v>
      </c>
      <c r="W84" s="30">
        <v>1200735</v>
      </c>
      <c r="X84" s="30"/>
      <c r="Y84" s="29"/>
      <c r="Z84" s="31">
        <v>1519000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5498877</v>
      </c>
      <c r="D5" s="357">
        <f t="shared" si="0"/>
        <v>0</v>
      </c>
      <c r="E5" s="356">
        <f t="shared" si="0"/>
        <v>9734448</v>
      </c>
      <c r="F5" s="358">
        <f t="shared" si="0"/>
        <v>9734448</v>
      </c>
      <c r="G5" s="358">
        <f t="shared" si="0"/>
        <v>1714952</v>
      </c>
      <c r="H5" s="356">
        <f t="shared" si="0"/>
        <v>209606</v>
      </c>
      <c r="I5" s="356">
        <f t="shared" si="0"/>
        <v>247714</v>
      </c>
      <c r="J5" s="358">
        <f t="shared" si="0"/>
        <v>2172272</v>
      </c>
      <c r="K5" s="358">
        <f t="shared" si="0"/>
        <v>247714</v>
      </c>
      <c r="L5" s="356">
        <f t="shared" si="0"/>
        <v>247714</v>
      </c>
      <c r="M5" s="356">
        <f t="shared" si="0"/>
        <v>247714</v>
      </c>
      <c r="N5" s="358">
        <f t="shared" si="0"/>
        <v>743142</v>
      </c>
      <c r="O5" s="358">
        <f t="shared" si="0"/>
        <v>0</v>
      </c>
      <c r="P5" s="356">
        <f t="shared" si="0"/>
        <v>0</v>
      </c>
      <c r="Q5" s="356">
        <f t="shared" si="0"/>
        <v>49819</v>
      </c>
      <c r="R5" s="358">
        <f t="shared" si="0"/>
        <v>49819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2965233</v>
      </c>
      <c r="X5" s="356">
        <f t="shared" si="0"/>
        <v>7300836</v>
      </c>
      <c r="Y5" s="358">
        <f t="shared" si="0"/>
        <v>-4335603</v>
      </c>
      <c r="Z5" s="359">
        <f>+IF(X5&lt;&gt;0,+(Y5/X5)*100,0)</f>
        <v>-59.38502111265066</v>
      </c>
      <c r="AA5" s="360">
        <f>+AA6+AA8+AA11+AA13+AA15</f>
        <v>9734448</v>
      </c>
    </row>
    <row r="6" spans="1:27" ht="12.75">
      <c r="A6" s="361" t="s">
        <v>205</v>
      </c>
      <c r="B6" s="142"/>
      <c r="C6" s="60">
        <f>+C7</f>
        <v>2495392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6000000</v>
      </c>
      <c r="G6" s="59">
        <f t="shared" si="1"/>
        <v>0</v>
      </c>
      <c r="H6" s="60">
        <f t="shared" si="1"/>
        <v>209606</v>
      </c>
      <c r="I6" s="60">
        <f t="shared" si="1"/>
        <v>181141</v>
      </c>
      <c r="J6" s="59">
        <f t="shared" si="1"/>
        <v>390747</v>
      </c>
      <c r="K6" s="59">
        <f t="shared" si="1"/>
        <v>181141</v>
      </c>
      <c r="L6" s="60">
        <f t="shared" si="1"/>
        <v>181141</v>
      </c>
      <c r="M6" s="60">
        <f t="shared" si="1"/>
        <v>181141</v>
      </c>
      <c r="N6" s="59">
        <f t="shared" si="1"/>
        <v>543423</v>
      </c>
      <c r="O6" s="59">
        <f t="shared" si="1"/>
        <v>0</v>
      </c>
      <c r="P6" s="60">
        <f t="shared" si="1"/>
        <v>0</v>
      </c>
      <c r="Q6" s="60">
        <f t="shared" si="1"/>
        <v>49819</v>
      </c>
      <c r="R6" s="59">
        <f t="shared" si="1"/>
        <v>49819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983989</v>
      </c>
      <c r="X6" s="60">
        <f t="shared" si="1"/>
        <v>4500000</v>
      </c>
      <c r="Y6" s="59">
        <f t="shared" si="1"/>
        <v>-3516011</v>
      </c>
      <c r="Z6" s="61">
        <f>+IF(X6&lt;&gt;0,+(Y6/X6)*100,0)</f>
        <v>-78.13357777777777</v>
      </c>
      <c r="AA6" s="62">
        <f t="shared" si="1"/>
        <v>6000000</v>
      </c>
    </row>
    <row r="7" spans="1:27" ht="12.75">
      <c r="A7" s="291" t="s">
        <v>229</v>
      </c>
      <c r="B7" s="142"/>
      <c r="C7" s="60">
        <v>2495392</v>
      </c>
      <c r="D7" s="340"/>
      <c r="E7" s="60">
        <v>6000000</v>
      </c>
      <c r="F7" s="59">
        <v>6000000</v>
      </c>
      <c r="G7" s="59"/>
      <c r="H7" s="60">
        <v>209606</v>
      </c>
      <c r="I7" s="60">
        <v>181141</v>
      </c>
      <c r="J7" s="59">
        <v>390747</v>
      </c>
      <c r="K7" s="59">
        <v>181141</v>
      </c>
      <c r="L7" s="60">
        <v>181141</v>
      </c>
      <c r="M7" s="60">
        <v>181141</v>
      </c>
      <c r="N7" s="59">
        <v>543423</v>
      </c>
      <c r="O7" s="59"/>
      <c r="P7" s="60"/>
      <c r="Q7" s="60">
        <v>49819</v>
      </c>
      <c r="R7" s="59">
        <v>49819</v>
      </c>
      <c r="S7" s="59"/>
      <c r="T7" s="60"/>
      <c r="U7" s="60"/>
      <c r="V7" s="59"/>
      <c r="W7" s="59">
        <v>983989</v>
      </c>
      <c r="X7" s="60">
        <v>4500000</v>
      </c>
      <c r="Y7" s="59">
        <v>-3516011</v>
      </c>
      <c r="Z7" s="61">
        <v>-78.13</v>
      </c>
      <c r="AA7" s="62">
        <v>6000000</v>
      </c>
    </row>
    <row r="8" spans="1:27" ht="12.75">
      <c r="A8" s="361" t="s">
        <v>206</v>
      </c>
      <c r="B8" s="142"/>
      <c r="C8" s="60">
        <f aca="true" t="shared" si="2" ref="C8:Y8">SUM(C9:C10)</f>
        <v>3003485</v>
      </c>
      <c r="D8" s="340">
        <f t="shared" si="2"/>
        <v>0</v>
      </c>
      <c r="E8" s="60">
        <f t="shared" si="2"/>
        <v>3734448</v>
      </c>
      <c r="F8" s="59">
        <f t="shared" si="2"/>
        <v>3734448</v>
      </c>
      <c r="G8" s="59">
        <f t="shared" si="2"/>
        <v>1714952</v>
      </c>
      <c r="H8" s="60">
        <f t="shared" si="2"/>
        <v>0</v>
      </c>
      <c r="I8" s="60">
        <f t="shared" si="2"/>
        <v>66573</v>
      </c>
      <c r="J8" s="59">
        <f t="shared" si="2"/>
        <v>1781525</v>
      </c>
      <c r="K8" s="59">
        <f t="shared" si="2"/>
        <v>66573</v>
      </c>
      <c r="L8" s="60">
        <f t="shared" si="2"/>
        <v>66573</v>
      </c>
      <c r="M8" s="60">
        <f t="shared" si="2"/>
        <v>66573</v>
      </c>
      <c r="N8" s="59">
        <f t="shared" si="2"/>
        <v>199719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1981244</v>
      </c>
      <c r="X8" s="60">
        <f t="shared" si="2"/>
        <v>2800836</v>
      </c>
      <c r="Y8" s="59">
        <f t="shared" si="2"/>
        <v>-819592</v>
      </c>
      <c r="Z8" s="61">
        <f>+IF(X8&lt;&gt;0,+(Y8/X8)*100,0)</f>
        <v>-29.262405938798274</v>
      </c>
      <c r="AA8" s="62">
        <f>SUM(AA9:AA10)</f>
        <v>3734448</v>
      </c>
    </row>
    <row r="9" spans="1:27" ht="12.75">
      <c r="A9" s="291" t="s">
        <v>230</v>
      </c>
      <c r="B9" s="142"/>
      <c r="C9" s="60">
        <v>2386932</v>
      </c>
      <c r="D9" s="340"/>
      <c r="E9" s="60">
        <v>3168400</v>
      </c>
      <c r="F9" s="59">
        <v>3168400</v>
      </c>
      <c r="G9" s="59">
        <v>1714952</v>
      </c>
      <c r="H9" s="60"/>
      <c r="I9" s="60">
        <v>66573</v>
      </c>
      <c r="J9" s="59">
        <v>1781525</v>
      </c>
      <c r="K9" s="59">
        <v>66573</v>
      </c>
      <c r="L9" s="60">
        <v>66573</v>
      </c>
      <c r="M9" s="60">
        <v>66573</v>
      </c>
      <c r="N9" s="59">
        <v>199719</v>
      </c>
      <c r="O9" s="59"/>
      <c r="P9" s="60"/>
      <c r="Q9" s="60"/>
      <c r="R9" s="59"/>
      <c r="S9" s="59"/>
      <c r="T9" s="60"/>
      <c r="U9" s="60"/>
      <c r="V9" s="59"/>
      <c r="W9" s="59">
        <v>1981244</v>
      </c>
      <c r="X9" s="60">
        <v>2376300</v>
      </c>
      <c r="Y9" s="59">
        <v>-395056</v>
      </c>
      <c r="Z9" s="61">
        <v>-16.62</v>
      </c>
      <c r="AA9" s="62">
        <v>3168400</v>
      </c>
    </row>
    <row r="10" spans="1:27" ht="12.75">
      <c r="A10" s="291" t="s">
        <v>231</v>
      </c>
      <c r="B10" s="142"/>
      <c r="C10" s="60">
        <v>616553</v>
      </c>
      <c r="D10" s="340"/>
      <c r="E10" s="60">
        <v>566048</v>
      </c>
      <c r="F10" s="59">
        <v>566048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424536</v>
      </c>
      <c r="Y10" s="59">
        <v>-424536</v>
      </c>
      <c r="Z10" s="61">
        <v>-100</v>
      </c>
      <c r="AA10" s="62">
        <v>566048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1538400</v>
      </c>
      <c r="F22" s="345">
        <f t="shared" si="6"/>
        <v>1538400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1153800</v>
      </c>
      <c r="Y22" s="345">
        <f t="shared" si="6"/>
        <v>-1153800</v>
      </c>
      <c r="Z22" s="336">
        <f>+IF(X22&lt;&gt;0,+(Y22/X22)*100,0)</f>
        <v>-100</v>
      </c>
      <c r="AA22" s="350">
        <f>SUM(AA23:AA32)</f>
        <v>1538400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1432000</v>
      </c>
      <c r="F25" s="59">
        <v>1432000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1074000</v>
      </c>
      <c r="Y25" s="59">
        <v>-1074000</v>
      </c>
      <c r="Z25" s="61">
        <v>-100</v>
      </c>
      <c r="AA25" s="62">
        <v>1432000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106400</v>
      </c>
      <c r="F32" s="59">
        <v>106400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79800</v>
      </c>
      <c r="Y32" s="59">
        <v>-79800</v>
      </c>
      <c r="Z32" s="61">
        <v>-100</v>
      </c>
      <c r="AA32" s="62">
        <v>106400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4120521</v>
      </c>
      <c r="D40" s="344">
        <f t="shared" si="9"/>
        <v>0</v>
      </c>
      <c r="E40" s="343">
        <f t="shared" si="9"/>
        <v>10324435</v>
      </c>
      <c r="F40" s="345">
        <f t="shared" si="9"/>
        <v>10324435</v>
      </c>
      <c r="G40" s="345">
        <f t="shared" si="9"/>
        <v>700099</v>
      </c>
      <c r="H40" s="343">
        <f t="shared" si="9"/>
        <v>0</v>
      </c>
      <c r="I40" s="343">
        <f t="shared" si="9"/>
        <v>137274</v>
      </c>
      <c r="J40" s="345">
        <f t="shared" si="9"/>
        <v>837373</v>
      </c>
      <c r="K40" s="345">
        <f t="shared" si="9"/>
        <v>137274</v>
      </c>
      <c r="L40" s="343">
        <f t="shared" si="9"/>
        <v>137274</v>
      </c>
      <c r="M40" s="343">
        <f t="shared" si="9"/>
        <v>137274</v>
      </c>
      <c r="N40" s="345">
        <f t="shared" si="9"/>
        <v>411822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1249195</v>
      </c>
      <c r="X40" s="343">
        <f t="shared" si="9"/>
        <v>7743327</v>
      </c>
      <c r="Y40" s="345">
        <f t="shared" si="9"/>
        <v>-6494132</v>
      </c>
      <c r="Z40" s="336">
        <f>+IF(X40&lt;&gt;0,+(Y40/X40)*100,0)</f>
        <v>-83.8674642049858</v>
      </c>
      <c r="AA40" s="350">
        <f>SUM(AA41:AA49)</f>
        <v>10324435</v>
      </c>
    </row>
    <row r="41" spans="1:27" ht="12.75">
      <c r="A41" s="361" t="s">
        <v>248</v>
      </c>
      <c r="B41" s="142"/>
      <c r="C41" s="362">
        <v>1870892</v>
      </c>
      <c r="D41" s="363"/>
      <c r="E41" s="362">
        <v>6154429</v>
      </c>
      <c r="F41" s="364">
        <v>6154429</v>
      </c>
      <c r="G41" s="364">
        <v>441415</v>
      </c>
      <c r="H41" s="362"/>
      <c r="I41" s="362">
        <v>137274</v>
      </c>
      <c r="J41" s="364">
        <v>578689</v>
      </c>
      <c r="K41" s="364">
        <v>137274</v>
      </c>
      <c r="L41" s="362">
        <v>137274</v>
      </c>
      <c r="M41" s="362">
        <v>137274</v>
      </c>
      <c r="N41" s="364">
        <v>411822</v>
      </c>
      <c r="O41" s="364"/>
      <c r="P41" s="362"/>
      <c r="Q41" s="362"/>
      <c r="R41" s="364"/>
      <c r="S41" s="364"/>
      <c r="T41" s="362"/>
      <c r="U41" s="362"/>
      <c r="V41" s="364"/>
      <c r="W41" s="364">
        <v>990511</v>
      </c>
      <c r="X41" s="362">
        <v>4615822</v>
      </c>
      <c r="Y41" s="364">
        <v>-3625311</v>
      </c>
      <c r="Z41" s="365">
        <v>-78.54</v>
      </c>
      <c r="AA41" s="366">
        <v>6154429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410283</v>
      </c>
      <c r="F43" s="370">
        <v>410283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307712</v>
      </c>
      <c r="Y43" s="370">
        <v>-307712</v>
      </c>
      <c r="Z43" s="371">
        <v>-100</v>
      </c>
      <c r="AA43" s="303">
        <v>410283</v>
      </c>
    </row>
    <row r="44" spans="1:27" ht="12.75">
      <c r="A44" s="361" t="s">
        <v>251</v>
      </c>
      <c r="B44" s="136"/>
      <c r="C44" s="60">
        <v>521514</v>
      </c>
      <c r="D44" s="368"/>
      <c r="E44" s="54">
        <v>78808</v>
      </c>
      <c r="F44" s="53">
        <v>78808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59106</v>
      </c>
      <c r="Y44" s="53">
        <v>-59106</v>
      </c>
      <c r="Z44" s="94">
        <v>-100</v>
      </c>
      <c r="AA44" s="95">
        <v>78808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1724533</v>
      </c>
      <c r="D48" s="368"/>
      <c r="E48" s="54">
        <v>2946069</v>
      </c>
      <c r="F48" s="53">
        <v>2946069</v>
      </c>
      <c r="G48" s="53">
        <v>256964</v>
      </c>
      <c r="H48" s="54"/>
      <c r="I48" s="54"/>
      <c r="J48" s="53">
        <v>256964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256964</v>
      </c>
      <c r="X48" s="54">
        <v>2209552</v>
      </c>
      <c r="Y48" s="53">
        <v>-1952588</v>
      </c>
      <c r="Z48" s="94">
        <v>-88.37</v>
      </c>
      <c r="AA48" s="95">
        <v>2946069</v>
      </c>
    </row>
    <row r="49" spans="1:27" ht="12.75">
      <c r="A49" s="361" t="s">
        <v>93</v>
      </c>
      <c r="B49" s="136"/>
      <c r="C49" s="54">
        <v>3582</v>
      </c>
      <c r="D49" s="368"/>
      <c r="E49" s="54">
        <v>734846</v>
      </c>
      <c r="F49" s="53">
        <v>734846</v>
      </c>
      <c r="G49" s="53">
        <v>1720</v>
      </c>
      <c r="H49" s="54"/>
      <c r="I49" s="54"/>
      <c r="J49" s="53">
        <v>1720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1720</v>
      </c>
      <c r="X49" s="54">
        <v>551135</v>
      </c>
      <c r="Y49" s="53">
        <v>-549415</v>
      </c>
      <c r="Z49" s="94">
        <v>-99.69</v>
      </c>
      <c r="AA49" s="95">
        <v>734846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9619398</v>
      </c>
      <c r="D60" s="346">
        <f t="shared" si="14"/>
        <v>0</v>
      </c>
      <c r="E60" s="219">
        <f t="shared" si="14"/>
        <v>21597283</v>
      </c>
      <c r="F60" s="264">
        <f t="shared" si="14"/>
        <v>21597283</v>
      </c>
      <c r="G60" s="264">
        <f t="shared" si="14"/>
        <v>2415051</v>
      </c>
      <c r="H60" s="219">
        <f t="shared" si="14"/>
        <v>209606</v>
      </c>
      <c r="I60" s="219">
        <f t="shared" si="14"/>
        <v>384988</v>
      </c>
      <c r="J60" s="264">
        <f t="shared" si="14"/>
        <v>3009645</v>
      </c>
      <c r="K60" s="264">
        <f t="shared" si="14"/>
        <v>384988</v>
      </c>
      <c r="L60" s="219">
        <f t="shared" si="14"/>
        <v>384988</v>
      </c>
      <c r="M60" s="219">
        <f t="shared" si="14"/>
        <v>384988</v>
      </c>
      <c r="N60" s="264">
        <f t="shared" si="14"/>
        <v>1154964</v>
      </c>
      <c r="O60" s="264">
        <f t="shared" si="14"/>
        <v>0</v>
      </c>
      <c r="P60" s="219">
        <f t="shared" si="14"/>
        <v>0</v>
      </c>
      <c r="Q60" s="219">
        <f t="shared" si="14"/>
        <v>49819</v>
      </c>
      <c r="R60" s="264">
        <f t="shared" si="14"/>
        <v>49819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4214428</v>
      </c>
      <c r="X60" s="219">
        <f t="shared" si="14"/>
        <v>16197963</v>
      </c>
      <c r="Y60" s="264">
        <f t="shared" si="14"/>
        <v>-11983535</v>
      </c>
      <c r="Z60" s="337">
        <f>+IF(X60&lt;&gt;0,+(Y60/X60)*100,0)</f>
        <v>-73.98174079049322</v>
      </c>
      <c r="AA60" s="232">
        <f>+AA57+AA54+AA51+AA40+AA37+AA34+AA22+AA5</f>
        <v>21597283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156459549</v>
      </c>
      <c r="D5" s="153">
        <f>SUM(D6:D8)</f>
        <v>0</v>
      </c>
      <c r="E5" s="154">
        <f t="shared" si="0"/>
        <v>224673655</v>
      </c>
      <c r="F5" s="100">
        <f t="shared" si="0"/>
        <v>224673655</v>
      </c>
      <c r="G5" s="100">
        <f t="shared" si="0"/>
        <v>66399751</v>
      </c>
      <c r="H5" s="100">
        <f t="shared" si="0"/>
        <v>10613425</v>
      </c>
      <c r="I5" s="100">
        <f t="shared" si="0"/>
        <v>11144098</v>
      </c>
      <c r="J5" s="100">
        <f t="shared" si="0"/>
        <v>88157274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34564402</v>
      </c>
      <c r="R5" s="100">
        <f t="shared" si="0"/>
        <v>34564402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122721676</v>
      </c>
      <c r="X5" s="100">
        <f t="shared" si="0"/>
        <v>168505245</v>
      </c>
      <c r="Y5" s="100">
        <f t="shared" si="0"/>
        <v>-45783569</v>
      </c>
      <c r="Z5" s="137">
        <f>+IF(X5&lt;&gt;0,+(Y5/X5)*100,0)</f>
        <v>-27.170411817151447</v>
      </c>
      <c r="AA5" s="153">
        <f>SUM(AA6:AA8)</f>
        <v>224673655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156459549</v>
      </c>
      <c r="D7" s="157"/>
      <c r="E7" s="158">
        <v>224673655</v>
      </c>
      <c r="F7" s="159">
        <v>224673655</v>
      </c>
      <c r="G7" s="159">
        <v>66399751</v>
      </c>
      <c r="H7" s="159">
        <v>10613425</v>
      </c>
      <c r="I7" s="159">
        <v>11144098</v>
      </c>
      <c r="J7" s="159">
        <v>88157274</v>
      </c>
      <c r="K7" s="159"/>
      <c r="L7" s="159"/>
      <c r="M7" s="159"/>
      <c r="N7" s="159"/>
      <c r="O7" s="159"/>
      <c r="P7" s="159"/>
      <c r="Q7" s="159">
        <v>34564402</v>
      </c>
      <c r="R7" s="159">
        <v>34564402</v>
      </c>
      <c r="S7" s="159"/>
      <c r="T7" s="159"/>
      <c r="U7" s="159"/>
      <c r="V7" s="159"/>
      <c r="W7" s="159">
        <v>122721676</v>
      </c>
      <c r="X7" s="159">
        <v>168505245</v>
      </c>
      <c r="Y7" s="159">
        <v>-45783569</v>
      </c>
      <c r="Z7" s="141">
        <v>-27.17</v>
      </c>
      <c r="AA7" s="157">
        <v>224673655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2888018</v>
      </c>
      <c r="D9" s="153">
        <f>SUM(D10:D14)</f>
        <v>0</v>
      </c>
      <c r="E9" s="154">
        <f t="shared" si="1"/>
        <v>5891570</v>
      </c>
      <c r="F9" s="100">
        <f t="shared" si="1"/>
        <v>5891570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895133</v>
      </c>
      <c r="R9" s="100">
        <f t="shared" si="1"/>
        <v>895133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895133</v>
      </c>
      <c r="X9" s="100">
        <f t="shared" si="1"/>
        <v>4418748</v>
      </c>
      <c r="Y9" s="100">
        <f t="shared" si="1"/>
        <v>-3523615</v>
      </c>
      <c r="Z9" s="137">
        <f>+IF(X9&lt;&gt;0,+(Y9/X9)*100,0)</f>
        <v>-79.74238404181456</v>
      </c>
      <c r="AA9" s="153">
        <f>SUM(AA10:AA14)</f>
        <v>5891570</v>
      </c>
    </row>
    <row r="10" spans="1:27" ht="12.75">
      <c r="A10" s="138" t="s">
        <v>79</v>
      </c>
      <c r="B10" s="136"/>
      <c r="C10" s="155">
        <v>174997</v>
      </c>
      <c r="D10" s="155"/>
      <c r="E10" s="156">
        <v>3426202</v>
      </c>
      <c r="F10" s="60">
        <v>3426202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809044</v>
      </c>
      <c r="R10" s="60">
        <v>809044</v>
      </c>
      <c r="S10" s="60"/>
      <c r="T10" s="60"/>
      <c r="U10" s="60"/>
      <c r="V10" s="60"/>
      <c r="W10" s="60">
        <v>809044</v>
      </c>
      <c r="X10" s="60">
        <v>2569725</v>
      </c>
      <c r="Y10" s="60">
        <v>-1760681</v>
      </c>
      <c r="Z10" s="140">
        <v>-68.52</v>
      </c>
      <c r="AA10" s="155">
        <v>3426202</v>
      </c>
    </row>
    <row r="11" spans="1:27" ht="12.75">
      <c r="A11" s="138" t="s">
        <v>80</v>
      </c>
      <c r="B11" s="136"/>
      <c r="C11" s="155">
        <v>11466</v>
      </c>
      <c r="D11" s="155"/>
      <c r="E11" s="156">
        <v>20207</v>
      </c>
      <c r="F11" s="60">
        <v>20207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86089</v>
      </c>
      <c r="R11" s="60">
        <v>86089</v>
      </c>
      <c r="S11" s="60"/>
      <c r="T11" s="60"/>
      <c r="U11" s="60"/>
      <c r="V11" s="60"/>
      <c r="W11" s="60">
        <v>86089</v>
      </c>
      <c r="X11" s="60">
        <v>15156</v>
      </c>
      <c r="Y11" s="60">
        <v>70933</v>
      </c>
      <c r="Z11" s="140">
        <v>468.02</v>
      </c>
      <c r="AA11" s="155">
        <v>20207</v>
      </c>
    </row>
    <row r="12" spans="1:27" ht="12.75">
      <c r="A12" s="138" t="s">
        <v>81</v>
      </c>
      <c r="B12" s="136"/>
      <c r="C12" s="155">
        <v>2701555</v>
      </c>
      <c r="D12" s="155"/>
      <c r="E12" s="156">
        <v>2445161</v>
      </c>
      <c r="F12" s="60">
        <v>2445161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1833867</v>
      </c>
      <c r="Y12" s="60">
        <v>-1833867</v>
      </c>
      <c r="Z12" s="140">
        <v>-100</v>
      </c>
      <c r="AA12" s="155">
        <v>2445161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45498412</v>
      </c>
      <c r="D15" s="153">
        <f>SUM(D16:D18)</f>
        <v>0</v>
      </c>
      <c r="E15" s="154">
        <f t="shared" si="2"/>
        <v>124382312</v>
      </c>
      <c r="F15" s="100">
        <f t="shared" si="2"/>
        <v>124382312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19173</v>
      </c>
      <c r="R15" s="100">
        <f t="shared" si="2"/>
        <v>19173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19173</v>
      </c>
      <c r="X15" s="100">
        <f t="shared" si="2"/>
        <v>93288249</v>
      </c>
      <c r="Y15" s="100">
        <f t="shared" si="2"/>
        <v>-93269076</v>
      </c>
      <c r="Z15" s="137">
        <f>+IF(X15&lt;&gt;0,+(Y15/X15)*100,0)</f>
        <v>-99.97944757222317</v>
      </c>
      <c r="AA15" s="153">
        <f>SUM(AA16:AA18)</f>
        <v>124382312</v>
      </c>
    </row>
    <row r="16" spans="1:27" ht="12.75">
      <c r="A16" s="138" t="s">
        <v>85</v>
      </c>
      <c r="B16" s="136"/>
      <c r="C16" s="155">
        <v>79669</v>
      </c>
      <c r="D16" s="155"/>
      <c r="E16" s="156">
        <v>32737434</v>
      </c>
      <c r="F16" s="60">
        <v>32737434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19173</v>
      </c>
      <c r="R16" s="60">
        <v>19173</v>
      </c>
      <c r="S16" s="60"/>
      <c r="T16" s="60"/>
      <c r="U16" s="60"/>
      <c r="V16" s="60"/>
      <c r="W16" s="60">
        <v>19173</v>
      </c>
      <c r="X16" s="60">
        <v>24553341</v>
      </c>
      <c r="Y16" s="60">
        <v>-24534168</v>
      </c>
      <c r="Z16" s="140">
        <v>-99.92</v>
      </c>
      <c r="AA16" s="155">
        <v>32737434</v>
      </c>
    </row>
    <row r="17" spans="1:27" ht="12.75">
      <c r="A17" s="138" t="s">
        <v>86</v>
      </c>
      <c r="B17" s="136"/>
      <c r="C17" s="155">
        <v>45418743</v>
      </c>
      <c r="D17" s="155"/>
      <c r="E17" s="156">
        <v>91644878</v>
      </c>
      <c r="F17" s="60">
        <v>91644878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68734908</v>
      </c>
      <c r="Y17" s="60">
        <v>-68734908</v>
      </c>
      <c r="Z17" s="140">
        <v>-100</v>
      </c>
      <c r="AA17" s="155">
        <v>91644878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42045239</v>
      </c>
      <c r="D19" s="153">
        <f>SUM(D20:D23)</f>
        <v>0</v>
      </c>
      <c r="E19" s="154">
        <f t="shared" si="3"/>
        <v>62195521</v>
      </c>
      <c r="F19" s="100">
        <f t="shared" si="3"/>
        <v>62195521</v>
      </c>
      <c r="G19" s="100">
        <f t="shared" si="3"/>
        <v>1215177</v>
      </c>
      <c r="H19" s="100">
        <f t="shared" si="3"/>
        <v>1274886</v>
      </c>
      <c r="I19" s="100">
        <f t="shared" si="3"/>
        <v>1338630</v>
      </c>
      <c r="J19" s="100">
        <f t="shared" si="3"/>
        <v>3828693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2224971</v>
      </c>
      <c r="R19" s="100">
        <f t="shared" si="3"/>
        <v>2224971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6053664</v>
      </c>
      <c r="X19" s="100">
        <f t="shared" si="3"/>
        <v>46646649</v>
      </c>
      <c r="Y19" s="100">
        <f t="shared" si="3"/>
        <v>-40592985</v>
      </c>
      <c r="Z19" s="137">
        <f>+IF(X19&lt;&gt;0,+(Y19/X19)*100,0)</f>
        <v>-87.02229607104253</v>
      </c>
      <c r="AA19" s="153">
        <f>SUM(AA20:AA23)</f>
        <v>62195521</v>
      </c>
    </row>
    <row r="20" spans="1:27" ht="12.75">
      <c r="A20" s="138" t="s">
        <v>89</v>
      </c>
      <c r="B20" s="136"/>
      <c r="C20" s="155">
        <v>36769087</v>
      </c>
      <c r="D20" s="155"/>
      <c r="E20" s="156">
        <v>57070927</v>
      </c>
      <c r="F20" s="60">
        <v>57070927</v>
      </c>
      <c r="G20" s="60">
        <v>980507</v>
      </c>
      <c r="H20" s="60">
        <v>1028482</v>
      </c>
      <c r="I20" s="60">
        <v>1079906</v>
      </c>
      <c r="J20" s="60">
        <v>3088895</v>
      </c>
      <c r="K20" s="60"/>
      <c r="L20" s="60"/>
      <c r="M20" s="60"/>
      <c r="N20" s="60"/>
      <c r="O20" s="60"/>
      <c r="P20" s="60"/>
      <c r="Q20" s="60">
        <v>2171451</v>
      </c>
      <c r="R20" s="60">
        <v>2171451</v>
      </c>
      <c r="S20" s="60"/>
      <c r="T20" s="60"/>
      <c r="U20" s="60"/>
      <c r="V20" s="60"/>
      <c r="W20" s="60">
        <v>5260346</v>
      </c>
      <c r="X20" s="60">
        <v>42803199</v>
      </c>
      <c r="Y20" s="60">
        <v>-37542853</v>
      </c>
      <c r="Z20" s="140">
        <v>-87.71</v>
      </c>
      <c r="AA20" s="155">
        <v>57070927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5276152</v>
      </c>
      <c r="D23" s="155"/>
      <c r="E23" s="156">
        <v>5124594</v>
      </c>
      <c r="F23" s="60">
        <v>5124594</v>
      </c>
      <c r="G23" s="60">
        <v>234670</v>
      </c>
      <c r="H23" s="60">
        <v>246404</v>
      </c>
      <c r="I23" s="60">
        <v>258724</v>
      </c>
      <c r="J23" s="60">
        <v>739798</v>
      </c>
      <c r="K23" s="60"/>
      <c r="L23" s="60"/>
      <c r="M23" s="60"/>
      <c r="N23" s="60"/>
      <c r="O23" s="60"/>
      <c r="P23" s="60"/>
      <c r="Q23" s="60">
        <v>53520</v>
      </c>
      <c r="R23" s="60">
        <v>53520</v>
      </c>
      <c r="S23" s="60"/>
      <c r="T23" s="60"/>
      <c r="U23" s="60"/>
      <c r="V23" s="60"/>
      <c r="W23" s="60">
        <v>793318</v>
      </c>
      <c r="X23" s="60">
        <v>3843450</v>
      </c>
      <c r="Y23" s="60">
        <v>-3050132</v>
      </c>
      <c r="Z23" s="140">
        <v>-79.36</v>
      </c>
      <c r="AA23" s="155">
        <v>5124594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246891218</v>
      </c>
      <c r="D25" s="168">
        <f>+D5+D9+D15+D19+D24</f>
        <v>0</v>
      </c>
      <c r="E25" s="169">
        <f t="shared" si="4"/>
        <v>417143058</v>
      </c>
      <c r="F25" s="73">
        <f t="shared" si="4"/>
        <v>417143058</v>
      </c>
      <c r="G25" s="73">
        <f t="shared" si="4"/>
        <v>67614928</v>
      </c>
      <c r="H25" s="73">
        <f t="shared" si="4"/>
        <v>11888311</v>
      </c>
      <c r="I25" s="73">
        <f t="shared" si="4"/>
        <v>12482728</v>
      </c>
      <c r="J25" s="73">
        <f t="shared" si="4"/>
        <v>91985967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37703679</v>
      </c>
      <c r="R25" s="73">
        <f t="shared" si="4"/>
        <v>37703679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129689646</v>
      </c>
      <c r="X25" s="73">
        <f t="shared" si="4"/>
        <v>312858891</v>
      </c>
      <c r="Y25" s="73">
        <f t="shared" si="4"/>
        <v>-183169245</v>
      </c>
      <c r="Z25" s="170">
        <f>+IF(X25&lt;&gt;0,+(Y25/X25)*100,0)</f>
        <v>-58.54692011933265</v>
      </c>
      <c r="AA25" s="168">
        <f>+AA5+AA9+AA15+AA19+AA24</f>
        <v>417143058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113196172</v>
      </c>
      <c r="D28" s="153">
        <f>SUM(D29:D31)</f>
        <v>0</v>
      </c>
      <c r="E28" s="154">
        <f t="shared" si="5"/>
        <v>140259276</v>
      </c>
      <c r="F28" s="100">
        <f t="shared" si="5"/>
        <v>140259276</v>
      </c>
      <c r="G28" s="100">
        <f t="shared" si="5"/>
        <v>5666660</v>
      </c>
      <c r="H28" s="100">
        <f t="shared" si="5"/>
        <v>10620378</v>
      </c>
      <c r="I28" s="100">
        <f t="shared" si="5"/>
        <v>10429794</v>
      </c>
      <c r="J28" s="100">
        <f t="shared" si="5"/>
        <v>26716832</v>
      </c>
      <c r="K28" s="100">
        <f t="shared" si="5"/>
        <v>10429794</v>
      </c>
      <c r="L28" s="100">
        <f t="shared" si="5"/>
        <v>10429794</v>
      </c>
      <c r="M28" s="100">
        <f t="shared" si="5"/>
        <v>10429794</v>
      </c>
      <c r="N28" s="100">
        <f t="shared" si="5"/>
        <v>31289382</v>
      </c>
      <c r="O28" s="100">
        <f t="shared" si="5"/>
        <v>10429794</v>
      </c>
      <c r="P28" s="100">
        <f t="shared" si="5"/>
        <v>10429794</v>
      </c>
      <c r="Q28" s="100">
        <f t="shared" si="5"/>
        <v>8356568</v>
      </c>
      <c r="R28" s="100">
        <f t="shared" si="5"/>
        <v>29216156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87222370</v>
      </c>
      <c r="X28" s="100">
        <f t="shared" si="5"/>
        <v>105194070</v>
      </c>
      <c r="Y28" s="100">
        <f t="shared" si="5"/>
        <v>-17971700</v>
      </c>
      <c r="Z28" s="137">
        <f>+IF(X28&lt;&gt;0,+(Y28/X28)*100,0)</f>
        <v>-17.08432804244574</v>
      </c>
      <c r="AA28" s="153">
        <f>SUM(AA29:AA31)</f>
        <v>140259276</v>
      </c>
    </row>
    <row r="29" spans="1:27" ht="12.75">
      <c r="A29" s="138" t="s">
        <v>75</v>
      </c>
      <c r="B29" s="136"/>
      <c r="C29" s="155">
        <v>29856788</v>
      </c>
      <c r="D29" s="155"/>
      <c r="E29" s="156">
        <v>45336574</v>
      </c>
      <c r="F29" s="60">
        <v>45336574</v>
      </c>
      <c r="G29" s="60">
        <v>1909879</v>
      </c>
      <c r="H29" s="60">
        <v>4124382</v>
      </c>
      <c r="I29" s="60">
        <v>2424599</v>
      </c>
      <c r="J29" s="60">
        <v>8458860</v>
      </c>
      <c r="K29" s="60">
        <v>2424599</v>
      </c>
      <c r="L29" s="60">
        <v>2424599</v>
      </c>
      <c r="M29" s="60">
        <v>2424599</v>
      </c>
      <c r="N29" s="60">
        <v>7273797</v>
      </c>
      <c r="O29" s="60">
        <v>2424599</v>
      </c>
      <c r="P29" s="60">
        <v>2424599</v>
      </c>
      <c r="Q29" s="60">
        <v>3134024</v>
      </c>
      <c r="R29" s="60">
        <v>7983222</v>
      </c>
      <c r="S29" s="60"/>
      <c r="T29" s="60"/>
      <c r="U29" s="60"/>
      <c r="V29" s="60"/>
      <c r="W29" s="60">
        <v>23715879</v>
      </c>
      <c r="X29" s="60">
        <v>34002432</v>
      </c>
      <c r="Y29" s="60">
        <v>-10286553</v>
      </c>
      <c r="Z29" s="140">
        <v>-30.25</v>
      </c>
      <c r="AA29" s="155">
        <v>45336574</v>
      </c>
    </row>
    <row r="30" spans="1:27" ht="12.75">
      <c r="A30" s="138" t="s">
        <v>76</v>
      </c>
      <c r="B30" s="136"/>
      <c r="C30" s="157">
        <v>63600681</v>
      </c>
      <c r="D30" s="157"/>
      <c r="E30" s="158">
        <v>94922702</v>
      </c>
      <c r="F30" s="159">
        <v>94922702</v>
      </c>
      <c r="G30" s="159">
        <v>2146781</v>
      </c>
      <c r="H30" s="159">
        <v>4387219</v>
      </c>
      <c r="I30" s="159">
        <v>6405978</v>
      </c>
      <c r="J30" s="159">
        <v>12939978</v>
      </c>
      <c r="K30" s="159">
        <v>6405978</v>
      </c>
      <c r="L30" s="159">
        <v>6405978</v>
      </c>
      <c r="M30" s="159">
        <v>6405978</v>
      </c>
      <c r="N30" s="159">
        <v>19217934</v>
      </c>
      <c r="O30" s="159">
        <v>6405978</v>
      </c>
      <c r="P30" s="159">
        <v>6405978</v>
      </c>
      <c r="Q30" s="159">
        <v>3212879</v>
      </c>
      <c r="R30" s="159">
        <v>16024835</v>
      </c>
      <c r="S30" s="159"/>
      <c r="T30" s="159"/>
      <c r="U30" s="159"/>
      <c r="V30" s="159"/>
      <c r="W30" s="159">
        <v>48182747</v>
      </c>
      <c r="X30" s="159">
        <v>71191638</v>
      </c>
      <c r="Y30" s="159">
        <v>-23008891</v>
      </c>
      <c r="Z30" s="141">
        <v>-32.32</v>
      </c>
      <c r="AA30" s="157">
        <v>94922702</v>
      </c>
    </row>
    <row r="31" spans="1:27" ht="12.75">
      <c r="A31" s="138" t="s">
        <v>77</v>
      </c>
      <c r="B31" s="136"/>
      <c r="C31" s="155">
        <v>19738703</v>
      </c>
      <c r="D31" s="155"/>
      <c r="E31" s="156"/>
      <c r="F31" s="60"/>
      <c r="G31" s="60">
        <v>1610000</v>
      </c>
      <c r="H31" s="60">
        <v>2108777</v>
      </c>
      <c r="I31" s="60">
        <v>1599217</v>
      </c>
      <c r="J31" s="60">
        <v>5317994</v>
      </c>
      <c r="K31" s="60">
        <v>1599217</v>
      </c>
      <c r="L31" s="60">
        <v>1599217</v>
      </c>
      <c r="M31" s="60">
        <v>1599217</v>
      </c>
      <c r="N31" s="60">
        <v>4797651</v>
      </c>
      <c r="O31" s="60">
        <v>1599217</v>
      </c>
      <c r="P31" s="60">
        <v>1599217</v>
      </c>
      <c r="Q31" s="60">
        <v>2009665</v>
      </c>
      <c r="R31" s="60">
        <v>5208099</v>
      </c>
      <c r="S31" s="60"/>
      <c r="T31" s="60"/>
      <c r="U31" s="60"/>
      <c r="V31" s="60"/>
      <c r="W31" s="60">
        <v>15323744</v>
      </c>
      <c r="X31" s="60"/>
      <c r="Y31" s="60">
        <v>15323744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17292736</v>
      </c>
      <c r="D32" s="153">
        <f>SUM(D33:D37)</f>
        <v>0</v>
      </c>
      <c r="E32" s="154">
        <f t="shared" si="6"/>
        <v>24096143</v>
      </c>
      <c r="F32" s="100">
        <f t="shared" si="6"/>
        <v>24096143</v>
      </c>
      <c r="G32" s="100">
        <f t="shared" si="6"/>
        <v>938106</v>
      </c>
      <c r="H32" s="100">
        <f t="shared" si="6"/>
        <v>1238078</v>
      </c>
      <c r="I32" s="100">
        <f t="shared" si="6"/>
        <v>1392566</v>
      </c>
      <c r="J32" s="100">
        <f t="shared" si="6"/>
        <v>3568750</v>
      </c>
      <c r="K32" s="100">
        <f t="shared" si="6"/>
        <v>1392566</v>
      </c>
      <c r="L32" s="100">
        <f t="shared" si="6"/>
        <v>1392566</v>
      </c>
      <c r="M32" s="100">
        <f t="shared" si="6"/>
        <v>1392566</v>
      </c>
      <c r="N32" s="100">
        <f t="shared" si="6"/>
        <v>4177698</v>
      </c>
      <c r="O32" s="100">
        <f t="shared" si="6"/>
        <v>1392566</v>
      </c>
      <c r="P32" s="100">
        <f t="shared" si="6"/>
        <v>1392566</v>
      </c>
      <c r="Q32" s="100">
        <f t="shared" si="6"/>
        <v>1756857</v>
      </c>
      <c r="R32" s="100">
        <f t="shared" si="6"/>
        <v>4541989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12288437</v>
      </c>
      <c r="X32" s="100">
        <f t="shared" si="6"/>
        <v>18072351</v>
      </c>
      <c r="Y32" s="100">
        <f t="shared" si="6"/>
        <v>-5783914</v>
      </c>
      <c r="Z32" s="137">
        <f>+IF(X32&lt;&gt;0,+(Y32/X32)*100,0)</f>
        <v>-32.00421461491092</v>
      </c>
      <c r="AA32" s="153">
        <f>SUM(AA33:AA37)</f>
        <v>24096143</v>
      </c>
    </row>
    <row r="33" spans="1:27" ht="12.75">
      <c r="A33" s="138" t="s">
        <v>79</v>
      </c>
      <c r="B33" s="136"/>
      <c r="C33" s="155">
        <v>2528406</v>
      </c>
      <c r="D33" s="155"/>
      <c r="E33" s="156">
        <v>6251214</v>
      </c>
      <c r="F33" s="60">
        <v>6251214</v>
      </c>
      <c r="G33" s="60">
        <v>145185</v>
      </c>
      <c r="H33" s="60">
        <v>216710</v>
      </c>
      <c r="I33" s="60">
        <v>320075</v>
      </c>
      <c r="J33" s="60">
        <v>681970</v>
      </c>
      <c r="K33" s="60">
        <v>320075</v>
      </c>
      <c r="L33" s="60">
        <v>320075</v>
      </c>
      <c r="M33" s="60">
        <v>320075</v>
      </c>
      <c r="N33" s="60">
        <v>960225</v>
      </c>
      <c r="O33" s="60">
        <v>320075</v>
      </c>
      <c r="P33" s="60">
        <v>320075</v>
      </c>
      <c r="Q33" s="60">
        <v>646315</v>
      </c>
      <c r="R33" s="60">
        <v>1286465</v>
      </c>
      <c r="S33" s="60"/>
      <c r="T33" s="60"/>
      <c r="U33" s="60"/>
      <c r="V33" s="60"/>
      <c r="W33" s="60">
        <v>2928660</v>
      </c>
      <c r="X33" s="60">
        <v>4688649</v>
      </c>
      <c r="Y33" s="60">
        <v>-1759989</v>
      </c>
      <c r="Z33" s="140">
        <v>-37.54</v>
      </c>
      <c r="AA33" s="155">
        <v>6251214</v>
      </c>
    </row>
    <row r="34" spans="1:27" ht="12.75">
      <c r="A34" s="138" t="s">
        <v>80</v>
      </c>
      <c r="B34" s="136"/>
      <c r="C34" s="155">
        <v>6470108</v>
      </c>
      <c r="D34" s="155"/>
      <c r="E34" s="156">
        <v>7876149</v>
      </c>
      <c r="F34" s="60">
        <v>7876149</v>
      </c>
      <c r="G34" s="60">
        <v>489157</v>
      </c>
      <c r="H34" s="60">
        <v>464810</v>
      </c>
      <c r="I34" s="60">
        <v>500915</v>
      </c>
      <c r="J34" s="60">
        <v>1454882</v>
      </c>
      <c r="K34" s="60">
        <v>500915</v>
      </c>
      <c r="L34" s="60">
        <v>500915</v>
      </c>
      <c r="M34" s="60">
        <v>500915</v>
      </c>
      <c r="N34" s="60">
        <v>1502745</v>
      </c>
      <c r="O34" s="60">
        <v>500915</v>
      </c>
      <c r="P34" s="60">
        <v>500915</v>
      </c>
      <c r="Q34" s="60">
        <v>604434</v>
      </c>
      <c r="R34" s="60">
        <v>1606264</v>
      </c>
      <c r="S34" s="60"/>
      <c r="T34" s="60"/>
      <c r="U34" s="60"/>
      <c r="V34" s="60"/>
      <c r="W34" s="60">
        <v>4563891</v>
      </c>
      <c r="X34" s="60">
        <v>5907114</v>
      </c>
      <c r="Y34" s="60">
        <v>-1343223</v>
      </c>
      <c r="Z34" s="140">
        <v>-22.74</v>
      </c>
      <c r="AA34" s="155">
        <v>7876149</v>
      </c>
    </row>
    <row r="35" spans="1:27" ht="12.75">
      <c r="A35" s="138" t="s">
        <v>81</v>
      </c>
      <c r="B35" s="136"/>
      <c r="C35" s="155">
        <v>7524853</v>
      </c>
      <c r="D35" s="155"/>
      <c r="E35" s="156">
        <v>9968780</v>
      </c>
      <c r="F35" s="60">
        <v>9968780</v>
      </c>
      <c r="G35" s="60">
        <v>303764</v>
      </c>
      <c r="H35" s="60">
        <v>447210</v>
      </c>
      <c r="I35" s="60">
        <v>482706</v>
      </c>
      <c r="J35" s="60">
        <v>1233680</v>
      </c>
      <c r="K35" s="60">
        <v>482706</v>
      </c>
      <c r="L35" s="60">
        <v>482706</v>
      </c>
      <c r="M35" s="60">
        <v>482706</v>
      </c>
      <c r="N35" s="60">
        <v>1448118</v>
      </c>
      <c r="O35" s="60">
        <v>482706</v>
      </c>
      <c r="P35" s="60">
        <v>482706</v>
      </c>
      <c r="Q35" s="60">
        <v>506108</v>
      </c>
      <c r="R35" s="60">
        <v>1471520</v>
      </c>
      <c r="S35" s="60"/>
      <c r="T35" s="60"/>
      <c r="U35" s="60"/>
      <c r="V35" s="60"/>
      <c r="W35" s="60">
        <v>4153318</v>
      </c>
      <c r="X35" s="60">
        <v>7476588</v>
      </c>
      <c r="Y35" s="60">
        <v>-3323270</v>
      </c>
      <c r="Z35" s="140">
        <v>-44.45</v>
      </c>
      <c r="AA35" s="155">
        <v>9968780</v>
      </c>
    </row>
    <row r="36" spans="1:27" ht="12.75">
      <c r="A36" s="138" t="s">
        <v>82</v>
      </c>
      <c r="B36" s="136"/>
      <c r="C36" s="155">
        <v>769369</v>
      </c>
      <c r="D36" s="155"/>
      <c r="E36" s="156"/>
      <c r="F36" s="60"/>
      <c r="G36" s="60"/>
      <c r="H36" s="60">
        <v>109348</v>
      </c>
      <c r="I36" s="60">
        <v>88870</v>
      </c>
      <c r="J36" s="60">
        <v>198218</v>
      </c>
      <c r="K36" s="60">
        <v>88870</v>
      </c>
      <c r="L36" s="60">
        <v>88870</v>
      </c>
      <c r="M36" s="60">
        <v>88870</v>
      </c>
      <c r="N36" s="60">
        <v>266610</v>
      </c>
      <c r="O36" s="60">
        <v>88870</v>
      </c>
      <c r="P36" s="60">
        <v>88870</v>
      </c>
      <c r="Q36" s="60"/>
      <c r="R36" s="60">
        <v>177740</v>
      </c>
      <c r="S36" s="60"/>
      <c r="T36" s="60"/>
      <c r="U36" s="60"/>
      <c r="V36" s="60"/>
      <c r="W36" s="60">
        <v>642568</v>
      </c>
      <c r="X36" s="60"/>
      <c r="Y36" s="60">
        <v>642568</v>
      </c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42583323</v>
      </c>
      <c r="D38" s="153">
        <f>SUM(D39:D41)</f>
        <v>0</v>
      </c>
      <c r="E38" s="154">
        <f t="shared" si="7"/>
        <v>73276381</v>
      </c>
      <c r="F38" s="100">
        <f t="shared" si="7"/>
        <v>73276381</v>
      </c>
      <c r="G38" s="100">
        <f t="shared" si="7"/>
        <v>2074372</v>
      </c>
      <c r="H38" s="100">
        <f t="shared" si="7"/>
        <v>2187613</v>
      </c>
      <c r="I38" s="100">
        <f t="shared" si="7"/>
        <v>2963181</v>
      </c>
      <c r="J38" s="100">
        <f t="shared" si="7"/>
        <v>7225166</v>
      </c>
      <c r="K38" s="100">
        <f t="shared" si="7"/>
        <v>2963181</v>
      </c>
      <c r="L38" s="100">
        <f t="shared" si="7"/>
        <v>2963181</v>
      </c>
      <c r="M38" s="100">
        <f t="shared" si="7"/>
        <v>2963181</v>
      </c>
      <c r="N38" s="100">
        <f t="shared" si="7"/>
        <v>8889543</v>
      </c>
      <c r="O38" s="100">
        <f t="shared" si="7"/>
        <v>2963181</v>
      </c>
      <c r="P38" s="100">
        <f t="shared" si="7"/>
        <v>2963181</v>
      </c>
      <c r="Q38" s="100">
        <f t="shared" si="7"/>
        <v>1907307</v>
      </c>
      <c r="R38" s="100">
        <f t="shared" si="7"/>
        <v>7833669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23948378</v>
      </c>
      <c r="X38" s="100">
        <f t="shared" si="7"/>
        <v>54957456</v>
      </c>
      <c r="Y38" s="100">
        <f t="shared" si="7"/>
        <v>-31009078</v>
      </c>
      <c r="Z38" s="137">
        <f>+IF(X38&lt;&gt;0,+(Y38/X38)*100,0)</f>
        <v>-56.423787156377834</v>
      </c>
      <c r="AA38" s="153">
        <f>SUM(AA39:AA41)</f>
        <v>73276381</v>
      </c>
    </row>
    <row r="39" spans="1:27" ht="12.75">
      <c r="A39" s="138" t="s">
        <v>85</v>
      </c>
      <c r="B39" s="136"/>
      <c r="C39" s="155">
        <v>8594083</v>
      </c>
      <c r="D39" s="155"/>
      <c r="E39" s="156">
        <v>13345882</v>
      </c>
      <c r="F39" s="60">
        <v>13345882</v>
      </c>
      <c r="G39" s="60">
        <v>941175</v>
      </c>
      <c r="H39" s="60">
        <v>472241</v>
      </c>
      <c r="I39" s="60">
        <v>719330</v>
      </c>
      <c r="J39" s="60">
        <v>2132746</v>
      </c>
      <c r="K39" s="60">
        <v>719330</v>
      </c>
      <c r="L39" s="60">
        <v>719330</v>
      </c>
      <c r="M39" s="60">
        <v>719330</v>
      </c>
      <c r="N39" s="60">
        <v>2157990</v>
      </c>
      <c r="O39" s="60">
        <v>719330</v>
      </c>
      <c r="P39" s="60">
        <v>719330</v>
      </c>
      <c r="Q39" s="60">
        <v>583886</v>
      </c>
      <c r="R39" s="60">
        <v>2022546</v>
      </c>
      <c r="S39" s="60"/>
      <c r="T39" s="60"/>
      <c r="U39" s="60"/>
      <c r="V39" s="60"/>
      <c r="W39" s="60">
        <v>6313282</v>
      </c>
      <c r="X39" s="60">
        <v>10009584</v>
      </c>
      <c r="Y39" s="60">
        <v>-3696302</v>
      </c>
      <c r="Z39" s="140">
        <v>-36.93</v>
      </c>
      <c r="AA39" s="155">
        <v>13345882</v>
      </c>
    </row>
    <row r="40" spans="1:27" ht="12.75">
      <c r="A40" s="138" t="s">
        <v>86</v>
      </c>
      <c r="B40" s="136"/>
      <c r="C40" s="155">
        <v>33989240</v>
      </c>
      <c r="D40" s="155"/>
      <c r="E40" s="156">
        <v>59930499</v>
      </c>
      <c r="F40" s="60">
        <v>59930499</v>
      </c>
      <c r="G40" s="60">
        <v>1133197</v>
      </c>
      <c r="H40" s="60">
        <v>1715372</v>
      </c>
      <c r="I40" s="60">
        <v>2243851</v>
      </c>
      <c r="J40" s="60">
        <v>5092420</v>
      </c>
      <c r="K40" s="60">
        <v>2243851</v>
      </c>
      <c r="L40" s="60">
        <v>2243851</v>
      </c>
      <c r="M40" s="60">
        <v>2243851</v>
      </c>
      <c r="N40" s="60">
        <v>6731553</v>
      </c>
      <c r="O40" s="60">
        <v>2243851</v>
      </c>
      <c r="P40" s="60">
        <v>2243851</v>
      </c>
      <c r="Q40" s="60">
        <v>1323421</v>
      </c>
      <c r="R40" s="60">
        <v>5811123</v>
      </c>
      <c r="S40" s="60"/>
      <c r="T40" s="60"/>
      <c r="U40" s="60"/>
      <c r="V40" s="60"/>
      <c r="W40" s="60">
        <v>17635096</v>
      </c>
      <c r="X40" s="60">
        <v>44947872</v>
      </c>
      <c r="Y40" s="60">
        <v>-27312776</v>
      </c>
      <c r="Z40" s="140">
        <v>-60.77</v>
      </c>
      <c r="AA40" s="155">
        <v>59930499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51216086</v>
      </c>
      <c r="D42" s="153">
        <f>SUM(D43:D46)</f>
        <v>0</v>
      </c>
      <c r="E42" s="154">
        <f t="shared" si="8"/>
        <v>91334938</v>
      </c>
      <c r="F42" s="100">
        <f t="shared" si="8"/>
        <v>91334938</v>
      </c>
      <c r="G42" s="100">
        <f t="shared" si="8"/>
        <v>6923341</v>
      </c>
      <c r="H42" s="100">
        <f t="shared" si="8"/>
        <v>4501977</v>
      </c>
      <c r="I42" s="100">
        <f t="shared" si="8"/>
        <v>5770285</v>
      </c>
      <c r="J42" s="100">
        <f t="shared" si="8"/>
        <v>17195603</v>
      </c>
      <c r="K42" s="100">
        <f t="shared" si="8"/>
        <v>5770285</v>
      </c>
      <c r="L42" s="100">
        <f t="shared" si="8"/>
        <v>5770285</v>
      </c>
      <c r="M42" s="100">
        <f t="shared" si="8"/>
        <v>5770285</v>
      </c>
      <c r="N42" s="100">
        <f t="shared" si="8"/>
        <v>17310855</v>
      </c>
      <c r="O42" s="100">
        <f t="shared" si="8"/>
        <v>5770285</v>
      </c>
      <c r="P42" s="100">
        <f t="shared" si="8"/>
        <v>5770285</v>
      </c>
      <c r="Q42" s="100">
        <f t="shared" si="8"/>
        <v>9400200</v>
      </c>
      <c r="R42" s="100">
        <f t="shared" si="8"/>
        <v>20940770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55447228</v>
      </c>
      <c r="X42" s="100">
        <f t="shared" si="8"/>
        <v>68501142</v>
      </c>
      <c r="Y42" s="100">
        <f t="shared" si="8"/>
        <v>-13053914</v>
      </c>
      <c r="Z42" s="137">
        <f>+IF(X42&lt;&gt;0,+(Y42/X42)*100,0)</f>
        <v>-19.056491058207467</v>
      </c>
      <c r="AA42" s="153">
        <f>SUM(AA43:AA46)</f>
        <v>91334938</v>
      </c>
    </row>
    <row r="43" spans="1:27" ht="12.75">
      <c r="A43" s="138" t="s">
        <v>89</v>
      </c>
      <c r="B43" s="136"/>
      <c r="C43" s="155">
        <v>33346755</v>
      </c>
      <c r="D43" s="155"/>
      <c r="E43" s="156">
        <v>73302908</v>
      </c>
      <c r="F43" s="60">
        <v>73302908</v>
      </c>
      <c r="G43" s="60">
        <v>6172104</v>
      </c>
      <c r="H43" s="60">
        <v>3670020</v>
      </c>
      <c r="I43" s="60">
        <v>4910949</v>
      </c>
      <c r="J43" s="60">
        <v>14753073</v>
      </c>
      <c r="K43" s="60">
        <v>4910949</v>
      </c>
      <c r="L43" s="60">
        <v>4910949</v>
      </c>
      <c r="M43" s="60">
        <v>4910949</v>
      </c>
      <c r="N43" s="60">
        <v>14732847</v>
      </c>
      <c r="O43" s="60">
        <v>4910949</v>
      </c>
      <c r="P43" s="60">
        <v>4910949</v>
      </c>
      <c r="Q43" s="60">
        <v>8320618</v>
      </c>
      <c r="R43" s="60">
        <v>18142516</v>
      </c>
      <c r="S43" s="60"/>
      <c r="T43" s="60"/>
      <c r="U43" s="60"/>
      <c r="V43" s="60"/>
      <c r="W43" s="60">
        <v>47628436</v>
      </c>
      <c r="X43" s="60">
        <v>54977436</v>
      </c>
      <c r="Y43" s="60">
        <v>-7349000</v>
      </c>
      <c r="Z43" s="140">
        <v>-13.37</v>
      </c>
      <c r="AA43" s="155">
        <v>73302908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17869331</v>
      </c>
      <c r="D46" s="155"/>
      <c r="E46" s="156">
        <v>18032030</v>
      </c>
      <c r="F46" s="60">
        <v>18032030</v>
      </c>
      <c r="G46" s="60">
        <v>751237</v>
      </c>
      <c r="H46" s="60">
        <v>831957</v>
      </c>
      <c r="I46" s="60">
        <v>859336</v>
      </c>
      <c r="J46" s="60">
        <v>2442530</v>
      </c>
      <c r="K46" s="60">
        <v>859336</v>
      </c>
      <c r="L46" s="60">
        <v>859336</v>
      </c>
      <c r="M46" s="60">
        <v>859336</v>
      </c>
      <c r="N46" s="60">
        <v>2578008</v>
      </c>
      <c r="O46" s="60">
        <v>859336</v>
      </c>
      <c r="P46" s="60">
        <v>859336</v>
      </c>
      <c r="Q46" s="60">
        <v>1079582</v>
      </c>
      <c r="R46" s="60">
        <v>2798254</v>
      </c>
      <c r="S46" s="60"/>
      <c r="T46" s="60"/>
      <c r="U46" s="60"/>
      <c r="V46" s="60"/>
      <c r="W46" s="60">
        <v>7818792</v>
      </c>
      <c r="X46" s="60">
        <v>13523706</v>
      </c>
      <c r="Y46" s="60">
        <v>-5704914</v>
      </c>
      <c r="Z46" s="140">
        <v>-42.18</v>
      </c>
      <c r="AA46" s="155">
        <v>18032030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224288317</v>
      </c>
      <c r="D48" s="168">
        <f>+D28+D32+D38+D42+D47</f>
        <v>0</v>
      </c>
      <c r="E48" s="169">
        <f t="shared" si="9"/>
        <v>328966738</v>
      </c>
      <c r="F48" s="73">
        <f t="shared" si="9"/>
        <v>328966738</v>
      </c>
      <c r="G48" s="73">
        <f t="shared" si="9"/>
        <v>15602479</v>
      </c>
      <c r="H48" s="73">
        <f t="shared" si="9"/>
        <v>18548046</v>
      </c>
      <c r="I48" s="73">
        <f t="shared" si="9"/>
        <v>20555826</v>
      </c>
      <c r="J48" s="73">
        <f t="shared" si="9"/>
        <v>54706351</v>
      </c>
      <c r="K48" s="73">
        <f t="shared" si="9"/>
        <v>20555826</v>
      </c>
      <c r="L48" s="73">
        <f t="shared" si="9"/>
        <v>20555826</v>
      </c>
      <c r="M48" s="73">
        <f t="shared" si="9"/>
        <v>20555826</v>
      </c>
      <c r="N48" s="73">
        <f t="shared" si="9"/>
        <v>61667478</v>
      </c>
      <c r="O48" s="73">
        <f t="shared" si="9"/>
        <v>20555826</v>
      </c>
      <c r="P48" s="73">
        <f t="shared" si="9"/>
        <v>20555826</v>
      </c>
      <c r="Q48" s="73">
        <f t="shared" si="9"/>
        <v>21420932</v>
      </c>
      <c r="R48" s="73">
        <f t="shared" si="9"/>
        <v>62532584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178906413</v>
      </c>
      <c r="X48" s="73">
        <f t="shared" si="9"/>
        <v>246725019</v>
      </c>
      <c r="Y48" s="73">
        <f t="shared" si="9"/>
        <v>-67818606</v>
      </c>
      <c r="Z48" s="170">
        <f>+IF(X48&lt;&gt;0,+(Y48/X48)*100,0)</f>
        <v>-27.487526913515005</v>
      </c>
      <c r="AA48" s="168">
        <f>+AA28+AA32+AA38+AA42+AA47</f>
        <v>328966738</v>
      </c>
    </row>
    <row r="49" spans="1:27" ht="12.75">
      <c r="A49" s="148" t="s">
        <v>49</v>
      </c>
      <c r="B49" s="149"/>
      <c r="C49" s="171">
        <f aca="true" t="shared" si="10" ref="C49:Y49">+C25-C48</f>
        <v>22602901</v>
      </c>
      <c r="D49" s="171">
        <f>+D25-D48</f>
        <v>0</v>
      </c>
      <c r="E49" s="172">
        <f t="shared" si="10"/>
        <v>88176320</v>
      </c>
      <c r="F49" s="173">
        <f t="shared" si="10"/>
        <v>88176320</v>
      </c>
      <c r="G49" s="173">
        <f t="shared" si="10"/>
        <v>52012449</v>
      </c>
      <c r="H49" s="173">
        <f t="shared" si="10"/>
        <v>-6659735</v>
      </c>
      <c r="I49" s="173">
        <f t="shared" si="10"/>
        <v>-8073098</v>
      </c>
      <c r="J49" s="173">
        <f t="shared" si="10"/>
        <v>37279616</v>
      </c>
      <c r="K49" s="173">
        <f t="shared" si="10"/>
        <v>-20555826</v>
      </c>
      <c r="L49" s="173">
        <f t="shared" si="10"/>
        <v>-20555826</v>
      </c>
      <c r="M49" s="173">
        <f t="shared" si="10"/>
        <v>-20555826</v>
      </c>
      <c r="N49" s="173">
        <f t="shared" si="10"/>
        <v>-61667478</v>
      </c>
      <c r="O49" s="173">
        <f t="shared" si="10"/>
        <v>-20555826</v>
      </c>
      <c r="P49" s="173">
        <f t="shared" si="10"/>
        <v>-20555826</v>
      </c>
      <c r="Q49" s="173">
        <f t="shared" si="10"/>
        <v>16282747</v>
      </c>
      <c r="R49" s="173">
        <f t="shared" si="10"/>
        <v>-24828905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-49216767</v>
      </c>
      <c r="X49" s="173">
        <f>IF(F25=F48,0,X25-X48)</f>
        <v>66133872</v>
      </c>
      <c r="Y49" s="173">
        <f t="shared" si="10"/>
        <v>-115350639</v>
      </c>
      <c r="Z49" s="174">
        <f>+IF(X49&lt;&gt;0,+(Y49/X49)*100,0)</f>
        <v>-174.4199084547779</v>
      </c>
      <c r="AA49" s="171">
        <f>+AA25-AA48</f>
        <v>88176320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17218030</v>
      </c>
      <c r="D5" s="155">
        <v>0</v>
      </c>
      <c r="E5" s="156">
        <v>18804349</v>
      </c>
      <c r="F5" s="60">
        <v>18804349</v>
      </c>
      <c r="G5" s="60">
        <v>9879566</v>
      </c>
      <c r="H5" s="60">
        <v>10373544</v>
      </c>
      <c r="I5" s="60">
        <v>10892222</v>
      </c>
      <c r="J5" s="60">
        <v>31145332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810193</v>
      </c>
      <c r="R5" s="60">
        <v>810193</v>
      </c>
      <c r="S5" s="60">
        <v>0</v>
      </c>
      <c r="T5" s="60">
        <v>0</v>
      </c>
      <c r="U5" s="60">
        <v>0</v>
      </c>
      <c r="V5" s="60">
        <v>0</v>
      </c>
      <c r="W5" s="60">
        <v>31955525</v>
      </c>
      <c r="X5" s="60">
        <v>14103000</v>
      </c>
      <c r="Y5" s="60">
        <v>17852525</v>
      </c>
      <c r="Z5" s="140">
        <v>126.59</v>
      </c>
      <c r="AA5" s="155">
        <v>18804349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19232654</v>
      </c>
      <c r="D7" s="155">
        <v>0</v>
      </c>
      <c r="E7" s="156">
        <v>24319557</v>
      </c>
      <c r="F7" s="60">
        <v>24319557</v>
      </c>
      <c r="G7" s="60">
        <v>980507</v>
      </c>
      <c r="H7" s="60">
        <v>1028482</v>
      </c>
      <c r="I7" s="60">
        <v>1079906</v>
      </c>
      <c r="J7" s="60">
        <v>3088895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3088895</v>
      </c>
      <c r="X7" s="60">
        <v>18239670</v>
      </c>
      <c r="Y7" s="60">
        <v>-15150775</v>
      </c>
      <c r="Z7" s="140">
        <v>-83.06</v>
      </c>
      <c r="AA7" s="155">
        <v>24319557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4759218</v>
      </c>
      <c r="D10" s="155">
        <v>0</v>
      </c>
      <c r="E10" s="156">
        <v>2743782</v>
      </c>
      <c r="F10" s="54">
        <v>2743782</v>
      </c>
      <c r="G10" s="54">
        <v>234670</v>
      </c>
      <c r="H10" s="54">
        <v>246404</v>
      </c>
      <c r="I10" s="54">
        <v>258724</v>
      </c>
      <c r="J10" s="54">
        <v>739798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53520</v>
      </c>
      <c r="R10" s="54">
        <v>53520</v>
      </c>
      <c r="S10" s="54">
        <v>0</v>
      </c>
      <c r="T10" s="54">
        <v>0</v>
      </c>
      <c r="U10" s="54">
        <v>0</v>
      </c>
      <c r="V10" s="54">
        <v>0</v>
      </c>
      <c r="W10" s="54">
        <v>793318</v>
      </c>
      <c r="X10" s="54">
        <v>2290000</v>
      </c>
      <c r="Y10" s="54">
        <v>-1496682</v>
      </c>
      <c r="Z10" s="184">
        <v>-65.36</v>
      </c>
      <c r="AA10" s="130">
        <v>2743782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1575232</v>
      </c>
      <c r="D12" s="155">
        <v>0</v>
      </c>
      <c r="E12" s="156">
        <v>1500254</v>
      </c>
      <c r="F12" s="60">
        <v>1500254</v>
      </c>
      <c r="G12" s="60">
        <v>28000</v>
      </c>
      <c r="H12" s="60">
        <v>93015</v>
      </c>
      <c r="I12" s="60">
        <v>97666</v>
      </c>
      <c r="J12" s="60">
        <v>218681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218681</v>
      </c>
      <c r="X12" s="60">
        <v>1125189</v>
      </c>
      <c r="Y12" s="60">
        <v>-906508</v>
      </c>
      <c r="Z12" s="140">
        <v>-80.56</v>
      </c>
      <c r="AA12" s="155">
        <v>1500254</v>
      </c>
    </row>
    <row r="13" spans="1:27" ht="12.75">
      <c r="A13" s="181" t="s">
        <v>109</v>
      </c>
      <c r="B13" s="185"/>
      <c r="C13" s="155">
        <v>4538778</v>
      </c>
      <c r="D13" s="155">
        <v>0</v>
      </c>
      <c r="E13" s="156">
        <v>1596000</v>
      </c>
      <c r="F13" s="60">
        <v>1596000</v>
      </c>
      <c r="G13" s="60">
        <v>390950</v>
      </c>
      <c r="H13" s="60">
        <v>9685</v>
      </c>
      <c r="I13" s="60">
        <v>10169</v>
      </c>
      <c r="J13" s="60">
        <v>410804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410804</v>
      </c>
      <c r="X13" s="60">
        <v>1197000</v>
      </c>
      <c r="Y13" s="60">
        <v>-786196</v>
      </c>
      <c r="Z13" s="140">
        <v>-65.68</v>
      </c>
      <c r="AA13" s="155">
        <v>1596000</v>
      </c>
    </row>
    <row r="14" spans="1:27" ht="12.75">
      <c r="A14" s="181" t="s">
        <v>110</v>
      </c>
      <c r="B14" s="185"/>
      <c r="C14" s="155">
        <v>1803688</v>
      </c>
      <c r="D14" s="155">
        <v>0</v>
      </c>
      <c r="E14" s="156">
        <v>1899240</v>
      </c>
      <c r="F14" s="60">
        <v>1899240</v>
      </c>
      <c r="G14" s="60">
        <v>130649</v>
      </c>
      <c r="H14" s="60">
        <v>137181</v>
      </c>
      <c r="I14" s="60">
        <v>144041</v>
      </c>
      <c r="J14" s="60">
        <v>411871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172314</v>
      </c>
      <c r="R14" s="60">
        <v>172314</v>
      </c>
      <c r="S14" s="60">
        <v>0</v>
      </c>
      <c r="T14" s="60">
        <v>0</v>
      </c>
      <c r="U14" s="60">
        <v>0</v>
      </c>
      <c r="V14" s="60">
        <v>0</v>
      </c>
      <c r="W14" s="60">
        <v>584185</v>
      </c>
      <c r="X14" s="60">
        <v>1424430</v>
      </c>
      <c r="Y14" s="60">
        <v>-840245</v>
      </c>
      <c r="Z14" s="140">
        <v>-58.99</v>
      </c>
      <c r="AA14" s="155">
        <v>1899240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472199</v>
      </c>
      <c r="D16" s="155">
        <v>0</v>
      </c>
      <c r="E16" s="156">
        <v>109441</v>
      </c>
      <c r="F16" s="60">
        <v>109441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82080</v>
      </c>
      <c r="Y16" s="60">
        <v>-82080</v>
      </c>
      <c r="Z16" s="140">
        <v>-100</v>
      </c>
      <c r="AA16" s="155">
        <v>109441</v>
      </c>
    </row>
    <row r="17" spans="1:27" ht="12.75">
      <c r="A17" s="181" t="s">
        <v>113</v>
      </c>
      <c r="B17" s="185"/>
      <c r="C17" s="155">
        <v>2371155</v>
      </c>
      <c r="D17" s="155">
        <v>0</v>
      </c>
      <c r="E17" s="156">
        <v>2418037</v>
      </c>
      <c r="F17" s="60">
        <v>2418037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1813689</v>
      </c>
      <c r="Y17" s="60">
        <v>-1813689</v>
      </c>
      <c r="Z17" s="140">
        <v>-100</v>
      </c>
      <c r="AA17" s="155">
        <v>2418037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152226384</v>
      </c>
      <c r="D19" s="155">
        <v>0</v>
      </c>
      <c r="E19" s="156">
        <v>169215000</v>
      </c>
      <c r="F19" s="60">
        <v>169215000</v>
      </c>
      <c r="G19" s="60">
        <v>55882000</v>
      </c>
      <c r="H19" s="60">
        <v>0</v>
      </c>
      <c r="I19" s="60">
        <v>0</v>
      </c>
      <c r="J19" s="60">
        <v>55882000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34323000</v>
      </c>
      <c r="R19" s="60">
        <v>34323000</v>
      </c>
      <c r="S19" s="60">
        <v>0</v>
      </c>
      <c r="T19" s="60">
        <v>0</v>
      </c>
      <c r="U19" s="60">
        <v>0</v>
      </c>
      <c r="V19" s="60">
        <v>0</v>
      </c>
      <c r="W19" s="60">
        <v>90205000</v>
      </c>
      <c r="X19" s="60">
        <v>169215000</v>
      </c>
      <c r="Y19" s="60">
        <v>-79010000</v>
      </c>
      <c r="Z19" s="140">
        <v>-46.69</v>
      </c>
      <c r="AA19" s="155">
        <v>169215000</v>
      </c>
    </row>
    <row r="20" spans="1:27" ht="12.75">
      <c r="A20" s="181" t="s">
        <v>35</v>
      </c>
      <c r="B20" s="185"/>
      <c r="C20" s="155">
        <v>1307740</v>
      </c>
      <c r="D20" s="155">
        <v>0</v>
      </c>
      <c r="E20" s="156">
        <v>123980238</v>
      </c>
      <c r="F20" s="54">
        <v>123980238</v>
      </c>
      <c r="G20" s="54">
        <v>88586</v>
      </c>
      <c r="H20" s="54">
        <v>0</v>
      </c>
      <c r="I20" s="54">
        <v>0</v>
      </c>
      <c r="J20" s="54">
        <v>88586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2344652</v>
      </c>
      <c r="R20" s="54">
        <v>2344652</v>
      </c>
      <c r="S20" s="54">
        <v>0</v>
      </c>
      <c r="T20" s="54">
        <v>0</v>
      </c>
      <c r="U20" s="54">
        <v>0</v>
      </c>
      <c r="V20" s="54">
        <v>0</v>
      </c>
      <c r="W20" s="54">
        <v>2433238</v>
      </c>
      <c r="X20" s="54">
        <v>92986524</v>
      </c>
      <c r="Y20" s="54">
        <v>-90553286</v>
      </c>
      <c r="Z20" s="184">
        <v>-97.38</v>
      </c>
      <c r="AA20" s="130">
        <v>123980238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335160</v>
      </c>
      <c r="F21" s="60">
        <v>335160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251370</v>
      </c>
      <c r="Y21" s="60">
        <v>-251370</v>
      </c>
      <c r="Z21" s="140">
        <v>-100</v>
      </c>
      <c r="AA21" s="155">
        <v>335160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205505078</v>
      </c>
      <c r="D22" s="188">
        <f>SUM(D5:D21)</f>
        <v>0</v>
      </c>
      <c r="E22" s="189">
        <f t="shared" si="0"/>
        <v>346921058</v>
      </c>
      <c r="F22" s="190">
        <f t="shared" si="0"/>
        <v>346921058</v>
      </c>
      <c r="G22" s="190">
        <f t="shared" si="0"/>
        <v>67614928</v>
      </c>
      <c r="H22" s="190">
        <f t="shared" si="0"/>
        <v>11888311</v>
      </c>
      <c r="I22" s="190">
        <f t="shared" si="0"/>
        <v>12482728</v>
      </c>
      <c r="J22" s="190">
        <f t="shared" si="0"/>
        <v>91985967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37703679</v>
      </c>
      <c r="R22" s="190">
        <f t="shared" si="0"/>
        <v>37703679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129689646</v>
      </c>
      <c r="X22" s="190">
        <f t="shared" si="0"/>
        <v>302727952</v>
      </c>
      <c r="Y22" s="190">
        <f t="shared" si="0"/>
        <v>-173038306</v>
      </c>
      <c r="Z22" s="191">
        <f>+IF(X22&lt;&gt;0,+(Y22/X22)*100,0)</f>
        <v>-57.159672523401476</v>
      </c>
      <c r="AA22" s="188">
        <f>SUM(AA5:AA21)</f>
        <v>346921058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70480366</v>
      </c>
      <c r="D25" s="155">
        <v>0</v>
      </c>
      <c r="E25" s="156">
        <v>91241775</v>
      </c>
      <c r="F25" s="60">
        <v>91241775</v>
      </c>
      <c r="G25" s="60">
        <v>3598000</v>
      </c>
      <c r="H25" s="60">
        <v>7509332</v>
      </c>
      <c r="I25" s="60">
        <v>7491472</v>
      </c>
      <c r="J25" s="60">
        <v>18598804</v>
      </c>
      <c r="K25" s="60">
        <v>7491472</v>
      </c>
      <c r="L25" s="60">
        <v>7491472</v>
      </c>
      <c r="M25" s="60">
        <v>7491472</v>
      </c>
      <c r="N25" s="60">
        <v>22474416</v>
      </c>
      <c r="O25" s="60">
        <v>7491472</v>
      </c>
      <c r="P25" s="60">
        <v>7491472</v>
      </c>
      <c r="Q25" s="60">
        <v>7136827</v>
      </c>
      <c r="R25" s="60">
        <v>22119771</v>
      </c>
      <c r="S25" s="60">
        <v>0</v>
      </c>
      <c r="T25" s="60">
        <v>0</v>
      </c>
      <c r="U25" s="60">
        <v>0</v>
      </c>
      <c r="V25" s="60">
        <v>0</v>
      </c>
      <c r="W25" s="60">
        <v>63192991</v>
      </c>
      <c r="X25" s="60">
        <v>68431023</v>
      </c>
      <c r="Y25" s="60">
        <v>-5238032</v>
      </c>
      <c r="Z25" s="140">
        <v>-7.65</v>
      </c>
      <c r="AA25" s="155">
        <v>91241775</v>
      </c>
    </row>
    <row r="26" spans="1:27" ht="12.75">
      <c r="A26" s="183" t="s">
        <v>38</v>
      </c>
      <c r="B26" s="182"/>
      <c r="C26" s="155">
        <v>10228972</v>
      </c>
      <c r="D26" s="155">
        <v>0</v>
      </c>
      <c r="E26" s="156">
        <v>10588524</v>
      </c>
      <c r="F26" s="60">
        <v>10588524</v>
      </c>
      <c r="G26" s="60">
        <v>528000</v>
      </c>
      <c r="H26" s="60">
        <v>0</v>
      </c>
      <c r="I26" s="60">
        <v>855922</v>
      </c>
      <c r="J26" s="60">
        <v>1383922</v>
      </c>
      <c r="K26" s="60">
        <v>855922</v>
      </c>
      <c r="L26" s="60">
        <v>855922</v>
      </c>
      <c r="M26" s="60">
        <v>855922</v>
      </c>
      <c r="N26" s="60">
        <v>2567766</v>
      </c>
      <c r="O26" s="60">
        <v>855922</v>
      </c>
      <c r="P26" s="60">
        <v>855922</v>
      </c>
      <c r="Q26" s="60">
        <v>976417</v>
      </c>
      <c r="R26" s="60">
        <v>2688261</v>
      </c>
      <c r="S26" s="60">
        <v>0</v>
      </c>
      <c r="T26" s="60">
        <v>0</v>
      </c>
      <c r="U26" s="60">
        <v>0</v>
      </c>
      <c r="V26" s="60">
        <v>0</v>
      </c>
      <c r="W26" s="60">
        <v>6639949</v>
      </c>
      <c r="X26" s="60">
        <v>7941393</v>
      </c>
      <c r="Y26" s="60">
        <v>-1301444</v>
      </c>
      <c r="Z26" s="140">
        <v>-16.39</v>
      </c>
      <c r="AA26" s="155">
        <v>10588524</v>
      </c>
    </row>
    <row r="27" spans="1:27" ht="12.75">
      <c r="A27" s="183" t="s">
        <v>118</v>
      </c>
      <c r="B27" s="182"/>
      <c r="C27" s="155">
        <v>9185391</v>
      </c>
      <c r="D27" s="155">
        <v>0</v>
      </c>
      <c r="E27" s="156">
        <v>9000000</v>
      </c>
      <c r="F27" s="60">
        <v>9000000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6750000</v>
      </c>
      <c r="Y27" s="60">
        <v>-6750000</v>
      </c>
      <c r="Z27" s="140">
        <v>-100</v>
      </c>
      <c r="AA27" s="155">
        <v>9000000</v>
      </c>
    </row>
    <row r="28" spans="1:27" ht="12.75">
      <c r="A28" s="183" t="s">
        <v>39</v>
      </c>
      <c r="B28" s="182"/>
      <c r="C28" s="155">
        <v>26956047</v>
      </c>
      <c r="D28" s="155">
        <v>0</v>
      </c>
      <c r="E28" s="156">
        <v>48663132</v>
      </c>
      <c r="F28" s="60">
        <v>48663132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36497349</v>
      </c>
      <c r="Y28" s="60">
        <v>-36497349</v>
      </c>
      <c r="Z28" s="140">
        <v>-100</v>
      </c>
      <c r="AA28" s="155">
        <v>48663132</v>
      </c>
    </row>
    <row r="29" spans="1:27" ht="12.75">
      <c r="A29" s="183" t="s">
        <v>40</v>
      </c>
      <c r="B29" s="182"/>
      <c r="C29" s="155">
        <v>1205324</v>
      </c>
      <c r="D29" s="155">
        <v>0</v>
      </c>
      <c r="E29" s="156">
        <v>53200</v>
      </c>
      <c r="F29" s="60">
        <v>53200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39897</v>
      </c>
      <c r="Y29" s="60">
        <v>-39897</v>
      </c>
      <c r="Z29" s="140">
        <v>-100</v>
      </c>
      <c r="AA29" s="155">
        <v>53200</v>
      </c>
    </row>
    <row r="30" spans="1:27" ht="12.75">
      <c r="A30" s="183" t="s">
        <v>119</v>
      </c>
      <c r="B30" s="182"/>
      <c r="C30" s="155">
        <v>21294712</v>
      </c>
      <c r="D30" s="155">
        <v>0</v>
      </c>
      <c r="E30" s="156">
        <v>24784830</v>
      </c>
      <c r="F30" s="60">
        <v>24784830</v>
      </c>
      <c r="G30" s="60">
        <v>3162000</v>
      </c>
      <c r="H30" s="60">
        <v>0</v>
      </c>
      <c r="I30" s="60">
        <v>0</v>
      </c>
      <c r="J30" s="60">
        <v>3162000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3162000</v>
      </c>
      <c r="X30" s="60">
        <v>18588627</v>
      </c>
      <c r="Y30" s="60">
        <v>-15426627</v>
      </c>
      <c r="Z30" s="140">
        <v>-82.99</v>
      </c>
      <c r="AA30" s="155">
        <v>24784830</v>
      </c>
    </row>
    <row r="31" spans="1:27" ht="12.75">
      <c r="A31" s="183" t="s">
        <v>120</v>
      </c>
      <c r="B31" s="182"/>
      <c r="C31" s="155">
        <v>9619398</v>
      </c>
      <c r="D31" s="155">
        <v>0</v>
      </c>
      <c r="E31" s="156">
        <v>21075383</v>
      </c>
      <c r="F31" s="60">
        <v>21075383</v>
      </c>
      <c r="G31" s="60">
        <v>2414715</v>
      </c>
      <c r="H31" s="60">
        <v>0</v>
      </c>
      <c r="I31" s="60">
        <v>384988</v>
      </c>
      <c r="J31" s="60">
        <v>2799703</v>
      </c>
      <c r="K31" s="60">
        <v>384988</v>
      </c>
      <c r="L31" s="60">
        <v>384988</v>
      </c>
      <c r="M31" s="60">
        <v>384988</v>
      </c>
      <c r="N31" s="60">
        <v>1154964</v>
      </c>
      <c r="O31" s="60">
        <v>384988</v>
      </c>
      <c r="P31" s="60">
        <v>384988</v>
      </c>
      <c r="Q31" s="60">
        <v>68430</v>
      </c>
      <c r="R31" s="60">
        <v>838406</v>
      </c>
      <c r="S31" s="60">
        <v>0</v>
      </c>
      <c r="T31" s="60">
        <v>0</v>
      </c>
      <c r="U31" s="60">
        <v>0</v>
      </c>
      <c r="V31" s="60">
        <v>0</v>
      </c>
      <c r="W31" s="60">
        <v>4793073</v>
      </c>
      <c r="X31" s="60">
        <v>15807213</v>
      </c>
      <c r="Y31" s="60">
        <v>-11014140</v>
      </c>
      <c r="Z31" s="140">
        <v>-69.68</v>
      </c>
      <c r="AA31" s="155">
        <v>21075383</v>
      </c>
    </row>
    <row r="32" spans="1:27" ht="12.75">
      <c r="A32" s="183" t="s">
        <v>121</v>
      </c>
      <c r="B32" s="182"/>
      <c r="C32" s="155">
        <v>2727340</v>
      </c>
      <c r="D32" s="155">
        <v>0</v>
      </c>
      <c r="E32" s="156">
        <v>13835824</v>
      </c>
      <c r="F32" s="60">
        <v>13835824</v>
      </c>
      <c r="G32" s="60">
        <v>122000</v>
      </c>
      <c r="H32" s="60">
        <v>0</v>
      </c>
      <c r="I32" s="60">
        <v>0</v>
      </c>
      <c r="J32" s="60">
        <v>122000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3811673</v>
      </c>
      <c r="R32" s="60">
        <v>3811673</v>
      </c>
      <c r="S32" s="60">
        <v>0</v>
      </c>
      <c r="T32" s="60">
        <v>0</v>
      </c>
      <c r="U32" s="60">
        <v>0</v>
      </c>
      <c r="V32" s="60">
        <v>0</v>
      </c>
      <c r="W32" s="60">
        <v>3933673</v>
      </c>
      <c r="X32" s="60">
        <v>10377099</v>
      </c>
      <c r="Y32" s="60">
        <v>-6443426</v>
      </c>
      <c r="Z32" s="140">
        <v>-62.09</v>
      </c>
      <c r="AA32" s="155">
        <v>13835824</v>
      </c>
    </row>
    <row r="33" spans="1:27" ht="12.75">
      <c r="A33" s="183" t="s">
        <v>42</v>
      </c>
      <c r="B33" s="182"/>
      <c r="C33" s="155">
        <v>20205512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52385255</v>
      </c>
      <c r="D34" s="155">
        <v>0</v>
      </c>
      <c r="E34" s="156">
        <v>109724070</v>
      </c>
      <c r="F34" s="60">
        <v>109724070</v>
      </c>
      <c r="G34" s="60">
        <v>5777764</v>
      </c>
      <c r="H34" s="60">
        <v>11038714</v>
      </c>
      <c r="I34" s="60">
        <v>11823444</v>
      </c>
      <c r="J34" s="60">
        <v>28639922</v>
      </c>
      <c r="K34" s="60">
        <v>11823444</v>
      </c>
      <c r="L34" s="60">
        <v>11823444</v>
      </c>
      <c r="M34" s="60">
        <v>11823444</v>
      </c>
      <c r="N34" s="60">
        <v>35470332</v>
      </c>
      <c r="O34" s="60">
        <v>11823444</v>
      </c>
      <c r="P34" s="60">
        <v>11823444</v>
      </c>
      <c r="Q34" s="60">
        <v>9427585</v>
      </c>
      <c r="R34" s="60">
        <v>33074473</v>
      </c>
      <c r="S34" s="60">
        <v>0</v>
      </c>
      <c r="T34" s="60">
        <v>0</v>
      </c>
      <c r="U34" s="60">
        <v>0</v>
      </c>
      <c r="V34" s="60">
        <v>0</v>
      </c>
      <c r="W34" s="60">
        <v>97184727</v>
      </c>
      <c r="X34" s="60">
        <v>82292751</v>
      </c>
      <c r="Y34" s="60">
        <v>14891976</v>
      </c>
      <c r="Z34" s="140">
        <v>18.1</v>
      </c>
      <c r="AA34" s="155">
        <v>109724070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224288317</v>
      </c>
      <c r="D36" s="188">
        <f>SUM(D25:D35)</f>
        <v>0</v>
      </c>
      <c r="E36" s="189">
        <f t="shared" si="1"/>
        <v>328966738</v>
      </c>
      <c r="F36" s="190">
        <f t="shared" si="1"/>
        <v>328966738</v>
      </c>
      <c r="G36" s="190">
        <f t="shared" si="1"/>
        <v>15602479</v>
      </c>
      <c r="H36" s="190">
        <f t="shared" si="1"/>
        <v>18548046</v>
      </c>
      <c r="I36" s="190">
        <f t="shared" si="1"/>
        <v>20555826</v>
      </c>
      <c r="J36" s="190">
        <f t="shared" si="1"/>
        <v>54706351</v>
      </c>
      <c r="K36" s="190">
        <f t="shared" si="1"/>
        <v>20555826</v>
      </c>
      <c r="L36" s="190">
        <f t="shared" si="1"/>
        <v>20555826</v>
      </c>
      <c r="M36" s="190">
        <f t="shared" si="1"/>
        <v>20555826</v>
      </c>
      <c r="N36" s="190">
        <f t="shared" si="1"/>
        <v>61667478</v>
      </c>
      <c r="O36" s="190">
        <f t="shared" si="1"/>
        <v>20555826</v>
      </c>
      <c r="P36" s="190">
        <f t="shared" si="1"/>
        <v>20555826</v>
      </c>
      <c r="Q36" s="190">
        <f t="shared" si="1"/>
        <v>21420932</v>
      </c>
      <c r="R36" s="190">
        <f t="shared" si="1"/>
        <v>62532584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178906413</v>
      </c>
      <c r="X36" s="190">
        <f t="shared" si="1"/>
        <v>246725352</v>
      </c>
      <c r="Y36" s="190">
        <f t="shared" si="1"/>
        <v>-67818939</v>
      </c>
      <c r="Z36" s="191">
        <f>+IF(X36&lt;&gt;0,+(Y36/X36)*100,0)</f>
        <v>-27.487624782069414</v>
      </c>
      <c r="AA36" s="188">
        <f>SUM(AA25:AA35)</f>
        <v>328966738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-18783239</v>
      </c>
      <c r="D38" s="199">
        <f>+D22-D36</f>
        <v>0</v>
      </c>
      <c r="E38" s="200">
        <f t="shared" si="2"/>
        <v>17954320</v>
      </c>
      <c r="F38" s="106">
        <f t="shared" si="2"/>
        <v>17954320</v>
      </c>
      <c r="G38" s="106">
        <f t="shared" si="2"/>
        <v>52012449</v>
      </c>
      <c r="H38" s="106">
        <f t="shared" si="2"/>
        <v>-6659735</v>
      </c>
      <c r="I38" s="106">
        <f t="shared" si="2"/>
        <v>-8073098</v>
      </c>
      <c r="J38" s="106">
        <f t="shared" si="2"/>
        <v>37279616</v>
      </c>
      <c r="K38" s="106">
        <f t="shared" si="2"/>
        <v>-20555826</v>
      </c>
      <c r="L38" s="106">
        <f t="shared" si="2"/>
        <v>-20555826</v>
      </c>
      <c r="M38" s="106">
        <f t="shared" si="2"/>
        <v>-20555826</v>
      </c>
      <c r="N38" s="106">
        <f t="shared" si="2"/>
        <v>-61667478</v>
      </c>
      <c r="O38" s="106">
        <f t="shared" si="2"/>
        <v>-20555826</v>
      </c>
      <c r="P38" s="106">
        <f t="shared" si="2"/>
        <v>-20555826</v>
      </c>
      <c r="Q38" s="106">
        <f t="shared" si="2"/>
        <v>16282747</v>
      </c>
      <c r="R38" s="106">
        <f t="shared" si="2"/>
        <v>-24828905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-49216767</v>
      </c>
      <c r="X38" s="106">
        <f>IF(F22=F36,0,X22-X36)</f>
        <v>56002600</v>
      </c>
      <c r="Y38" s="106">
        <f t="shared" si="2"/>
        <v>-105219367</v>
      </c>
      <c r="Z38" s="201">
        <f>+IF(X38&lt;&gt;0,+(Y38/X38)*100,0)</f>
        <v>-187.88300364625928</v>
      </c>
      <c r="AA38" s="199">
        <f>+AA22-AA36</f>
        <v>17954320</v>
      </c>
    </row>
    <row r="39" spans="1:27" ht="12.75">
      <c r="A39" s="181" t="s">
        <v>46</v>
      </c>
      <c r="B39" s="185"/>
      <c r="C39" s="155">
        <v>41386140</v>
      </c>
      <c r="D39" s="155">
        <v>0</v>
      </c>
      <c r="E39" s="156">
        <v>70222000</v>
      </c>
      <c r="F39" s="60">
        <v>70222000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65721000</v>
      </c>
      <c r="Y39" s="60">
        <v>-65721000</v>
      </c>
      <c r="Z39" s="140">
        <v>-100</v>
      </c>
      <c r="AA39" s="155">
        <v>70222000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22602901</v>
      </c>
      <c r="D42" s="206">
        <f>SUM(D38:D41)</f>
        <v>0</v>
      </c>
      <c r="E42" s="207">
        <f t="shared" si="3"/>
        <v>88176320</v>
      </c>
      <c r="F42" s="88">
        <f t="shared" si="3"/>
        <v>88176320</v>
      </c>
      <c r="G42" s="88">
        <f t="shared" si="3"/>
        <v>52012449</v>
      </c>
      <c r="H42" s="88">
        <f t="shared" si="3"/>
        <v>-6659735</v>
      </c>
      <c r="I42" s="88">
        <f t="shared" si="3"/>
        <v>-8073098</v>
      </c>
      <c r="J42" s="88">
        <f t="shared" si="3"/>
        <v>37279616</v>
      </c>
      <c r="K42" s="88">
        <f t="shared" si="3"/>
        <v>-20555826</v>
      </c>
      <c r="L42" s="88">
        <f t="shared" si="3"/>
        <v>-20555826</v>
      </c>
      <c r="M42" s="88">
        <f t="shared" si="3"/>
        <v>-20555826</v>
      </c>
      <c r="N42" s="88">
        <f t="shared" si="3"/>
        <v>-61667478</v>
      </c>
      <c r="O42" s="88">
        <f t="shared" si="3"/>
        <v>-20555826</v>
      </c>
      <c r="P42" s="88">
        <f t="shared" si="3"/>
        <v>-20555826</v>
      </c>
      <c r="Q42" s="88">
        <f t="shared" si="3"/>
        <v>16282747</v>
      </c>
      <c r="R42" s="88">
        <f t="shared" si="3"/>
        <v>-24828905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-49216767</v>
      </c>
      <c r="X42" s="88">
        <f t="shared" si="3"/>
        <v>121723600</v>
      </c>
      <c r="Y42" s="88">
        <f t="shared" si="3"/>
        <v>-170940367</v>
      </c>
      <c r="Z42" s="208">
        <f>+IF(X42&lt;&gt;0,+(Y42/X42)*100,0)</f>
        <v>-140.4332167303629</v>
      </c>
      <c r="AA42" s="206">
        <f>SUM(AA38:AA41)</f>
        <v>88176320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22602901</v>
      </c>
      <c r="D44" s="210">
        <f>+D42-D43</f>
        <v>0</v>
      </c>
      <c r="E44" s="211">
        <f t="shared" si="4"/>
        <v>88176320</v>
      </c>
      <c r="F44" s="77">
        <f t="shared" si="4"/>
        <v>88176320</v>
      </c>
      <c r="G44" s="77">
        <f t="shared" si="4"/>
        <v>52012449</v>
      </c>
      <c r="H44" s="77">
        <f t="shared" si="4"/>
        <v>-6659735</v>
      </c>
      <c r="I44" s="77">
        <f t="shared" si="4"/>
        <v>-8073098</v>
      </c>
      <c r="J44" s="77">
        <f t="shared" si="4"/>
        <v>37279616</v>
      </c>
      <c r="K44" s="77">
        <f t="shared" si="4"/>
        <v>-20555826</v>
      </c>
      <c r="L44" s="77">
        <f t="shared" si="4"/>
        <v>-20555826</v>
      </c>
      <c r="M44" s="77">
        <f t="shared" si="4"/>
        <v>-20555826</v>
      </c>
      <c r="N44" s="77">
        <f t="shared" si="4"/>
        <v>-61667478</v>
      </c>
      <c r="O44" s="77">
        <f t="shared" si="4"/>
        <v>-20555826</v>
      </c>
      <c r="P44" s="77">
        <f t="shared" si="4"/>
        <v>-20555826</v>
      </c>
      <c r="Q44" s="77">
        <f t="shared" si="4"/>
        <v>16282747</v>
      </c>
      <c r="R44" s="77">
        <f t="shared" si="4"/>
        <v>-24828905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-49216767</v>
      </c>
      <c r="X44" s="77">
        <f t="shared" si="4"/>
        <v>121723600</v>
      </c>
      <c r="Y44" s="77">
        <f t="shared" si="4"/>
        <v>-170940367</v>
      </c>
      <c r="Z44" s="212">
        <f>+IF(X44&lt;&gt;0,+(Y44/X44)*100,0)</f>
        <v>-140.4332167303629</v>
      </c>
      <c r="AA44" s="210">
        <f>+AA42-AA43</f>
        <v>88176320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22602901</v>
      </c>
      <c r="D46" s="206">
        <f>SUM(D44:D45)</f>
        <v>0</v>
      </c>
      <c r="E46" s="207">
        <f t="shared" si="5"/>
        <v>88176320</v>
      </c>
      <c r="F46" s="88">
        <f t="shared" si="5"/>
        <v>88176320</v>
      </c>
      <c r="G46" s="88">
        <f t="shared" si="5"/>
        <v>52012449</v>
      </c>
      <c r="H46" s="88">
        <f t="shared" si="5"/>
        <v>-6659735</v>
      </c>
      <c r="I46" s="88">
        <f t="shared" si="5"/>
        <v>-8073098</v>
      </c>
      <c r="J46" s="88">
        <f t="shared" si="5"/>
        <v>37279616</v>
      </c>
      <c r="K46" s="88">
        <f t="shared" si="5"/>
        <v>-20555826</v>
      </c>
      <c r="L46" s="88">
        <f t="shared" si="5"/>
        <v>-20555826</v>
      </c>
      <c r="M46" s="88">
        <f t="shared" si="5"/>
        <v>-20555826</v>
      </c>
      <c r="N46" s="88">
        <f t="shared" si="5"/>
        <v>-61667478</v>
      </c>
      <c r="O46" s="88">
        <f t="shared" si="5"/>
        <v>-20555826</v>
      </c>
      <c r="P46" s="88">
        <f t="shared" si="5"/>
        <v>-20555826</v>
      </c>
      <c r="Q46" s="88">
        <f t="shared" si="5"/>
        <v>16282747</v>
      </c>
      <c r="R46" s="88">
        <f t="shared" si="5"/>
        <v>-24828905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-49216767</v>
      </c>
      <c r="X46" s="88">
        <f t="shared" si="5"/>
        <v>121723600</v>
      </c>
      <c r="Y46" s="88">
        <f t="shared" si="5"/>
        <v>-170940367</v>
      </c>
      <c r="Z46" s="208">
        <f>+IF(X46&lt;&gt;0,+(Y46/X46)*100,0)</f>
        <v>-140.4332167303629</v>
      </c>
      <c r="AA46" s="206">
        <f>SUM(AA44:AA45)</f>
        <v>88176320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22602901</v>
      </c>
      <c r="D48" s="217">
        <f>SUM(D46:D47)</f>
        <v>0</v>
      </c>
      <c r="E48" s="218">
        <f t="shared" si="6"/>
        <v>88176320</v>
      </c>
      <c r="F48" s="219">
        <f t="shared" si="6"/>
        <v>88176320</v>
      </c>
      <c r="G48" s="219">
        <f t="shared" si="6"/>
        <v>52012449</v>
      </c>
      <c r="H48" s="220">
        <f t="shared" si="6"/>
        <v>-6659735</v>
      </c>
      <c r="I48" s="220">
        <f t="shared" si="6"/>
        <v>-8073098</v>
      </c>
      <c r="J48" s="220">
        <f t="shared" si="6"/>
        <v>37279616</v>
      </c>
      <c r="K48" s="220">
        <f t="shared" si="6"/>
        <v>-20555826</v>
      </c>
      <c r="L48" s="220">
        <f t="shared" si="6"/>
        <v>-20555826</v>
      </c>
      <c r="M48" s="219">
        <f t="shared" si="6"/>
        <v>-20555826</v>
      </c>
      <c r="N48" s="219">
        <f t="shared" si="6"/>
        <v>-61667478</v>
      </c>
      <c r="O48" s="220">
        <f t="shared" si="6"/>
        <v>-20555826</v>
      </c>
      <c r="P48" s="220">
        <f t="shared" si="6"/>
        <v>-20555826</v>
      </c>
      <c r="Q48" s="220">
        <f t="shared" si="6"/>
        <v>16282747</v>
      </c>
      <c r="R48" s="220">
        <f t="shared" si="6"/>
        <v>-24828905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-49216767</v>
      </c>
      <c r="X48" s="220">
        <f t="shared" si="6"/>
        <v>121723600</v>
      </c>
      <c r="Y48" s="220">
        <f t="shared" si="6"/>
        <v>-170940367</v>
      </c>
      <c r="Z48" s="221">
        <f>+IF(X48&lt;&gt;0,+(Y48/X48)*100,0)</f>
        <v>-140.4332167303629</v>
      </c>
      <c r="AA48" s="222">
        <f>SUM(AA46:AA47)</f>
        <v>88176320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13498688</v>
      </c>
      <c r="D5" s="153">
        <f>SUM(D6:D8)</f>
        <v>0</v>
      </c>
      <c r="E5" s="154">
        <f t="shared" si="0"/>
        <v>6171129</v>
      </c>
      <c r="F5" s="100">
        <f t="shared" si="0"/>
        <v>6171129</v>
      </c>
      <c r="G5" s="100">
        <f t="shared" si="0"/>
        <v>26900</v>
      </c>
      <c r="H5" s="100">
        <f t="shared" si="0"/>
        <v>1122705</v>
      </c>
      <c r="I5" s="100">
        <f t="shared" si="0"/>
        <v>1650</v>
      </c>
      <c r="J5" s="100">
        <f t="shared" si="0"/>
        <v>1151255</v>
      </c>
      <c r="K5" s="100">
        <f t="shared" si="0"/>
        <v>1650</v>
      </c>
      <c r="L5" s="100">
        <f t="shared" si="0"/>
        <v>1650</v>
      </c>
      <c r="M5" s="100">
        <f t="shared" si="0"/>
        <v>1650</v>
      </c>
      <c r="N5" s="100">
        <f t="shared" si="0"/>
        <v>4950</v>
      </c>
      <c r="O5" s="100">
        <f t="shared" si="0"/>
        <v>0</v>
      </c>
      <c r="P5" s="100">
        <f t="shared" si="0"/>
        <v>0</v>
      </c>
      <c r="Q5" s="100">
        <f t="shared" si="0"/>
        <v>15960</v>
      </c>
      <c r="R5" s="100">
        <f t="shared" si="0"/>
        <v>15960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1172165</v>
      </c>
      <c r="X5" s="100">
        <f t="shared" si="0"/>
        <v>4628997</v>
      </c>
      <c r="Y5" s="100">
        <f t="shared" si="0"/>
        <v>-3456832</v>
      </c>
      <c r="Z5" s="137">
        <f>+IF(X5&lt;&gt;0,+(Y5/X5)*100,0)</f>
        <v>-74.67777576870324</v>
      </c>
      <c r="AA5" s="153">
        <f>SUM(AA6:AA8)</f>
        <v>6171129</v>
      </c>
    </row>
    <row r="6" spans="1:27" ht="12.75">
      <c r="A6" s="138" t="s">
        <v>75</v>
      </c>
      <c r="B6" s="136"/>
      <c r="C6" s="155">
        <v>1625762</v>
      </c>
      <c r="D6" s="155"/>
      <c r="E6" s="156">
        <v>308560</v>
      </c>
      <c r="F6" s="60">
        <v>308560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231750</v>
      </c>
      <c r="Y6" s="60">
        <v>-231750</v>
      </c>
      <c r="Z6" s="140">
        <v>-100</v>
      </c>
      <c r="AA6" s="62">
        <v>308560</v>
      </c>
    </row>
    <row r="7" spans="1:27" ht="12.75">
      <c r="A7" s="138" t="s">
        <v>76</v>
      </c>
      <c r="B7" s="136"/>
      <c r="C7" s="157">
        <v>10521085</v>
      </c>
      <c r="D7" s="157"/>
      <c r="E7" s="158">
        <v>5862569</v>
      </c>
      <c r="F7" s="159">
        <v>5862569</v>
      </c>
      <c r="G7" s="159">
        <v>12900</v>
      </c>
      <c r="H7" s="159">
        <v>1122705</v>
      </c>
      <c r="I7" s="159">
        <v>1650</v>
      </c>
      <c r="J7" s="159">
        <v>1137255</v>
      </c>
      <c r="K7" s="159">
        <v>1650</v>
      </c>
      <c r="L7" s="159">
        <v>1650</v>
      </c>
      <c r="M7" s="159">
        <v>1650</v>
      </c>
      <c r="N7" s="159">
        <v>4950</v>
      </c>
      <c r="O7" s="159"/>
      <c r="P7" s="159"/>
      <c r="Q7" s="159"/>
      <c r="R7" s="159"/>
      <c r="S7" s="159"/>
      <c r="T7" s="159"/>
      <c r="U7" s="159"/>
      <c r="V7" s="159"/>
      <c r="W7" s="159">
        <v>1142205</v>
      </c>
      <c r="X7" s="159">
        <v>4397247</v>
      </c>
      <c r="Y7" s="159">
        <v>-3255042</v>
      </c>
      <c r="Z7" s="141">
        <v>-74.02</v>
      </c>
      <c r="AA7" s="225">
        <v>5862569</v>
      </c>
    </row>
    <row r="8" spans="1:27" ht="12.75">
      <c r="A8" s="138" t="s">
        <v>77</v>
      </c>
      <c r="B8" s="136"/>
      <c r="C8" s="155">
        <v>1351841</v>
      </c>
      <c r="D8" s="155"/>
      <c r="E8" s="156"/>
      <c r="F8" s="60"/>
      <c r="G8" s="60">
        <v>14000</v>
      </c>
      <c r="H8" s="60"/>
      <c r="I8" s="60"/>
      <c r="J8" s="60">
        <v>14000</v>
      </c>
      <c r="K8" s="60"/>
      <c r="L8" s="60"/>
      <c r="M8" s="60"/>
      <c r="N8" s="60"/>
      <c r="O8" s="60"/>
      <c r="P8" s="60"/>
      <c r="Q8" s="60">
        <v>15960</v>
      </c>
      <c r="R8" s="60">
        <v>15960</v>
      </c>
      <c r="S8" s="60"/>
      <c r="T8" s="60"/>
      <c r="U8" s="60"/>
      <c r="V8" s="60"/>
      <c r="W8" s="60">
        <v>29960</v>
      </c>
      <c r="X8" s="60"/>
      <c r="Y8" s="60">
        <v>29960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586350</v>
      </c>
      <c r="D9" s="153">
        <f>SUM(D10:D14)</f>
        <v>0</v>
      </c>
      <c r="E9" s="154">
        <f t="shared" si="1"/>
        <v>1012199</v>
      </c>
      <c r="F9" s="100">
        <f t="shared" si="1"/>
        <v>1012199</v>
      </c>
      <c r="G9" s="100">
        <f t="shared" si="1"/>
        <v>237667</v>
      </c>
      <c r="H9" s="100">
        <f t="shared" si="1"/>
        <v>354900</v>
      </c>
      <c r="I9" s="100">
        <f t="shared" si="1"/>
        <v>0</v>
      </c>
      <c r="J9" s="100">
        <f t="shared" si="1"/>
        <v>592567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871</v>
      </c>
      <c r="R9" s="100">
        <f t="shared" si="1"/>
        <v>871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593438</v>
      </c>
      <c r="X9" s="100">
        <f t="shared" si="1"/>
        <v>759150</v>
      </c>
      <c r="Y9" s="100">
        <f t="shared" si="1"/>
        <v>-165712</v>
      </c>
      <c r="Z9" s="137">
        <f>+IF(X9&lt;&gt;0,+(Y9/X9)*100,0)</f>
        <v>-21.82862411908055</v>
      </c>
      <c r="AA9" s="102">
        <f>SUM(AA10:AA14)</f>
        <v>1012199</v>
      </c>
    </row>
    <row r="10" spans="1:27" ht="12.75">
      <c r="A10" s="138" t="s">
        <v>79</v>
      </c>
      <c r="B10" s="136"/>
      <c r="C10" s="155">
        <v>116328</v>
      </c>
      <c r="D10" s="155"/>
      <c r="E10" s="156">
        <v>118867</v>
      </c>
      <c r="F10" s="60">
        <v>118867</v>
      </c>
      <c r="G10" s="60">
        <v>106428</v>
      </c>
      <c r="H10" s="60"/>
      <c r="I10" s="60"/>
      <c r="J10" s="60">
        <v>106428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106428</v>
      </c>
      <c r="X10" s="60">
        <v>89154</v>
      </c>
      <c r="Y10" s="60">
        <v>17274</v>
      </c>
      <c r="Z10" s="140">
        <v>19.38</v>
      </c>
      <c r="AA10" s="62">
        <v>118867</v>
      </c>
    </row>
    <row r="11" spans="1:27" ht="12.75">
      <c r="A11" s="138" t="s">
        <v>80</v>
      </c>
      <c r="B11" s="136"/>
      <c r="C11" s="155">
        <v>115122</v>
      </c>
      <c r="D11" s="155"/>
      <c r="E11" s="156">
        <v>100000</v>
      </c>
      <c r="F11" s="60">
        <v>100000</v>
      </c>
      <c r="G11" s="60">
        <v>131239</v>
      </c>
      <c r="H11" s="60"/>
      <c r="I11" s="60"/>
      <c r="J11" s="60">
        <v>131239</v>
      </c>
      <c r="K11" s="60"/>
      <c r="L11" s="60"/>
      <c r="M11" s="60"/>
      <c r="N11" s="60"/>
      <c r="O11" s="60"/>
      <c r="P11" s="60"/>
      <c r="Q11" s="60">
        <v>871</v>
      </c>
      <c r="R11" s="60">
        <v>871</v>
      </c>
      <c r="S11" s="60"/>
      <c r="T11" s="60"/>
      <c r="U11" s="60"/>
      <c r="V11" s="60"/>
      <c r="W11" s="60">
        <v>132110</v>
      </c>
      <c r="X11" s="60">
        <v>74997</v>
      </c>
      <c r="Y11" s="60">
        <v>57113</v>
      </c>
      <c r="Z11" s="140">
        <v>76.15</v>
      </c>
      <c r="AA11" s="62">
        <v>100000</v>
      </c>
    </row>
    <row r="12" spans="1:27" ht="12.75">
      <c r="A12" s="138" t="s">
        <v>81</v>
      </c>
      <c r="B12" s="136"/>
      <c r="C12" s="155">
        <v>354900</v>
      </c>
      <c r="D12" s="155"/>
      <c r="E12" s="156">
        <v>793332</v>
      </c>
      <c r="F12" s="60">
        <v>793332</v>
      </c>
      <c r="G12" s="60"/>
      <c r="H12" s="60">
        <v>354900</v>
      </c>
      <c r="I12" s="60"/>
      <c r="J12" s="60">
        <v>354900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354900</v>
      </c>
      <c r="X12" s="60">
        <v>594999</v>
      </c>
      <c r="Y12" s="60">
        <v>-240099</v>
      </c>
      <c r="Z12" s="140">
        <v>-40.35</v>
      </c>
      <c r="AA12" s="62">
        <v>793332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37631174</v>
      </c>
      <c r="D15" s="153">
        <f>SUM(D16:D18)</f>
        <v>0</v>
      </c>
      <c r="E15" s="154">
        <f t="shared" si="2"/>
        <v>75693770</v>
      </c>
      <c r="F15" s="100">
        <f t="shared" si="2"/>
        <v>75693770</v>
      </c>
      <c r="G15" s="100">
        <f t="shared" si="2"/>
        <v>2115643</v>
      </c>
      <c r="H15" s="100">
        <f t="shared" si="2"/>
        <v>4197724</v>
      </c>
      <c r="I15" s="100">
        <f t="shared" si="2"/>
        <v>3184256</v>
      </c>
      <c r="J15" s="100">
        <f t="shared" si="2"/>
        <v>9497623</v>
      </c>
      <c r="K15" s="100">
        <f t="shared" si="2"/>
        <v>3184256</v>
      </c>
      <c r="L15" s="100">
        <f t="shared" si="2"/>
        <v>3184256</v>
      </c>
      <c r="M15" s="100">
        <f t="shared" si="2"/>
        <v>3184256</v>
      </c>
      <c r="N15" s="100">
        <f t="shared" si="2"/>
        <v>9552768</v>
      </c>
      <c r="O15" s="100">
        <f t="shared" si="2"/>
        <v>0</v>
      </c>
      <c r="P15" s="100">
        <f t="shared" si="2"/>
        <v>0</v>
      </c>
      <c r="Q15" s="100">
        <f t="shared" si="2"/>
        <v>5290975</v>
      </c>
      <c r="R15" s="100">
        <f t="shared" si="2"/>
        <v>5290975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24341366</v>
      </c>
      <c r="X15" s="100">
        <f t="shared" si="2"/>
        <v>56770326</v>
      </c>
      <c r="Y15" s="100">
        <f t="shared" si="2"/>
        <v>-32428960</v>
      </c>
      <c r="Z15" s="137">
        <f>+IF(X15&lt;&gt;0,+(Y15/X15)*100,0)</f>
        <v>-57.12308222432966</v>
      </c>
      <c r="AA15" s="102">
        <f>SUM(AA16:AA18)</f>
        <v>75693770</v>
      </c>
    </row>
    <row r="16" spans="1:27" ht="12.75">
      <c r="A16" s="138" t="s">
        <v>85</v>
      </c>
      <c r="B16" s="136"/>
      <c r="C16" s="155">
        <v>261654</v>
      </c>
      <c r="D16" s="155"/>
      <c r="E16" s="156">
        <v>31735000</v>
      </c>
      <c r="F16" s="60">
        <v>31735000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23801247</v>
      </c>
      <c r="Y16" s="60">
        <v>-23801247</v>
      </c>
      <c r="Z16" s="140">
        <v>-100</v>
      </c>
      <c r="AA16" s="62">
        <v>31735000</v>
      </c>
    </row>
    <row r="17" spans="1:27" ht="12.75">
      <c r="A17" s="138" t="s">
        <v>86</v>
      </c>
      <c r="B17" s="136"/>
      <c r="C17" s="155">
        <v>37369520</v>
      </c>
      <c r="D17" s="155"/>
      <c r="E17" s="156">
        <v>43958770</v>
      </c>
      <c r="F17" s="60">
        <v>43958770</v>
      </c>
      <c r="G17" s="60">
        <v>2115643</v>
      </c>
      <c r="H17" s="60">
        <v>4197724</v>
      </c>
      <c r="I17" s="60">
        <v>3184256</v>
      </c>
      <c r="J17" s="60">
        <v>9497623</v>
      </c>
      <c r="K17" s="60">
        <v>3184256</v>
      </c>
      <c r="L17" s="60">
        <v>3184256</v>
      </c>
      <c r="M17" s="60">
        <v>3184256</v>
      </c>
      <c r="N17" s="60">
        <v>9552768</v>
      </c>
      <c r="O17" s="60"/>
      <c r="P17" s="60"/>
      <c r="Q17" s="60">
        <v>5290975</v>
      </c>
      <c r="R17" s="60">
        <v>5290975</v>
      </c>
      <c r="S17" s="60"/>
      <c r="T17" s="60"/>
      <c r="U17" s="60"/>
      <c r="V17" s="60"/>
      <c r="W17" s="60">
        <v>24341366</v>
      </c>
      <c r="X17" s="60">
        <v>32969079</v>
      </c>
      <c r="Y17" s="60">
        <v>-8627713</v>
      </c>
      <c r="Z17" s="140">
        <v>-26.17</v>
      </c>
      <c r="AA17" s="62">
        <v>43958770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4348768</v>
      </c>
      <c r="D19" s="153">
        <f>SUM(D20:D23)</f>
        <v>0</v>
      </c>
      <c r="E19" s="154">
        <f t="shared" si="3"/>
        <v>5300402</v>
      </c>
      <c r="F19" s="100">
        <f t="shared" si="3"/>
        <v>5300402</v>
      </c>
      <c r="G19" s="100">
        <f t="shared" si="3"/>
        <v>367846</v>
      </c>
      <c r="H19" s="100">
        <f t="shared" si="3"/>
        <v>3182736</v>
      </c>
      <c r="I19" s="100">
        <f t="shared" si="3"/>
        <v>0</v>
      </c>
      <c r="J19" s="100">
        <f t="shared" si="3"/>
        <v>3550582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448247</v>
      </c>
      <c r="R19" s="100">
        <f t="shared" si="3"/>
        <v>448247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3998829</v>
      </c>
      <c r="X19" s="100">
        <f t="shared" si="3"/>
        <v>3975309</v>
      </c>
      <c r="Y19" s="100">
        <f t="shared" si="3"/>
        <v>23520</v>
      </c>
      <c r="Z19" s="137">
        <f>+IF(X19&lt;&gt;0,+(Y19/X19)*100,0)</f>
        <v>0.5916521206276041</v>
      </c>
      <c r="AA19" s="102">
        <f>SUM(AA20:AA23)</f>
        <v>5300402</v>
      </c>
    </row>
    <row r="20" spans="1:27" ht="12.75">
      <c r="A20" s="138" t="s">
        <v>89</v>
      </c>
      <c r="B20" s="136"/>
      <c r="C20" s="155">
        <v>3461456</v>
      </c>
      <c r="D20" s="155"/>
      <c r="E20" s="156">
        <v>4500402</v>
      </c>
      <c r="F20" s="60">
        <v>4500402</v>
      </c>
      <c r="G20" s="60">
        <v>367846</v>
      </c>
      <c r="H20" s="60">
        <v>2827836</v>
      </c>
      <c r="I20" s="60"/>
      <c r="J20" s="60">
        <v>3195682</v>
      </c>
      <c r="K20" s="60"/>
      <c r="L20" s="60"/>
      <c r="M20" s="60"/>
      <c r="N20" s="60"/>
      <c r="O20" s="60"/>
      <c r="P20" s="60"/>
      <c r="Q20" s="60">
        <v>448247</v>
      </c>
      <c r="R20" s="60">
        <v>448247</v>
      </c>
      <c r="S20" s="60"/>
      <c r="T20" s="60"/>
      <c r="U20" s="60"/>
      <c r="V20" s="60"/>
      <c r="W20" s="60">
        <v>3643929</v>
      </c>
      <c r="X20" s="60">
        <v>3375306</v>
      </c>
      <c r="Y20" s="60">
        <v>268623</v>
      </c>
      <c r="Z20" s="140">
        <v>7.96</v>
      </c>
      <c r="AA20" s="62">
        <v>4500402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887312</v>
      </c>
      <c r="D23" s="155"/>
      <c r="E23" s="156">
        <v>800000</v>
      </c>
      <c r="F23" s="60">
        <v>800000</v>
      </c>
      <c r="G23" s="60"/>
      <c r="H23" s="60">
        <v>354900</v>
      </c>
      <c r="I23" s="60"/>
      <c r="J23" s="60">
        <v>354900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354900</v>
      </c>
      <c r="X23" s="60">
        <v>600003</v>
      </c>
      <c r="Y23" s="60">
        <v>-245103</v>
      </c>
      <c r="Z23" s="140">
        <v>-40.85</v>
      </c>
      <c r="AA23" s="62">
        <v>800000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56064980</v>
      </c>
      <c r="D25" s="217">
        <f>+D5+D9+D15+D19+D24</f>
        <v>0</v>
      </c>
      <c r="E25" s="230">
        <f t="shared" si="4"/>
        <v>88177500</v>
      </c>
      <c r="F25" s="219">
        <f t="shared" si="4"/>
        <v>88177500</v>
      </c>
      <c r="G25" s="219">
        <f t="shared" si="4"/>
        <v>2748056</v>
      </c>
      <c r="H25" s="219">
        <f t="shared" si="4"/>
        <v>8858065</v>
      </c>
      <c r="I25" s="219">
        <f t="shared" si="4"/>
        <v>3185906</v>
      </c>
      <c r="J25" s="219">
        <f t="shared" si="4"/>
        <v>14792027</v>
      </c>
      <c r="K25" s="219">
        <f t="shared" si="4"/>
        <v>3185906</v>
      </c>
      <c r="L25" s="219">
        <f t="shared" si="4"/>
        <v>3185906</v>
      </c>
      <c r="M25" s="219">
        <f t="shared" si="4"/>
        <v>3185906</v>
      </c>
      <c r="N25" s="219">
        <f t="shared" si="4"/>
        <v>9557718</v>
      </c>
      <c r="O25" s="219">
        <f t="shared" si="4"/>
        <v>0</v>
      </c>
      <c r="P25" s="219">
        <f t="shared" si="4"/>
        <v>0</v>
      </c>
      <c r="Q25" s="219">
        <f t="shared" si="4"/>
        <v>5756053</v>
      </c>
      <c r="R25" s="219">
        <f t="shared" si="4"/>
        <v>5756053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30105798</v>
      </c>
      <c r="X25" s="219">
        <f t="shared" si="4"/>
        <v>66133782</v>
      </c>
      <c r="Y25" s="219">
        <f t="shared" si="4"/>
        <v>-36027984</v>
      </c>
      <c r="Z25" s="231">
        <f>+IF(X25&lt;&gt;0,+(Y25/X25)*100,0)</f>
        <v>-54.47742879728246</v>
      </c>
      <c r="AA25" s="232">
        <f>+AA5+AA9+AA15+AA19+AA24</f>
        <v>88177500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31964226</v>
      </c>
      <c r="D28" s="155"/>
      <c r="E28" s="156">
        <v>39587000</v>
      </c>
      <c r="F28" s="60">
        <v>39587000</v>
      </c>
      <c r="G28" s="60">
        <v>2111644</v>
      </c>
      <c r="H28" s="60"/>
      <c r="I28" s="60"/>
      <c r="J28" s="60">
        <v>2111644</v>
      </c>
      <c r="K28" s="60"/>
      <c r="L28" s="60"/>
      <c r="M28" s="60"/>
      <c r="N28" s="60"/>
      <c r="O28" s="60"/>
      <c r="P28" s="60"/>
      <c r="Q28" s="60">
        <v>5110506</v>
      </c>
      <c r="R28" s="60">
        <v>5110506</v>
      </c>
      <c r="S28" s="60"/>
      <c r="T28" s="60"/>
      <c r="U28" s="60"/>
      <c r="V28" s="60"/>
      <c r="W28" s="60">
        <v>7222150</v>
      </c>
      <c r="X28" s="60">
        <v>29690253</v>
      </c>
      <c r="Y28" s="60">
        <v>-22468103</v>
      </c>
      <c r="Z28" s="140">
        <v>-75.68</v>
      </c>
      <c r="AA28" s="155">
        <v>39587000</v>
      </c>
    </row>
    <row r="29" spans="1:27" ht="12.75">
      <c r="A29" s="234" t="s">
        <v>134</v>
      </c>
      <c r="B29" s="136"/>
      <c r="C29" s="155"/>
      <c r="D29" s="155"/>
      <c r="E29" s="156">
        <v>30634371</v>
      </c>
      <c r="F29" s="60">
        <v>30634371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22976253</v>
      </c>
      <c r="Y29" s="60">
        <v>-22976253</v>
      </c>
      <c r="Z29" s="140">
        <v>-100</v>
      </c>
      <c r="AA29" s="62">
        <v>30634371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31964226</v>
      </c>
      <c r="D32" s="210">
        <f>SUM(D28:D31)</f>
        <v>0</v>
      </c>
      <c r="E32" s="211">
        <f t="shared" si="5"/>
        <v>70221371</v>
      </c>
      <c r="F32" s="77">
        <f t="shared" si="5"/>
        <v>70221371</v>
      </c>
      <c r="G32" s="77">
        <f t="shared" si="5"/>
        <v>2111644</v>
      </c>
      <c r="H32" s="77">
        <f t="shared" si="5"/>
        <v>0</v>
      </c>
      <c r="I32" s="77">
        <f t="shared" si="5"/>
        <v>0</v>
      </c>
      <c r="J32" s="77">
        <f t="shared" si="5"/>
        <v>2111644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5110506</v>
      </c>
      <c r="R32" s="77">
        <f t="shared" si="5"/>
        <v>5110506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7222150</v>
      </c>
      <c r="X32" s="77">
        <f t="shared" si="5"/>
        <v>52666506</v>
      </c>
      <c r="Y32" s="77">
        <f t="shared" si="5"/>
        <v>-45444356</v>
      </c>
      <c r="Z32" s="212">
        <f>+IF(X32&lt;&gt;0,+(Y32/X32)*100,0)</f>
        <v>-86.28701512874235</v>
      </c>
      <c r="AA32" s="79">
        <f>SUM(AA28:AA31)</f>
        <v>70221371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24100754</v>
      </c>
      <c r="D35" s="155"/>
      <c r="E35" s="156">
        <v>17956129</v>
      </c>
      <c r="F35" s="60">
        <v>17956129</v>
      </c>
      <c r="G35" s="60">
        <v>636412</v>
      </c>
      <c r="H35" s="60">
        <v>8858065</v>
      </c>
      <c r="I35" s="60">
        <v>3185906</v>
      </c>
      <c r="J35" s="60">
        <v>12680383</v>
      </c>
      <c r="K35" s="60">
        <v>3185906</v>
      </c>
      <c r="L35" s="60">
        <v>3185906</v>
      </c>
      <c r="M35" s="60">
        <v>3185906</v>
      </c>
      <c r="N35" s="60">
        <v>9557718</v>
      </c>
      <c r="O35" s="60"/>
      <c r="P35" s="60"/>
      <c r="Q35" s="60">
        <v>645547</v>
      </c>
      <c r="R35" s="60">
        <v>645547</v>
      </c>
      <c r="S35" s="60"/>
      <c r="T35" s="60"/>
      <c r="U35" s="60"/>
      <c r="V35" s="60"/>
      <c r="W35" s="60">
        <v>22883648</v>
      </c>
      <c r="X35" s="60">
        <v>13466997</v>
      </c>
      <c r="Y35" s="60">
        <v>9416651</v>
      </c>
      <c r="Z35" s="140">
        <v>69.92</v>
      </c>
      <c r="AA35" s="62">
        <v>17956129</v>
      </c>
    </row>
    <row r="36" spans="1:27" ht="12.75">
      <c r="A36" s="238" t="s">
        <v>139</v>
      </c>
      <c r="B36" s="149"/>
      <c r="C36" s="222">
        <f aca="true" t="shared" si="6" ref="C36:Y36">SUM(C32:C35)</f>
        <v>56064980</v>
      </c>
      <c r="D36" s="222">
        <f>SUM(D32:D35)</f>
        <v>0</v>
      </c>
      <c r="E36" s="218">
        <f t="shared" si="6"/>
        <v>88177500</v>
      </c>
      <c r="F36" s="220">
        <f t="shared" si="6"/>
        <v>88177500</v>
      </c>
      <c r="G36" s="220">
        <f t="shared" si="6"/>
        <v>2748056</v>
      </c>
      <c r="H36" s="220">
        <f t="shared" si="6"/>
        <v>8858065</v>
      </c>
      <c r="I36" s="220">
        <f t="shared" si="6"/>
        <v>3185906</v>
      </c>
      <c r="J36" s="220">
        <f t="shared" si="6"/>
        <v>14792027</v>
      </c>
      <c r="K36" s="220">
        <f t="shared" si="6"/>
        <v>3185906</v>
      </c>
      <c r="L36" s="220">
        <f t="shared" si="6"/>
        <v>3185906</v>
      </c>
      <c r="M36" s="220">
        <f t="shared" si="6"/>
        <v>3185906</v>
      </c>
      <c r="N36" s="220">
        <f t="shared" si="6"/>
        <v>9557718</v>
      </c>
      <c r="O36" s="220">
        <f t="shared" si="6"/>
        <v>0</v>
      </c>
      <c r="P36" s="220">
        <f t="shared" si="6"/>
        <v>0</v>
      </c>
      <c r="Q36" s="220">
        <f t="shared" si="6"/>
        <v>5756053</v>
      </c>
      <c r="R36" s="220">
        <f t="shared" si="6"/>
        <v>5756053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30105798</v>
      </c>
      <c r="X36" s="220">
        <f t="shared" si="6"/>
        <v>66133503</v>
      </c>
      <c r="Y36" s="220">
        <f t="shared" si="6"/>
        <v>-36027705</v>
      </c>
      <c r="Z36" s="221">
        <f>+IF(X36&lt;&gt;0,+(Y36/X36)*100,0)</f>
        <v>-54.477236749427895</v>
      </c>
      <c r="AA36" s="239">
        <f>SUM(AA32:AA35)</f>
        <v>88177500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5382710</v>
      </c>
      <c r="D6" s="155"/>
      <c r="E6" s="59">
        <v>5453529</v>
      </c>
      <c r="F6" s="60">
        <v>9781</v>
      </c>
      <c r="G6" s="60">
        <v>3992000</v>
      </c>
      <c r="H6" s="60">
        <v>3904256</v>
      </c>
      <c r="I6" s="60">
        <v>7484121</v>
      </c>
      <c r="J6" s="60">
        <v>7484121</v>
      </c>
      <c r="K6" s="60">
        <v>7484121</v>
      </c>
      <c r="L6" s="60">
        <v>7484121</v>
      </c>
      <c r="M6" s="60">
        <v>7484121</v>
      </c>
      <c r="N6" s="60">
        <v>7484121</v>
      </c>
      <c r="O6" s="60">
        <v>8638765</v>
      </c>
      <c r="P6" s="60">
        <v>8638765</v>
      </c>
      <c r="Q6" s="60">
        <v>7799787</v>
      </c>
      <c r="R6" s="60">
        <v>7799787</v>
      </c>
      <c r="S6" s="60"/>
      <c r="T6" s="60"/>
      <c r="U6" s="60"/>
      <c r="V6" s="60"/>
      <c r="W6" s="60">
        <v>7799787</v>
      </c>
      <c r="X6" s="60">
        <v>7336</v>
      </c>
      <c r="Y6" s="60">
        <v>7792451</v>
      </c>
      <c r="Z6" s="140">
        <v>106222.07</v>
      </c>
      <c r="AA6" s="62">
        <v>9781</v>
      </c>
    </row>
    <row r="7" spans="1:27" ht="12.75">
      <c r="A7" s="249" t="s">
        <v>144</v>
      </c>
      <c r="B7" s="182"/>
      <c r="C7" s="155">
        <v>36548855</v>
      </c>
      <c r="D7" s="155"/>
      <c r="E7" s="59">
        <v>90042643</v>
      </c>
      <c r="F7" s="60">
        <v>84651</v>
      </c>
      <c r="G7" s="60">
        <v>104127134</v>
      </c>
      <c r="H7" s="60">
        <v>83596381</v>
      </c>
      <c r="I7" s="60">
        <v>63423153</v>
      </c>
      <c r="J7" s="60">
        <v>63423153</v>
      </c>
      <c r="K7" s="60">
        <v>63423153</v>
      </c>
      <c r="L7" s="60">
        <v>63423153</v>
      </c>
      <c r="M7" s="60">
        <v>63423153</v>
      </c>
      <c r="N7" s="60">
        <v>63423153</v>
      </c>
      <c r="O7" s="60">
        <v>84651300</v>
      </c>
      <c r="P7" s="60">
        <v>84651300</v>
      </c>
      <c r="Q7" s="60">
        <v>108557482</v>
      </c>
      <c r="R7" s="60">
        <v>108557482</v>
      </c>
      <c r="S7" s="60"/>
      <c r="T7" s="60"/>
      <c r="U7" s="60"/>
      <c r="V7" s="60"/>
      <c r="W7" s="60">
        <v>108557482</v>
      </c>
      <c r="X7" s="60">
        <v>63488</v>
      </c>
      <c r="Y7" s="60">
        <v>108493994</v>
      </c>
      <c r="Z7" s="140">
        <v>170888.98</v>
      </c>
      <c r="AA7" s="62">
        <v>84651</v>
      </c>
    </row>
    <row r="8" spans="1:27" ht="12.75">
      <c r="A8" s="249" t="s">
        <v>145</v>
      </c>
      <c r="B8" s="182"/>
      <c r="C8" s="155">
        <v>2781846</v>
      </c>
      <c r="D8" s="155"/>
      <c r="E8" s="59">
        <v>6252316</v>
      </c>
      <c r="F8" s="60">
        <v>6252</v>
      </c>
      <c r="G8" s="60">
        <v>13993000</v>
      </c>
      <c r="H8" s="60">
        <v>13993000</v>
      </c>
      <c r="I8" s="60">
        <v>13993000</v>
      </c>
      <c r="J8" s="60">
        <v>13993000</v>
      </c>
      <c r="K8" s="60">
        <v>13993000</v>
      </c>
      <c r="L8" s="60">
        <v>13993000</v>
      </c>
      <c r="M8" s="60">
        <v>13993000</v>
      </c>
      <c r="N8" s="60">
        <v>13993000</v>
      </c>
      <c r="O8" s="60"/>
      <c r="P8" s="60"/>
      <c r="Q8" s="60">
        <v>7443660</v>
      </c>
      <c r="R8" s="60">
        <v>7443660</v>
      </c>
      <c r="S8" s="60"/>
      <c r="T8" s="60"/>
      <c r="U8" s="60"/>
      <c r="V8" s="60"/>
      <c r="W8" s="60">
        <v>7443660</v>
      </c>
      <c r="X8" s="60">
        <v>4689</v>
      </c>
      <c r="Y8" s="60">
        <v>7438971</v>
      </c>
      <c r="Z8" s="140">
        <v>158647.28</v>
      </c>
      <c r="AA8" s="62">
        <v>6252</v>
      </c>
    </row>
    <row r="9" spans="1:27" ht="12.75">
      <c r="A9" s="249" t="s">
        <v>146</v>
      </c>
      <c r="B9" s="182"/>
      <c r="C9" s="155">
        <v>12079368</v>
      </c>
      <c r="D9" s="155"/>
      <c r="E9" s="59">
        <v>5788606</v>
      </c>
      <c r="F9" s="60">
        <v>5789</v>
      </c>
      <c r="G9" s="60">
        <v>4689000</v>
      </c>
      <c r="H9" s="60">
        <v>4689000</v>
      </c>
      <c r="I9" s="60">
        <v>4689000</v>
      </c>
      <c r="J9" s="60">
        <v>4689000</v>
      </c>
      <c r="K9" s="60">
        <v>4689000</v>
      </c>
      <c r="L9" s="60">
        <v>4689000</v>
      </c>
      <c r="M9" s="60">
        <v>4689000</v>
      </c>
      <c r="N9" s="60">
        <v>4689000</v>
      </c>
      <c r="O9" s="60">
        <v>11733752</v>
      </c>
      <c r="P9" s="60">
        <v>11733752</v>
      </c>
      <c r="Q9" s="60">
        <v>4542043</v>
      </c>
      <c r="R9" s="60">
        <v>4542043</v>
      </c>
      <c r="S9" s="60"/>
      <c r="T9" s="60"/>
      <c r="U9" s="60"/>
      <c r="V9" s="60"/>
      <c r="W9" s="60">
        <v>4542043</v>
      </c>
      <c r="X9" s="60">
        <v>4342</v>
      </c>
      <c r="Y9" s="60">
        <v>4537701</v>
      </c>
      <c r="Z9" s="140">
        <v>104507.16</v>
      </c>
      <c r="AA9" s="62">
        <v>5789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6722000</v>
      </c>
      <c r="H10" s="159">
        <v>6722000</v>
      </c>
      <c r="I10" s="159">
        <v>6722000</v>
      </c>
      <c r="J10" s="60">
        <v>6722000</v>
      </c>
      <c r="K10" s="159">
        <v>6722000</v>
      </c>
      <c r="L10" s="159">
        <v>6722000</v>
      </c>
      <c r="M10" s="60">
        <v>6722000</v>
      </c>
      <c r="N10" s="159">
        <v>6722000</v>
      </c>
      <c r="O10" s="159">
        <v>47617001</v>
      </c>
      <c r="P10" s="159">
        <v>47617001</v>
      </c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262597</v>
      </c>
      <c r="D11" s="155"/>
      <c r="E11" s="59">
        <v>275727</v>
      </c>
      <c r="F11" s="60">
        <v>276</v>
      </c>
      <c r="G11" s="60">
        <v>268000</v>
      </c>
      <c r="H11" s="60">
        <v>268000</v>
      </c>
      <c r="I11" s="60">
        <v>268000</v>
      </c>
      <c r="J11" s="60">
        <v>268000</v>
      </c>
      <c r="K11" s="60">
        <v>268000</v>
      </c>
      <c r="L11" s="60">
        <v>268000</v>
      </c>
      <c r="M11" s="60">
        <v>268000</v>
      </c>
      <c r="N11" s="60">
        <v>268000</v>
      </c>
      <c r="O11" s="60">
        <v>264980</v>
      </c>
      <c r="P11" s="60">
        <v>264980</v>
      </c>
      <c r="Q11" s="60">
        <v>298696</v>
      </c>
      <c r="R11" s="60">
        <v>298696</v>
      </c>
      <c r="S11" s="60"/>
      <c r="T11" s="60"/>
      <c r="U11" s="60"/>
      <c r="V11" s="60"/>
      <c r="W11" s="60">
        <v>298696</v>
      </c>
      <c r="X11" s="60">
        <v>207</v>
      </c>
      <c r="Y11" s="60">
        <v>298489</v>
      </c>
      <c r="Z11" s="140">
        <v>144197.58</v>
      </c>
      <c r="AA11" s="62">
        <v>276</v>
      </c>
    </row>
    <row r="12" spans="1:27" ht="12.75">
      <c r="A12" s="250" t="s">
        <v>56</v>
      </c>
      <c r="B12" s="251"/>
      <c r="C12" s="168">
        <f aca="true" t="shared" si="0" ref="C12:Y12">SUM(C6:C11)</f>
        <v>57055376</v>
      </c>
      <c r="D12" s="168">
        <f>SUM(D6:D11)</f>
        <v>0</v>
      </c>
      <c r="E12" s="72">
        <f t="shared" si="0"/>
        <v>107812821</v>
      </c>
      <c r="F12" s="73">
        <f t="shared" si="0"/>
        <v>106749</v>
      </c>
      <c r="G12" s="73">
        <f t="shared" si="0"/>
        <v>133791134</v>
      </c>
      <c r="H12" s="73">
        <f t="shared" si="0"/>
        <v>113172637</v>
      </c>
      <c r="I12" s="73">
        <f t="shared" si="0"/>
        <v>96579274</v>
      </c>
      <c r="J12" s="73">
        <f t="shared" si="0"/>
        <v>96579274</v>
      </c>
      <c r="K12" s="73">
        <f t="shared" si="0"/>
        <v>96579274</v>
      </c>
      <c r="L12" s="73">
        <f t="shared" si="0"/>
        <v>96579274</v>
      </c>
      <c r="M12" s="73">
        <f t="shared" si="0"/>
        <v>96579274</v>
      </c>
      <c r="N12" s="73">
        <f t="shared" si="0"/>
        <v>96579274</v>
      </c>
      <c r="O12" s="73">
        <f t="shared" si="0"/>
        <v>152905798</v>
      </c>
      <c r="P12" s="73">
        <f t="shared" si="0"/>
        <v>152905798</v>
      </c>
      <c r="Q12" s="73">
        <f t="shared" si="0"/>
        <v>128641668</v>
      </c>
      <c r="R12" s="73">
        <f t="shared" si="0"/>
        <v>128641668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128641668</v>
      </c>
      <c r="X12" s="73">
        <f t="shared" si="0"/>
        <v>80062</v>
      </c>
      <c r="Y12" s="73">
        <f t="shared" si="0"/>
        <v>128561606</v>
      </c>
      <c r="Z12" s="170">
        <f>+IF(X12&lt;&gt;0,+(Y12/X12)*100,0)</f>
        <v>160577.5598910844</v>
      </c>
      <c r="AA12" s="74">
        <f>SUM(AA6:AA11)</f>
        <v>106749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36160126</v>
      </c>
      <c r="D17" s="155"/>
      <c r="E17" s="59">
        <v>34969099</v>
      </c>
      <c r="F17" s="60">
        <v>34969</v>
      </c>
      <c r="G17" s="60">
        <v>34690000</v>
      </c>
      <c r="H17" s="60">
        <v>34690000</v>
      </c>
      <c r="I17" s="60">
        <v>34690000</v>
      </c>
      <c r="J17" s="60">
        <v>34690000</v>
      </c>
      <c r="K17" s="60">
        <v>34690000</v>
      </c>
      <c r="L17" s="60">
        <v>34690000</v>
      </c>
      <c r="M17" s="60">
        <v>34690000</v>
      </c>
      <c r="N17" s="60">
        <v>34690000</v>
      </c>
      <c r="O17" s="60">
        <v>36198993</v>
      </c>
      <c r="P17" s="60">
        <v>36198993</v>
      </c>
      <c r="Q17" s="60">
        <v>36198993</v>
      </c>
      <c r="R17" s="60">
        <v>36198993</v>
      </c>
      <c r="S17" s="60"/>
      <c r="T17" s="60"/>
      <c r="U17" s="60"/>
      <c r="V17" s="60"/>
      <c r="W17" s="60">
        <v>36198993</v>
      </c>
      <c r="X17" s="60">
        <v>26227</v>
      </c>
      <c r="Y17" s="60">
        <v>36172766</v>
      </c>
      <c r="Z17" s="140">
        <v>137921.86</v>
      </c>
      <c r="AA17" s="62">
        <v>34969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367982080</v>
      </c>
      <c r="D19" s="155"/>
      <c r="E19" s="59">
        <v>338960793</v>
      </c>
      <c r="F19" s="60">
        <v>338961</v>
      </c>
      <c r="G19" s="60">
        <v>369615000</v>
      </c>
      <c r="H19" s="60">
        <v>369615000</v>
      </c>
      <c r="I19" s="60">
        <v>369615000</v>
      </c>
      <c r="J19" s="60">
        <v>369615000</v>
      </c>
      <c r="K19" s="60">
        <v>369615000</v>
      </c>
      <c r="L19" s="60">
        <v>369615000</v>
      </c>
      <c r="M19" s="60">
        <v>369615000</v>
      </c>
      <c r="N19" s="60">
        <v>369615000</v>
      </c>
      <c r="O19" s="60">
        <v>378256623</v>
      </c>
      <c r="P19" s="60">
        <v>378256623</v>
      </c>
      <c r="Q19" s="60">
        <v>397643140</v>
      </c>
      <c r="R19" s="60">
        <v>397643140</v>
      </c>
      <c r="S19" s="60"/>
      <c r="T19" s="60"/>
      <c r="U19" s="60"/>
      <c r="V19" s="60"/>
      <c r="W19" s="60">
        <v>397643140</v>
      </c>
      <c r="X19" s="60">
        <v>254221</v>
      </c>
      <c r="Y19" s="60">
        <v>397388919</v>
      </c>
      <c r="Z19" s="140">
        <v>156316.32</v>
      </c>
      <c r="AA19" s="62">
        <v>338961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</v>
      </c>
      <c r="D22" s="155"/>
      <c r="E22" s="59">
        <v>226643</v>
      </c>
      <c r="F22" s="60">
        <v>227</v>
      </c>
      <c r="G22" s="60">
        <v>227000</v>
      </c>
      <c r="H22" s="60">
        <v>227000</v>
      </c>
      <c r="I22" s="60">
        <v>227000</v>
      </c>
      <c r="J22" s="60">
        <v>227000</v>
      </c>
      <c r="K22" s="60">
        <v>227000</v>
      </c>
      <c r="L22" s="60">
        <v>227000</v>
      </c>
      <c r="M22" s="60">
        <v>227000</v>
      </c>
      <c r="N22" s="60">
        <v>227000</v>
      </c>
      <c r="O22" s="60"/>
      <c r="P22" s="60"/>
      <c r="Q22" s="60"/>
      <c r="R22" s="60"/>
      <c r="S22" s="60"/>
      <c r="T22" s="60"/>
      <c r="U22" s="60"/>
      <c r="V22" s="60"/>
      <c r="W22" s="60"/>
      <c r="X22" s="60">
        <v>170</v>
      </c>
      <c r="Y22" s="60">
        <v>-170</v>
      </c>
      <c r="Z22" s="140">
        <v>-100</v>
      </c>
      <c r="AA22" s="62">
        <v>227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404142213</v>
      </c>
      <c r="D24" s="168">
        <f>SUM(D15:D23)</f>
        <v>0</v>
      </c>
      <c r="E24" s="76">
        <f t="shared" si="1"/>
        <v>374156535</v>
      </c>
      <c r="F24" s="77">
        <f t="shared" si="1"/>
        <v>374157</v>
      </c>
      <c r="G24" s="77">
        <f t="shared" si="1"/>
        <v>404532000</v>
      </c>
      <c r="H24" s="77">
        <f t="shared" si="1"/>
        <v>404532000</v>
      </c>
      <c r="I24" s="77">
        <f t="shared" si="1"/>
        <v>404532000</v>
      </c>
      <c r="J24" s="77">
        <f t="shared" si="1"/>
        <v>404532000</v>
      </c>
      <c r="K24" s="77">
        <f t="shared" si="1"/>
        <v>404532000</v>
      </c>
      <c r="L24" s="77">
        <f t="shared" si="1"/>
        <v>404532000</v>
      </c>
      <c r="M24" s="77">
        <f t="shared" si="1"/>
        <v>404532000</v>
      </c>
      <c r="N24" s="77">
        <f t="shared" si="1"/>
        <v>404532000</v>
      </c>
      <c r="O24" s="77">
        <f t="shared" si="1"/>
        <v>414455616</v>
      </c>
      <c r="P24" s="77">
        <f t="shared" si="1"/>
        <v>414455616</v>
      </c>
      <c r="Q24" s="77">
        <f t="shared" si="1"/>
        <v>433842133</v>
      </c>
      <c r="R24" s="77">
        <f t="shared" si="1"/>
        <v>433842133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433842133</v>
      </c>
      <c r="X24" s="77">
        <f t="shared" si="1"/>
        <v>280618</v>
      </c>
      <c r="Y24" s="77">
        <f t="shared" si="1"/>
        <v>433561515</v>
      </c>
      <c r="Z24" s="212">
        <f>+IF(X24&lt;&gt;0,+(Y24/X24)*100,0)</f>
        <v>154502.38936917804</v>
      </c>
      <c r="AA24" s="79">
        <f>SUM(AA15:AA23)</f>
        <v>374157</v>
      </c>
    </row>
    <row r="25" spans="1:27" ht="12.75">
      <c r="A25" s="250" t="s">
        <v>159</v>
      </c>
      <c r="B25" s="251"/>
      <c r="C25" s="168">
        <f aca="true" t="shared" si="2" ref="C25:Y25">+C12+C24</f>
        <v>461197589</v>
      </c>
      <c r="D25" s="168">
        <f>+D12+D24</f>
        <v>0</v>
      </c>
      <c r="E25" s="72">
        <f t="shared" si="2"/>
        <v>481969356</v>
      </c>
      <c r="F25" s="73">
        <f t="shared" si="2"/>
        <v>480906</v>
      </c>
      <c r="G25" s="73">
        <f t="shared" si="2"/>
        <v>538323134</v>
      </c>
      <c r="H25" s="73">
        <f t="shared" si="2"/>
        <v>517704637</v>
      </c>
      <c r="I25" s="73">
        <f t="shared" si="2"/>
        <v>501111274</v>
      </c>
      <c r="J25" s="73">
        <f t="shared" si="2"/>
        <v>501111274</v>
      </c>
      <c r="K25" s="73">
        <f t="shared" si="2"/>
        <v>501111274</v>
      </c>
      <c r="L25" s="73">
        <f t="shared" si="2"/>
        <v>501111274</v>
      </c>
      <c r="M25" s="73">
        <f t="shared" si="2"/>
        <v>501111274</v>
      </c>
      <c r="N25" s="73">
        <f t="shared" si="2"/>
        <v>501111274</v>
      </c>
      <c r="O25" s="73">
        <f t="shared" si="2"/>
        <v>567361414</v>
      </c>
      <c r="P25" s="73">
        <f t="shared" si="2"/>
        <v>567361414</v>
      </c>
      <c r="Q25" s="73">
        <f t="shared" si="2"/>
        <v>562483801</v>
      </c>
      <c r="R25" s="73">
        <f t="shared" si="2"/>
        <v>562483801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562483801</v>
      </c>
      <c r="X25" s="73">
        <f t="shared" si="2"/>
        <v>360680</v>
      </c>
      <c r="Y25" s="73">
        <f t="shared" si="2"/>
        <v>562123121</v>
      </c>
      <c r="Z25" s="170">
        <f>+IF(X25&lt;&gt;0,+(Y25/X25)*100,0)</f>
        <v>155850.92630586668</v>
      </c>
      <c r="AA25" s="74">
        <f>+AA12+AA24</f>
        <v>480906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181892</v>
      </c>
      <c r="D30" s="155"/>
      <c r="E30" s="59"/>
      <c r="F30" s="60"/>
      <c r="G30" s="60">
        <v>182000</v>
      </c>
      <c r="H30" s="60">
        <v>182000</v>
      </c>
      <c r="I30" s="60">
        <v>182000</v>
      </c>
      <c r="J30" s="60">
        <v>182000</v>
      </c>
      <c r="K30" s="60">
        <v>182000</v>
      </c>
      <c r="L30" s="60">
        <v>182000</v>
      </c>
      <c r="M30" s="60">
        <v>182000</v>
      </c>
      <c r="N30" s="60">
        <v>182000</v>
      </c>
      <c r="O30" s="60">
        <v>7223865</v>
      </c>
      <c r="P30" s="60">
        <v>7223865</v>
      </c>
      <c r="Q30" s="60">
        <v>7223864</v>
      </c>
      <c r="R30" s="60">
        <v>7223864</v>
      </c>
      <c r="S30" s="60"/>
      <c r="T30" s="60"/>
      <c r="U30" s="60"/>
      <c r="V30" s="60"/>
      <c r="W30" s="60">
        <v>7223864</v>
      </c>
      <c r="X30" s="60"/>
      <c r="Y30" s="60">
        <v>7223864</v>
      </c>
      <c r="Z30" s="140"/>
      <c r="AA30" s="62"/>
    </row>
    <row r="31" spans="1:27" ht="12.75">
      <c r="A31" s="249" t="s">
        <v>163</v>
      </c>
      <c r="B31" s="182"/>
      <c r="C31" s="155">
        <v>401769</v>
      </c>
      <c r="D31" s="155"/>
      <c r="E31" s="59">
        <v>239203</v>
      </c>
      <c r="F31" s="60">
        <v>239</v>
      </c>
      <c r="G31" s="60">
        <v>433000</v>
      </c>
      <c r="H31" s="60">
        <v>433000</v>
      </c>
      <c r="I31" s="60">
        <v>433000</v>
      </c>
      <c r="J31" s="60">
        <v>433000</v>
      </c>
      <c r="K31" s="60">
        <v>433000</v>
      </c>
      <c r="L31" s="60">
        <v>433000</v>
      </c>
      <c r="M31" s="60">
        <v>433000</v>
      </c>
      <c r="N31" s="60">
        <v>433000</v>
      </c>
      <c r="O31" s="60">
        <v>642600</v>
      </c>
      <c r="P31" s="60">
        <v>642600</v>
      </c>
      <c r="Q31" s="60">
        <v>81226</v>
      </c>
      <c r="R31" s="60">
        <v>81226</v>
      </c>
      <c r="S31" s="60"/>
      <c r="T31" s="60"/>
      <c r="U31" s="60"/>
      <c r="V31" s="60"/>
      <c r="W31" s="60">
        <v>81226</v>
      </c>
      <c r="X31" s="60">
        <v>179</v>
      </c>
      <c r="Y31" s="60">
        <v>81047</v>
      </c>
      <c r="Z31" s="140">
        <v>45277.65</v>
      </c>
      <c r="AA31" s="62">
        <v>239</v>
      </c>
    </row>
    <row r="32" spans="1:27" ht="12.75">
      <c r="A32" s="249" t="s">
        <v>164</v>
      </c>
      <c r="B32" s="182"/>
      <c r="C32" s="155">
        <v>28708250</v>
      </c>
      <c r="D32" s="155"/>
      <c r="E32" s="59">
        <v>47280921</v>
      </c>
      <c r="F32" s="60">
        <v>47281</v>
      </c>
      <c r="G32" s="60">
        <v>27384000</v>
      </c>
      <c r="H32" s="60">
        <v>27384000</v>
      </c>
      <c r="I32" s="60">
        <v>27384000</v>
      </c>
      <c r="J32" s="60">
        <v>27384000</v>
      </c>
      <c r="K32" s="60">
        <v>27384000</v>
      </c>
      <c r="L32" s="60">
        <v>27384000</v>
      </c>
      <c r="M32" s="60">
        <v>27384000</v>
      </c>
      <c r="N32" s="60">
        <v>27384000</v>
      </c>
      <c r="O32" s="60">
        <v>10967380</v>
      </c>
      <c r="P32" s="60">
        <v>10967380</v>
      </c>
      <c r="Q32" s="60">
        <v>34717556</v>
      </c>
      <c r="R32" s="60">
        <v>34717556</v>
      </c>
      <c r="S32" s="60"/>
      <c r="T32" s="60"/>
      <c r="U32" s="60"/>
      <c r="V32" s="60"/>
      <c r="W32" s="60">
        <v>34717556</v>
      </c>
      <c r="X32" s="60">
        <v>35461</v>
      </c>
      <c r="Y32" s="60">
        <v>34682095</v>
      </c>
      <c r="Z32" s="140">
        <v>97803.49</v>
      </c>
      <c r="AA32" s="62">
        <v>47281</v>
      </c>
    </row>
    <row r="33" spans="1:27" ht="12.75">
      <c r="A33" s="249" t="s">
        <v>165</v>
      </c>
      <c r="B33" s="182"/>
      <c r="C33" s="155">
        <v>6866506</v>
      </c>
      <c r="D33" s="155"/>
      <c r="E33" s="59">
        <v>6337810</v>
      </c>
      <c r="F33" s="60">
        <v>6338</v>
      </c>
      <c r="G33" s="60">
        <v>6867000</v>
      </c>
      <c r="H33" s="60">
        <v>6867000</v>
      </c>
      <c r="I33" s="60">
        <v>6867000</v>
      </c>
      <c r="J33" s="60">
        <v>6867000</v>
      </c>
      <c r="K33" s="60">
        <v>6867000</v>
      </c>
      <c r="L33" s="60">
        <v>6867000</v>
      </c>
      <c r="M33" s="60">
        <v>6867000</v>
      </c>
      <c r="N33" s="60">
        <v>6867000</v>
      </c>
      <c r="O33" s="60"/>
      <c r="P33" s="60"/>
      <c r="Q33" s="60"/>
      <c r="R33" s="60"/>
      <c r="S33" s="60"/>
      <c r="T33" s="60"/>
      <c r="U33" s="60"/>
      <c r="V33" s="60"/>
      <c r="W33" s="60"/>
      <c r="X33" s="60">
        <v>4754</v>
      </c>
      <c r="Y33" s="60">
        <v>-4754</v>
      </c>
      <c r="Z33" s="140">
        <v>-100</v>
      </c>
      <c r="AA33" s="62">
        <v>6338</v>
      </c>
    </row>
    <row r="34" spans="1:27" ht="12.75">
      <c r="A34" s="250" t="s">
        <v>58</v>
      </c>
      <c r="B34" s="251"/>
      <c r="C34" s="168">
        <f aca="true" t="shared" si="3" ref="C34:Y34">SUM(C29:C33)</f>
        <v>36158417</v>
      </c>
      <c r="D34" s="168">
        <f>SUM(D29:D33)</f>
        <v>0</v>
      </c>
      <c r="E34" s="72">
        <f t="shared" si="3"/>
        <v>53857934</v>
      </c>
      <c r="F34" s="73">
        <f t="shared" si="3"/>
        <v>53858</v>
      </c>
      <c r="G34" s="73">
        <f t="shared" si="3"/>
        <v>34866000</v>
      </c>
      <c r="H34" s="73">
        <f t="shared" si="3"/>
        <v>34866000</v>
      </c>
      <c r="I34" s="73">
        <f t="shared" si="3"/>
        <v>34866000</v>
      </c>
      <c r="J34" s="73">
        <f t="shared" si="3"/>
        <v>34866000</v>
      </c>
      <c r="K34" s="73">
        <f t="shared" si="3"/>
        <v>34866000</v>
      </c>
      <c r="L34" s="73">
        <f t="shared" si="3"/>
        <v>34866000</v>
      </c>
      <c r="M34" s="73">
        <f t="shared" si="3"/>
        <v>34866000</v>
      </c>
      <c r="N34" s="73">
        <f t="shared" si="3"/>
        <v>34866000</v>
      </c>
      <c r="O34" s="73">
        <f t="shared" si="3"/>
        <v>18833845</v>
      </c>
      <c r="P34" s="73">
        <f t="shared" si="3"/>
        <v>18833845</v>
      </c>
      <c r="Q34" s="73">
        <f t="shared" si="3"/>
        <v>42022646</v>
      </c>
      <c r="R34" s="73">
        <f t="shared" si="3"/>
        <v>42022646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42022646</v>
      </c>
      <c r="X34" s="73">
        <f t="shared" si="3"/>
        <v>40394</v>
      </c>
      <c r="Y34" s="73">
        <f t="shared" si="3"/>
        <v>41982252</v>
      </c>
      <c r="Z34" s="170">
        <f>+IF(X34&lt;&gt;0,+(Y34/X34)*100,0)</f>
        <v>103931.90077734317</v>
      </c>
      <c r="AA34" s="74">
        <f>SUM(AA29:AA33)</f>
        <v>53858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334682</v>
      </c>
      <c r="D37" s="155"/>
      <c r="E37" s="59">
        <v>955583</v>
      </c>
      <c r="F37" s="60">
        <v>956</v>
      </c>
      <c r="G37" s="60">
        <v>163000</v>
      </c>
      <c r="H37" s="60">
        <v>163000</v>
      </c>
      <c r="I37" s="60">
        <v>163000</v>
      </c>
      <c r="J37" s="60">
        <v>163000</v>
      </c>
      <c r="K37" s="60">
        <v>163000</v>
      </c>
      <c r="L37" s="60">
        <v>163000</v>
      </c>
      <c r="M37" s="60">
        <v>163000</v>
      </c>
      <c r="N37" s="60">
        <v>163000</v>
      </c>
      <c r="O37" s="60">
        <v>4181623</v>
      </c>
      <c r="P37" s="60">
        <v>4181623</v>
      </c>
      <c r="Q37" s="60">
        <v>804900</v>
      </c>
      <c r="R37" s="60">
        <v>804900</v>
      </c>
      <c r="S37" s="60"/>
      <c r="T37" s="60"/>
      <c r="U37" s="60"/>
      <c r="V37" s="60"/>
      <c r="W37" s="60">
        <v>804900</v>
      </c>
      <c r="X37" s="60">
        <v>717</v>
      </c>
      <c r="Y37" s="60">
        <v>804183</v>
      </c>
      <c r="Z37" s="140">
        <v>112159.41</v>
      </c>
      <c r="AA37" s="62">
        <v>956</v>
      </c>
    </row>
    <row r="38" spans="1:27" ht="12.75">
      <c r="A38" s="249" t="s">
        <v>165</v>
      </c>
      <c r="B38" s="182"/>
      <c r="C38" s="155">
        <v>15678967</v>
      </c>
      <c r="D38" s="155"/>
      <c r="E38" s="59">
        <v>11156232</v>
      </c>
      <c r="F38" s="60">
        <v>11156</v>
      </c>
      <c r="G38" s="60">
        <v>15850134</v>
      </c>
      <c r="H38" s="60">
        <v>15850134</v>
      </c>
      <c r="I38" s="60">
        <v>15850134</v>
      </c>
      <c r="J38" s="60">
        <v>15850134</v>
      </c>
      <c r="K38" s="60">
        <v>15850134</v>
      </c>
      <c r="L38" s="60">
        <v>15850134</v>
      </c>
      <c r="M38" s="60">
        <v>15850134</v>
      </c>
      <c r="N38" s="60">
        <v>15850134</v>
      </c>
      <c r="O38" s="60">
        <v>118322060</v>
      </c>
      <c r="P38" s="60">
        <v>118322060</v>
      </c>
      <c r="Q38" s="60">
        <v>126324405</v>
      </c>
      <c r="R38" s="60">
        <v>126324405</v>
      </c>
      <c r="S38" s="60"/>
      <c r="T38" s="60"/>
      <c r="U38" s="60"/>
      <c r="V38" s="60"/>
      <c r="W38" s="60">
        <v>126324405</v>
      </c>
      <c r="X38" s="60">
        <v>8367</v>
      </c>
      <c r="Y38" s="60">
        <v>126316038</v>
      </c>
      <c r="Z38" s="140">
        <v>1509693.3</v>
      </c>
      <c r="AA38" s="62">
        <v>11156</v>
      </c>
    </row>
    <row r="39" spans="1:27" ht="12.75">
      <c r="A39" s="250" t="s">
        <v>59</v>
      </c>
      <c r="B39" s="253"/>
      <c r="C39" s="168">
        <f aca="true" t="shared" si="4" ref="C39:Y39">SUM(C37:C38)</f>
        <v>16013649</v>
      </c>
      <c r="D39" s="168">
        <f>SUM(D37:D38)</f>
        <v>0</v>
      </c>
      <c r="E39" s="76">
        <f t="shared" si="4"/>
        <v>12111815</v>
      </c>
      <c r="F39" s="77">
        <f t="shared" si="4"/>
        <v>12112</v>
      </c>
      <c r="G39" s="77">
        <f t="shared" si="4"/>
        <v>16013134</v>
      </c>
      <c r="H39" s="77">
        <f t="shared" si="4"/>
        <v>16013134</v>
      </c>
      <c r="I39" s="77">
        <f t="shared" si="4"/>
        <v>16013134</v>
      </c>
      <c r="J39" s="77">
        <f t="shared" si="4"/>
        <v>16013134</v>
      </c>
      <c r="K39" s="77">
        <f t="shared" si="4"/>
        <v>16013134</v>
      </c>
      <c r="L39" s="77">
        <f t="shared" si="4"/>
        <v>16013134</v>
      </c>
      <c r="M39" s="77">
        <f t="shared" si="4"/>
        <v>16013134</v>
      </c>
      <c r="N39" s="77">
        <f t="shared" si="4"/>
        <v>16013134</v>
      </c>
      <c r="O39" s="77">
        <f t="shared" si="4"/>
        <v>122503683</v>
      </c>
      <c r="P39" s="77">
        <f t="shared" si="4"/>
        <v>122503683</v>
      </c>
      <c r="Q39" s="77">
        <f t="shared" si="4"/>
        <v>127129305</v>
      </c>
      <c r="R39" s="77">
        <f t="shared" si="4"/>
        <v>127129305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127129305</v>
      </c>
      <c r="X39" s="77">
        <f t="shared" si="4"/>
        <v>9084</v>
      </c>
      <c r="Y39" s="77">
        <f t="shared" si="4"/>
        <v>127120221</v>
      </c>
      <c r="Z39" s="212">
        <f>+IF(X39&lt;&gt;0,+(Y39/X39)*100,0)</f>
        <v>1399385.964332893</v>
      </c>
      <c r="AA39" s="79">
        <f>SUM(AA37:AA38)</f>
        <v>12112</v>
      </c>
    </row>
    <row r="40" spans="1:27" ht="12.75">
      <c r="A40" s="250" t="s">
        <v>167</v>
      </c>
      <c r="B40" s="251"/>
      <c r="C40" s="168">
        <f aca="true" t="shared" si="5" ref="C40:Y40">+C34+C39</f>
        <v>52172066</v>
      </c>
      <c r="D40" s="168">
        <f>+D34+D39</f>
        <v>0</v>
      </c>
      <c r="E40" s="72">
        <f t="shared" si="5"/>
        <v>65969749</v>
      </c>
      <c r="F40" s="73">
        <f t="shared" si="5"/>
        <v>65970</v>
      </c>
      <c r="G40" s="73">
        <f t="shared" si="5"/>
        <v>50879134</v>
      </c>
      <c r="H40" s="73">
        <f t="shared" si="5"/>
        <v>50879134</v>
      </c>
      <c r="I40" s="73">
        <f t="shared" si="5"/>
        <v>50879134</v>
      </c>
      <c r="J40" s="73">
        <f t="shared" si="5"/>
        <v>50879134</v>
      </c>
      <c r="K40" s="73">
        <f t="shared" si="5"/>
        <v>50879134</v>
      </c>
      <c r="L40" s="73">
        <f t="shared" si="5"/>
        <v>50879134</v>
      </c>
      <c r="M40" s="73">
        <f t="shared" si="5"/>
        <v>50879134</v>
      </c>
      <c r="N40" s="73">
        <f t="shared" si="5"/>
        <v>50879134</v>
      </c>
      <c r="O40" s="73">
        <f t="shared" si="5"/>
        <v>141337528</v>
      </c>
      <c r="P40" s="73">
        <f t="shared" si="5"/>
        <v>141337528</v>
      </c>
      <c r="Q40" s="73">
        <f t="shared" si="5"/>
        <v>169151951</v>
      </c>
      <c r="R40" s="73">
        <f t="shared" si="5"/>
        <v>169151951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169151951</v>
      </c>
      <c r="X40" s="73">
        <f t="shared" si="5"/>
        <v>49478</v>
      </c>
      <c r="Y40" s="73">
        <f t="shared" si="5"/>
        <v>169102473</v>
      </c>
      <c r="Z40" s="170">
        <f>+IF(X40&lt;&gt;0,+(Y40/X40)*100,0)</f>
        <v>341773.05671207403</v>
      </c>
      <c r="AA40" s="74">
        <f>+AA34+AA39</f>
        <v>65970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409025523</v>
      </c>
      <c r="D42" s="257">
        <f>+D25-D40</f>
        <v>0</v>
      </c>
      <c r="E42" s="258">
        <f t="shared" si="6"/>
        <v>415999607</v>
      </c>
      <c r="F42" s="259">
        <f t="shared" si="6"/>
        <v>414936</v>
      </c>
      <c r="G42" s="259">
        <f t="shared" si="6"/>
        <v>487444000</v>
      </c>
      <c r="H42" s="259">
        <f t="shared" si="6"/>
        <v>466825503</v>
      </c>
      <c r="I42" s="259">
        <f t="shared" si="6"/>
        <v>450232140</v>
      </c>
      <c r="J42" s="259">
        <f t="shared" si="6"/>
        <v>450232140</v>
      </c>
      <c r="K42" s="259">
        <f t="shared" si="6"/>
        <v>450232140</v>
      </c>
      <c r="L42" s="259">
        <f t="shared" si="6"/>
        <v>450232140</v>
      </c>
      <c r="M42" s="259">
        <f t="shared" si="6"/>
        <v>450232140</v>
      </c>
      <c r="N42" s="259">
        <f t="shared" si="6"/>
        <v>450232140</v>
      </c>
      <c r="O42" s="259">
        <f t="shared" si="6"/>
        <v>426023886</v>
      </c>
      <c r="P42" s="259">
        <f t="shared" si="6"/>
        <v>426023886</v>
      </c>
      <c r="Q42" s="259">
        <f t="shared" si="6"/>
        <v>393331850</v>
      </c>
      <c r="R42" s="259">
        <f t="shared" si="6"/>
        <v>393331850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393331850</v>
      </c>
      <c r="X42" s="259">
        <f t="shared" si="6"/>
        <v>311202</v>
      </c>
      <c r="Y42" s="259">
        <f t="shared" si="6"/>
        <v>393020648</v>
      </c>
      <c r="Z42" s="260">
        <f>+IF(X42&lt;&gt;0,+(Y42/X42)*100,0)</f>
        <v>126291.170365229</v>
      </c>
      <c r="AA42" s="261">
        <f>+AA25-AA40</f>
        <v>414936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409025523</v>
      </c>
      <c r="D45" s="155"/>
      <c r="E45" s="59">
        <v>415999607</v>
      </c>
      <c r="F45" s="60">
        <v>414936</v>
      </c>
      <c r="G45" s="60"/>
      <c r="H45" s="60">
        <v>466825503</v>
      </c>
      <c r="I45" s="60">
        <v>450232140</v>
      </c>
      <c r="J45" s="60">
        <v>450232140</v>
      </c>
      <c r="K45" s="60">
        <v>450232140</v>
      </c>
      <c r="L45" s="60">
        <v>450232140</v>
      </c>
      <c r="M45" s="60">
        <v>450232140</v>
      </c>
      <c r="N45" s="60">
        <v>450232140</v>
      </c>
      <c r="O45" s="60">
        <v>426023886</v>
      </c>
      <c r="P45" s="60">
        <v>426023886</v>
      </c>
      <c r="Q45" s="60">
        <v>393331850</v>
      </c>
      <c r="R45" s="60">
        <v>393331850</v>
      </c>
      <c r="S45" s="60"/>
      <c r="T45" s="60"/>
      <c r="U45" s="60"/>
      <c r="V45" s="60"/>
      <c r="W45" s="60">
        <v>393331850</v>
      </c>
      <c r="X45" s="60">
        <v>311202</v>
      </c>
      <c r="Y45" s="60">
        <v>393020648</v>
      </c>
      <c r="Z45" s="139">
        <v>126291.17</v>
      </c>
      <c r="AA45" s="62">
        <v>414936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487444000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409025523</v>
      </c>
      <c r="D48" s="217">
        <f>SUM(D45:D47)</f>
        <v>0</v>
      </c>
      <c r="E48" s="264">
        <f t="shared" si="7"/>
        <v>415999607</v>
      </c>
      <c r="F48" s="219">
        <f t="shared" si="7"/>
        <v>414936</v>
      </c>
      <c r="G48" s="219">
        <f t="shared" si="7"/>
        <v>487444000</v>
      </c>
      <c r="H48" s="219">
        <f t="shared" si="7"/>
        <v>466825503</v>
      </c>
      <c r="I48" s="219">
        <f t="shared" si="7"/>
        <v>450232140</v>
      </c>
      <c r="J48" s="219">
        <f t="shared" si="7"/>
        <v>450232140</v>
      </c>
      <c r="K48" s="219">
        <f t="shared" si="7"/>
        <v>450232140</v>
      </c>
      <c r="L48" s="219">
        <f t="shared" si="7"/>
        <v>450232140</v>
      </c>
      <c r="M48" s="219">
        <f t="shared" si="7"/>
        <v>450232140</v>
      </c>
      <c r="N48" s="219">
        <f t="shared" si="7"/>
        <v>450232140</v>
      </c>
      <c r="O48" s="219">
        <f t="shared" si="7"/>
        <v>426023886</v>
      </c>
      <c r="P48" s="219">
        <f t="shared" si="7"/>
        <v>426023886</v>
      </c>
      <c r="Q48" s="219">
        <f t="shared" si="7"/>
        <v>393331850</v>
      </c>
      <c r="R48" s="219">
        <f t="shared" si="7"/>
        <v>393331850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393331850</v>
      </c>
      <c r="X48" s="219">
        <f t="shared" si="7"/>
        <v>311202</v>
      </c>
      <c r="Y48" s="219">
        <f t="shared" si="7"/>
        <v>393020648</v>
      </c>
      <c r="Z48" s="265">
        <f>+IF(X48&lt;&gt;0,+(Y48/X48)*100,0)</f>
        <v>126291.170365229</v>
      </c>
      <c r="AA48" s="232">
        <f>SUM(AA45:AA47)</f>
        <v>414936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13337919</v>
      </c>
      <c r="D6" s="155"/>
      <c r="E6" s="59">
        <v>15043000</v>
      </c>
      <c r="F6" s="60">
        <v>15043000</v>
      </c>
      <c r="G6" s="60">
        <v>1818000</v>
      </c>
      <c r="H6" s="60">
        <v>1908900</v>
      </c>
      <c r="I6" s="60">
        <v>2004345</v>
      </c>
      <c r="J6" s="60">
        <v>5731245</v>
      </c>
      <c r="K6" s="60">
        <v>2363400</v>
      </c>
      <c r="L6" s="60">
        <v>2481570</v>
      </c>
      <c r="M6" s="60">
        <v>2481570</v>
      </c>
      <c r="N6" s="60">
        <v>7326540</v>
      </c>
      <c r="O6" s="60">
        <v>2481570</v>
      </c>
      <c r="P6" s="60">
        <v>2481570</v>
      </c>
      <c r="Q6" s="60">
        <v>810193</v>
      </c>
      <c r="R6" s="60">
        <v>5773333</v>
      </c>
      <c r="S6" s="60"/>
      <c r="T6" s="60"/>
      <c r="U6" s="60"/>
      <c r="V6" s="60"/>
      <c r="W6" s="60">
        <v>18831118</v>
      </c>
      <c r="X6" s="60">
        <v>11761614</v>
      </c>
      <c r="Y6" s="60">
        <v>7069504</v>
      </c>
      <c r="Z6" s="140">
        <v>60.11</v>
      </c>
      <c r="AA6" s="62">
        <v>15043000</v>
      </c>
    </row>
    <row r="7" spans="1:27" ht="12.75">
      <c r="A7" s="249" t="s">
        <v>32</v>
      </c>
      <c r="B7" s="182"/>
      <c r="C7" s="155">
        <v>15399866</v>
      </c>
      <c r="D7" s="155"/>
      <c r="E7" s="59">
        <v>23854195</v>
      </c>
      <c r="F7" s="60">
        <v>23854195</v>
      </c>
      <c r="G7" s="60">
        <v>211000</v>
      </c>
      <c r="H7" s="60">
        <v>221550</v>
      </c>
      <c r="I7" s="60">
        <v>232628</v>
      </c>
      <c r="J7" s="60">
        <v>665178</v>
      </c>
      <c r="K7" s="60">
        <v>274300</v>
      </c>
      <c r="L7" s="60">
        <v>288015</v>
      </c>
      <c r="M7" s="60">
        <v>288015</v>
      </c>
      <c r="N7" s="60">
        <v>850330</v>
      </c>
      <c r="O7" s="60">
        <v>288015</v>
      </c>
      <c r="P7" s="60">
        <v>288015</v>
      </c>
      <c r="Q7" s="60">
        <v>53520</v>
      </c>
      <c r="R7" s="60">
        <v>629550</v>
      </c>
      <c r="S7" s="60"/>
      <c r="T7" s="60"/>
      <c r="U7" s="60"/>
      <c r="V7" s="60"/>
      <c r="W7" s="60">
        <v>2145058</v>
      </c>
      <c r="X7" s="60">
        <v>13417628</v>
      </c>
      <c r="Y7" s="60">
        <v>-11272570</v>
      </c>
      <c r="Z7" s="140">
        <v>-84.01</v>
      </c>
      <c r="AA7" s="62">
        <v>23854195</v>
      </c>
    </row>
    <row r="8" spans="1:27" ht="12.75">
      <c r="A8" s="249" t="s">
        <v>178</v>
      </c>
      <c r="B8" s="182"/>
      <c r="C8" s="155">
        <v>4694770</v>
      </c>
      <c r="D8" s="155"/>
      <c r="E8" s="59">
        <v>44992485</v>
      </c>
      <c r="F8" s="60">
        <v>44992485</v>
      </c>
      <c r="G8" s="60">
        <v>133000</v>
      </c>
      <c r="H8" s="60">
        <v>139650</v>
      </c>
      <c r="I8" s="60">
        <v>146632</v>
      </c>
      <c r="J8" s="60">
        <v>419282</v>
      </c>
      <c r="K8" s="60">
        <v>172900</v>
      </c>
      <c r="L8" s="60">
        <v>181545</v>
      </c>
      <c r="M8" s="60">
        <v>181545</v>
      </c>
      <c r="N8" s="60">
        <v>535990</v>
      </c>
      <c r="O8" s="60">
        <v>181545</v>
      </c>
      <c r="P8" s="60">
        <v>181545</v>
      </c>
      <c r="Q8" s="60">
        <v>2344652</v>
      </c>
      <c r="R8" s="60">
        <v>2707742</v>
      </c>
      <c r="S8" s="60"/>
      <c r="T8" s="60"/>
      <c r="U8" s="60"/>
      <c r="V8" s="60"/>
      <c r="W8" s="60">
        <v>3663014</v>
      </c>
      <c r="X8" s="60">
        <v>34179746</v>
      </c>
      <c r="Y8" s="60">
        <v>-30516732</v>
      </c>
      <c r="Z8" s="140">
        <v>-89.28</v>
      </c>
      <c r="AA8" s="62">
        <v>44992485</v>
      </c>
    </row>
    <row r="9" spans="1:27" ht="12.75">
      <c r="A9" s="249" t="s">
        <v>179</v>
      </c>
      <c r="B9" s="182"/>
      <c r="C9" s="155">
        <v>151356860</v>
      </c>
      <c r="D9" s="155"/>
      <c r="E9" s="59">
        <v>169215000</v>
      </c>
      <c r="F9" s="60">
        <v>169215000</v>
      </c>
      <c r="G9" s="60">
        <v>67582000</v>
      </c>
      <c r="H9" s="60">
        <v>67582000</v>
      </c>
      <c r="I9" s="60">
        <v>69923836</v>
      </c>
      <c r="J9" s="60">
        <v>205087836</v>
      </c>
      <c r="K9" s="60"/>
      <c r="L9" s="60"/>
      <c r="M9" s="60"/>
      <c r="N9" s="60"/>
      <c r="O9" s="60"/>
      <c r="P9" s="60">
        <v>794000</v>
      </c>
      <c r="Q9" s="60">
        <v>33529000</v>
      </c>
      <c r="R9" s="60">
        <v>34323000</v>
      </c>
      <c r="S9" s="60"/>
      <c r="T9" s="60"/>
      <c r="U9" s="60"/>
      <c r="V9" s="60"/>
      <c r="W9" s="60">
        <v>239410836</v>
      </c>
      <c r="X9" s="60">
        <v>169215009</v>
      </c>
      <c r="Y9" s="60">
        <v>70195827</v>
      </c>
      <c r="Z9" s="140">
        <v>41.48</v>
      </c>
      <c r="AA9" s="62">
        <v>169215000</v>
      </c>
    </row>
    <row r="10" spans="1:27" ht="12.75">
      <c r="A10" s="249" t="s">
        <v>180</v>
      </c>
      <c r="B10" s="182"/>
      <c r="C10" s="155">
        <v>41386140</v>
      </c>
      <c r="D10" s="155"/>
      <c r="E10" s="59">
        <v>70221998</v>
      </c>
      <c r="F10" s="60">
        <v>70221998</v>
      </c>
      <c r="G10" s="60">
        <v>18982000</v>
      </c>
      <c r="H10" s="60"/>
      <c r="I10" s="60"/>
      <c r="J10" s="60">
        <v>18982000</v>
      </c>
      <c r="K10" s="60"/>
      <c r="L10" s="60"/>
      <c r="M10" s="60"/>
      <c r="N10" s="60"/>
      <c r="O10" s="60"/>
      <c r="P10" s="60"/>
      <c r="Q10" s="60">
        <v>14193000</v>
      </c>
      <c r="R10" s="60">
        <v>14193000</v>
      </c>
      <c r="S10" s="60"/>
      <c r="T10" s="60"/>
      <c r="U10" s="60"/>
      <c r="V10" s="60"/>
      <c r="W10" s="60">
        <v>33175000</v>
      </c>
      <c r="X10" s="60">
        <v>70221998</v>
      </c>
      <c r="Y10" s="60">
        <v>-37046998</v>
      </c>
      <c r="Z10" s="140">
        <v>-52.76</v>
      </c>
      <c r="AA10" s="62">
        <v>70221998</v>
      </c>
    </row>
    <row r="11" spans="1:27" ht="12.75">
      <c r="A11" s="249" t="s">
        <v>181</v>
      </c>
      <c r="B11" s="182"/>
      <c r="C11" s="155">
        <v>6342466</v>
      </c>
      <c r="D11" s="155"/>
      <c r="E11" s="59">
        <v>2795000</v>
      </c>
      <c r="F11" s="60">
        <v>2795000</v>
      </c>
      <c r="G11" s="60">
        <v>522000</v>
      </c>
      <c r="H11" s="60">
        <v>548100</v>
      </c>
      <c r="I11" s="60">
        <v>144427</v>
      </c>
      <c r="J11" s="60">
        <v>1214527</v>
      </c>
      <c r="K11" s="60">
        <v>678600</v>
      </c>
      <c r="L11" s="60">
        <v>712530</v>
      </c>
      <c r="M11" s="60">
        <v>712530</v>
      </c>
      <c r="N11" s="60">
        <v>2103660</v>
      </c>
      <c r="O11" s="60">
        <v>712530</v>
      </c>
      <c r="P11" s="60">
        <v>712530</v>
      </c>
      <c r="Q11" s="60">
        <v>564604</v>
      </c>
      <c r="R11" s="60">
        <v>1989664</v>
      </c>
      <c r="S11" s="60"/>
      <c r="T11" s="60"/>
      <c r="U11" s="60"/>
      <c r="V11" s="60"/>
      <c r="W11" s="60">
        <v>5307851</v>
      </c>
      <c r="X11" s="60">
        <v>2190735</v>
      </c>
      <c r="Y11" s="60">
        <v>3117116</v>
      </c>
      <c r="Z11" s="140">
        <v>142.29</v>
      </c>
      <c r="AA11" s="62">
        <v>2795000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-186454971</v>
      </c>
      <c r="D14" s="155"/>
      <c r="E14" s="59">
        <v>-212291964</v>
      </c>
      <c r="F14" s="60">
        <v>-212291964</v>
      </c>
      <c r="G14" s="60">
        <v>-15601986</v>
      </c>
      <c r="H14" s="60">
        <v>-22279802</v>
      </c>
      <c r="I14" s="60">
        <v>-11528270</v>
      </c>
      <c r="J14" s="60">
        <v>-49410058</v>
      </c>
      <c r="K14" s="60">
        <v>-15601986</v>
      </c>
      <c r="L14" s="60">
        <v>-16382086</v>
      </c>
      <c r="M14" s="60">
        <v>-16382086</v>
      </c>
      <c r="N14" s="60">
        <v>-48366158</v>
      </c>
      <c r="O14" s="60">
        <v>-16382086</v>
      </c>
      <c r="P14" s="60">
        <v>-16382086</v>
      </c>
      <c r="Q14" s="60">
        <v>-21420932</v>
      </c>
      <c r="R14" s="60">
        <v>-54185104</v>
      </c>
      <c r="S14" s="60"/>
      <c r="T14" s="60"/>
      <c r="U14" s="60"/>
      <c r="V14" s="60"/>
      <c r="W14" s="60">
        <v>-151961320</v>
      </c>
      <c r="X14" s="60">
        <v>-167520361</v>
      </c>
      <c r="Y14" s="60">
        <v>15559041</v>
      </c>
      <c r="Z14" s="140">
        <v>-9.29</v>
      </c>
      <c r="AA14" s="62">
        <v>-212291964</v>
      </c>
    </row>
    <row r="15" spans="1:27" ht="12.75">
      <c r="A15" s="249" t="s">
        <v>40</v>
      </c>
      <c r="B15" s="182"/>
      <c r="C15" s="155">
        <v>-87446</v>
      </c>
      <c r="D15" s="155"/>
      <c r="E15" s="59">
        <v>-50000</v>
      </c>
      <c r="F15" s="60">
        <v>-50000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-37494</v>
      </c>
      <c r="Y15" s="60">
        <v>37494</v>
      </c>
      <c r="Z15" s="140">
        <v>-100</v>
      </c>
      <c r="AA15" s="62">
        <v>-50000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45975604</v>
      </c>
      <c r="D17" s="168">
        <f t="shared" si="0"/>
        <v>0</v>
      </c>
      <c r="E17" s="72">
        <f t="shared" si="0"/>
        <v>113779714</v>
      </c>
      <c r="F17" s="73">
        <f t="shared" si="0"/>
        <v>113779714</v>
      </c>
      <c r="G17" s="73">
        <f t="shared" si="0"/>
        <v>73646014</v>
      </c>
      <c r="H17" s="73">
        <f t="shared" si="0"/>
        <v>48120398</v>
      </c>
      <c r="I17" s="73">
        <f t="shared" si="0"/>
        <v>60923598</v>
      </c>
      <c r="J17" s="73">
        <f t="shared" si="0"/>
        <v>182690010</v>
      </c>
      <c r="K17" s="73">
        <f t="shared" si="0"/>
        <v>-12112786</v>
      </c>
      <c r="L17" s="73">
        <f t="shared" si="0"/>
        <v>-12718426</v>
      </c>
      <c r="M17" s="73">
        <f t="shared" si="0"/>
        <v>-12718426</v>
      </c>
      <c r="N17" s="73">
        <f t="shared" si="0"/>
        <v>-37549638</v>
      </c>
      <c r="O17" s="73">
        <f t="shared" si="0"/>
        <v>-12718426</v>
      </c>
      <c r="P17" s="73">
        <f t="shared" si="0"/>
        <v>-11924426</v>
      </c>
      <c r="Q17" s="73">
        <f t="shared" si="0"/>
        <v>30074037</v>
      </c>
      <c r="R17" s="73">
        <f t="shared" si="0"/>
        <v>5431185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150571557</v>
      </c>
      <c r="X17" s="73">
        <f t="shared" si="0"/>
        <v>133428875</v>
      </c>
      <c r="Y17" s="73">
        <f t="shared" si="0"/>
        <v>17142682</v>
      </c>
      <c r="Z17" s="170">
        <f>+IF(X17&lt;&gt;0,+(Y17/X17)*100,0)</f>
        <v>12.84780524455445</v>
      </c>
      <c r="AA17" s="74">
        <f>SUM(AA6:AA16)</f>
        <v>113779714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439876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-56064980</v>
      </c>
      <c r="D26" s="155"/>
      <c r="E26" s="59">
        <v>-70222000</v>
      </c>
      <c r="F26" s="60">
        <v>-70222000</v>
      </c>
      <c r="G26" s="60">
        <v>-2641628</v>
      </c>
      <c r="H26" s="60">
        <v>-9645000</v>
      </c>
      <c r="I26" s="60">
        <v>-4306920</v>
      </c>
      <c r="J26" s="60">
        <v>-16593548</v>
      </c>
      <c r="K26" s="60">
        <v>-2641628</v>
      </c>
      <c r="L26" s="60">
        <v>-2641628</v>
      </c>
      <c r="M26" s="60">
        <v>-2641628</v>
      </c>
      <c r="N26" s="60">
        <v>-7924884</v>
      </c>
      <c r="O26" s="60">
        <v>-2916920</v>
      </c>
      <c r="P26" s="60">
        <v>-2916920</v>
      </c>
      <c r="Q26" s="60">
        <v>-5756053</v>
      </c>
      <c r="R26" s="60">
        <v>-11589893</v>
      </c>
      <c r="S26" s="60"/>
      <c r="T26" s="60"/>
      <c r="U26" s="60"/>
      <c r="V26" s="60"/>
      <c r="W26" s="60">
        <v>-36108325</v>
      </c>
      <c r="X26" s="60">
        <v>-44219000</v>
      </c>
      <c r="Y26" s="60">
        <v>8110675</v>
      </c>
      <c r="Z26" s="140">
        <v>-18.34</v>
      </c>
      <c r="AA26" s="62">
        <v>-70222000</v>
      </c>
    </row>
    <row r="27" spans="1:27" ht="12.75">
      <c r="A27" s="250" t="s">
        <v>192</v>
      </c>
      <c r="B27" s="251"/>
      <c r="C27" s="168">
        <f aca="true" t="shared" si="1" ref="C27:Y27">SUM(C21:C26)</f>
        <v>-55625104</v>
      </c>
      <c r="D27" s="168">
        <f>SUM(D21:D26)</f>
        <v>0</v>
      </c>
      <c r="E27" s="72">
        <f t="shared" si="1"/>
        <v>-70222000</v>
      </c>
      <c r="F27" s="73">
        <f t="shared" si="1"/>
        <v>-70222000</v>
      </c>
      <c r="G27" s="73">
        <f t="shared" si="1"/>
        <v>-2641628</v>
      </c>
      <c r="H27" s="73">
        <f t="shared" si="1"/>
        <v>-9645000</v>
      </c>
      <c r="I27" s="73">
        <f t="shared" si="1"/>
        <v>-4306920</v>
      </c>
      <c r="J27" s="73">
        <f t="shared" si="1"/>
        <v>-16593548</v>
      </c>
      <c r="K27" s="73">
        <f t="shared" si="1"/>
        <v>-2641628</v>
      </c>
      <c r="L27" s="73">
        <f t="shared" si="1"/>
        <v>-2641628</v>
      </c>
      <c r="M27" s="73">
        <f t="shared" si="1"/>
        <v>-2641628</v>
      </c>
      <c r="N27" s="73">
        <f t="shared" si="1"/>
        <v>-7924884</v>
      </c>
      <c r="O27" s="73">
        <f t="shared" si="1"/>
        <v>-2916920</v>
      </c>
      <c r="P27" s="73">
        <f t="shared" si="1"/>
        <v>-2916920</v>
      </c>
      <c r="Q27" s="73">
        <f t="shared" si="1"/>
        <v>-5756053</v>
      </c>
      <c r="R27" s="73">
        <f t="shared" si="1"/>
        <v>-11589893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-36108325</v>
      </c>
      <c r="X27" s="73">
        <f t="shared" si="1"/>
        <v>-44219000</v>
      </c>
      <c r="Y27" s="73">
        <f t="shared" si="1"/>
        <v>8110675</v>
      </c>
      <c r="Z27" s="170">
        <f>+IF(X27&lt;&gt;0,+(Y27/X27)*100,0)</f>
        <v>-18.34205884348357</v>
      </c>
      <c r="AA27" s="74">
        <f>SUM(AA21:AA26)</f>
        <v>-70222000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13683</v>
      </c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-148494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-134811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-9784311</v>
      </c>
      <c r="D38" s="153">
        <f>+D17+D27+D36</f>
        <v>0</v>
      </c>
      <c r="E38" s="99">
        <f t="shared" si="3"/>
        <v>43557714</v>
      </c>
      <c r="F38" s="100">
        <f t="shared" si="3"/>
        <v>43557714</v>
      </c>
      <c r="G38" s="100">
        <f t="shared" si="3"/>
        <v>71004386</v>
      </c>
      <c r="H38" s="100">
        <f t="shared" si="3"/>
        <v>38475398</v>
      </c>
      <c r="I38" s="100">
        <f t="shared" si="3"/>
        <v>56616678</v>
      </c>
      <c r="J38" s="100">
        <f t="shared" si="3"/>
        <v>166096462</v>
      </c>
      <c r="K38" s="100">
        <f t="shared" si="3"/>
        <v>-14754414</v>
      </c>
      <c r="L38" s="100">
        <f t="shared" si="3"/>
        <v>-15360054</v>
      </c>
      <c r="M38" s="100">
        <f t="shared" si="3"/>
        <v>-15360054</v>
      </c>
      <c r="N38" s="100">
        <f t="shared" si="3"/>
        <v>-45474522</v>
      </c>
      <c r="O38" s="100">
        <f t="shared" si="3"/>
        <v>-15635346</v>
      </c>
      <c r="P38" s="100">
        <f t="shared" si="3"/>
        <v>-14841346</v>
      </c>
      <c r="Q38" s="100">
        <f t="shared" si="3"/>
        <v>24317984</v>
      </c>
      <c r="R38" s="100">
        <f t="shared" si="3"/>
        <v>-6158708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114463232</v>
      </c>
      <c r="X38" s="100">
        <f t="shared" si="3"/>
        <v>89209875</v>
      </c>
      <c r="Y38" s="100">
        <f t="shared" si="3"/>
        <v>25253357</v>
      </c>
      <c r="Z38" s="137">
        <f>+IF(X38&lt;&gt;0,+(Y38/X38)*100,0)</f>
        <v>28.30780448913307</v>
      </c>
      <c r="AA38" s="102">
        <f>+AA17+AA27+AA36</f>
        <v>43557714</v>
      </c>
    </row>
    <row r="39" spans="1:27" ht="12.75">
      <c r="A39" s="249" t="s">
        <v>200</v>
      </c>
      <c r="B39" s="182"/>
      <c r="C39" s="153">
        <v>51715876</v>
      </c>
      <c r="D39" s="153"/>
      <c r="E39" s="99">
        <v>95497000</v>
      </c>
      <c r="F39" s="100">
        <v>95497000</v>
      </c>
      <c r="G39" s="100">
        <v>40525000</v>
      </c>
      <c r="H39" s="100">
        <v>111529386</v>
      </c>
      <c r="I39" s="100">
        <v>150004784</v>
      </c>
      <c r="J39" s="100">
        <v>40525000</v>
      </c>
      <c r="K39" s="100">
        <v>206621462</v>
      </c>
      <c r="L39" s="100">
        <v>191867048</v>
      </c>
      <c r="M39" s="100">
        <v>176506994</v>
      </c>
      <c r="N39" s="100">
        <v>206621462</v>
      </c>
      <c r="O39" s="100">
        <v>161146940</v>
      </c>
      <c r="P39" s="100">
        <v>145511594</v>
      </c>
      <c r="Q39" s="100">
        <v>130670248</v>
      </c>
      <c r="R39" s="100">
        <v>161146940</v>
      </c>
      <c r="S39" s="100"/>
      <c r="T39" s="100"/>
      <c r="U39" s="100"/>
      <c r="V39" s="100"/>
      <c r="W39" s="100">
        <v>40525000</v>
      </c>
      <c r="X39" s="100">
        <v>95497000</v>
      </c>
      <c r="Y39" s="100">
        <v>-54972000</v>
      </c>
      <c r="Z39" s="137">
        <v>-57.56</v>
      </c>
      <c r="AA39" s="102">
        <v>95497000</v>
      </c>
    </row>
    <row r="40" spans="1:27" ht="12.75">
      <c r="A40" s="269" t="s">
        <v>201</v>
      </c>
      <c r="B40" s="256"/>
      <c r="C40" s="257">
        <v>41931565</v>
      </c>
      <c r="D40" s="257"/>
      <c r="E40" s="258">
        <v>139054714</v>
      </c>
      <c r="F40" s="259">
        <v>139054714</v>
      </c>
      <c r="G40" s="259">
        <v>111529386</v>
      </c>
      <c r="H40" s="259">
        <v>150004784</v>
      </c>
      <c r="I40" s="259">
        <v>206621462</v>
      </c>
      <c r="J40" s="259">
        <v>206621462</v>
      </c>
      <c r="K40" s="259">
        <v>191867048</v>
      </c>
      <c r="L40" s="259">
        <v>176506994</v>
      </c>
      <c r="M40" s="259">
        <v>161146940</v>
      </c>
      <c r="N40" s="259">
        <v>161146940</v>
      </c>
      <c r="O40" s="259">
        <v>145511594</v>
      </c>
      <c r="P40" s="259">
        <v>130670248</v>
      </c>
      <c r="Q40" s="259">
        <v>154988232</v>
      </c>
      <c r="R40" s="259">
        <v>154988232</v>
      </c>
      <c r="S40" s="259"/>
      <c r="T40" s="259"/>
      <c r="U40" s="259"/>
      <c r="V40" s="259"/>
      <c r="W40" s="259">
        <v>154988232</v>
      </c>
      <c r="X40" s="259">
        <v>184706875</v>
      </c>
      <c r="Y40" s="259">
        <v>-29718643</v>
      </c>
      <c r="Z40" s="260">
        <v>-16.09</v>
      </c>
      <c r="AA40" s="261">
        <v>139054714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56064980</v>
      </c>
      <c r="D5" s="200">
        <f t="shared" si="0"/>
        <v>0</v>
      </c>
      <c r="E5" s="106">
        <f t="shared" si="0"/>
        <v>88177500</v>
      </c>
      <c r="F5" s="106">
        <f t="shared" si="0"/>
        <v>88177500</v>
      </c>
      <c r="G5" s="106">
        <f t="shared" si="0"/>
        <v>2748056</v>
      </c>
      <c r="H5" s="106">
        <f t="shared" si="0"/>
        <v>8858065</v>
      </c>
      <c r="I5" s="106">
        <f t="shared" si="0"/>
        <v>3185906</v>
      </c>
      <c r="J5" s="106">
        <f t="shared" si="0"/>
        <v>14792027</v>
      </c>
      <c r="K5" s="106">
        <f t="shared" si="0"/>
        <v>3185906</v>
      </c>
      <c r="L5" s="106">
        <f t="shared" si="0"/>
        <v>3185906</v>
      </c>
      <c r="M5" s="106">
        <f t="shared" si="0"/>
        <v>3185906</v>
      </c>
      <c r="N5" s="106">
        <f t="shared" si="0"/>
        <v>9557718</v>
      </c>
      <c r="O5" s="106">
        <f t="shared" si="0"/>
        <v>0</v>
      </c>
      <c r="P5" s="106">
        <f t="shared" si="0"/>
        <v>0</v>
      </c>
      <c r="Q5" s="106">
        <f t="shared" si="0"/>
        <v>5756053</v>
      </c>
      <c r="R5" s="106">
        <f t="shared" si="0"/>
        <v>5756053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30105798</v>
      </c>
      <c r="X5" s="106">
        <f t="shared" si="0"/>
        <v>66133126</v>
      </c>
      <c r="Y5" s="106">
        <f t="shared" si="0"/>
        <v>-36027328</v>
      </c>
      <c r="Z5" s="201">
        <f>+IF(X5&lt;&gt;0,+(Y5/X5)*100,0)</f>
        <v>-54.47697724132986</v>
      </c>
      <c r="AA5" s="199">
        <f>SUM(AA11:AA18)</f>
        <v>88177500</v>
      </c>
    </row>
    <row r="6" spans="1:27" ht="12.75">
      <c r="A6" s="291" t="s">
        <v>205</v>
      </c>
      <c r="B6" s="142"/>
      <c r="C6" s="62">
        <v>17796204</v>
      </c>
      <c r="D6" s="156"/>
      <c r="E6" s="60">
        <v>41607650</v>
      </c>
      <c r="F6" s="60">
        <v>41607650</v>
      </c>
      <c r="G6" s="60">
        <v>2111644</v>
      </c>
      <c r="H6" s="60">
        <v>4197724</v>
      </c>
      <c r="I6" s="60">
        <v>3184256</v>
      </c>
      <c r="J6" s="60">
        <v>9493624</v>
      </c>
      <c r="K6" s="60">
        <v>3184256</v>
      </c>
      <c r="L6" s="60">
        <v>3184256</v>
      </c>
      <c r="M6" s="60">
        <v>3184256</v>
      </c>
      <c r="N6" s="60">
        <v>9552768</v>
      </c>
      <c r="O6" s="60"/>
      <c r="P6" s="60"/>
      <c r="Q6" s="60">
        <v>5110506</v>
      </c>
      <c r="R6" s="60">
        <v>5110506</v>
      </c>
      <c r="S6" s="60"/>
      <c r="T6" s="60"/>
      <c r="U6" s="60"/>
      <c r="V6" s="60"/>
      <c r="W6" s="60">
        <v>24156898</v>
      </c>
      <c r="X6" s="60">
        <v>31205738</v>
      </c>
      <c r="Y6" s="60">
        <v>-7048840</v>
      </c>
      <c r="Z6" s="140">
        <v>-22.59</v>
      </c>
      <c r="AA6" s="155">
        <v>41607650</v>
      </c>
    </row>
    <row r="7" spans="1:27" ht="12.75">
      <c r="A7" s="291" t="s">
        <v>206</v>
      </c>
      <c r="B7" s="142"/>
      <c r="C7" s="62">
        <v>3393712</v>
      </c>
      <c r="D7" s="156"/>
      <c r="E7" s="60">
        <v>4468482</v>
      </c>
      <c r="F7" s="60">
        <v>4468482</v>
      </c>
      <c r="G7" s="60">
        <v>220156</v>
      </c>
      <c r="H7" s="60">
        <v>2827836</v>
      </c>
      <c r="I7" s="60"/>
      <c r="J7" s="60">
        <v>3047992</v>
      </c>
      <c r="K7" s="60"/>
      <c r="L7" s="60"/>
      <c r="M7" s="60"/>
      <c r="N7" s="60"/>
      <c r="O7" s="60"/>
      <c r="P7" s="60"/>
      <c r="Q7" s="60">
        <v>448247</v>
      </c>
      <c r="R7" s="60">
        <v>448247</v>
      </c>
      <c r="S7" s="60"/>
      <c r="T7" s="60"/>
      <c r="U7" s="60"/>
      <c r="V7" s="60"/>
      <c r="W7" s="60">
        <v>3496239</v>
      </c>
      <c r="X7" s="60">
        <v>3351362</v>
      </c>
      <c r="Y7" s="60">
        <v>144877</v>
      </c>
      <c r="Z7" s="140">
        <v>4.32</v>
      </c>
      <c r="AA7" s="155">
        <v>4468482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14168022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35357938</v>
      </c>
      <c r="D11" s="294">
        <f t="shared" si="1"/>
        <v>0</v>
      </c>
      <c r="E11" s="295">
        <f t="shared" si="1"/>
        <v>46076132</v>
      </c>
      <c r="F11" s="295">
        <f t="shared" si="1"/>
        <v>46076132</v>
      </c>
      <c r="G11" s="295">
        <f t="shared" si="1"/>
        <v>2331800</v>
      </c>
      <c r="H11" s="295">
        <f t="shared" si="1"/>
        <v>7025560</v>
      </c>
      <c r="I11" s="295">
        <f t="shared" si="1"/>
        <v>3184256</v>
      </c>
      <c r="J11" s="295">
        <f t="shared" si="1"/>
        <v>12541616</v>
      </c>
      <c r="K11" s="295">
        <f t="shared" si="1"/>
        <v>3184256</v>
      </c>
      <c r="L11" s="295">
        <f t="shared" si="1"/>
        <v>3184256</v>
      </c>
      <c r="M11" s="295">
        <f t="shared" si="1"/>
        <v>3184256</v>
      </c>
      <c r="N11" s="295">
        <f t="shared" si="1"/>
        <v>9552768</v>
      </c>
      <c r="O11" s="295">
        <f t="shared" si="1"/>
        <v>0</v>
      </c>
      <c r="P11" s="295">
        <f t="shared" si="1"/>
        <v>0</v>
      </c>
      <c r="Q11" s="295">
        <f t="shared" si="1"/>
        <v>5558753</v>
      </c>
      <c r="R11" s="295">
        <f t="shared" si="1"/>
        <v>5558753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27653137</v>
      </c>
      <c r="X11" s="295">
        <f t="shared" si="1"/>
        <v>34557100</v>
      </c>
      <c r="Y11" s="295">
        <f t="shared" si="1"/>
        <v>-6903963</v>
      </c>
      <c r="Z11" s="296">
        <f>+IF(X11&lt;&gt;0,+(Y11/X11)*100,0)</f>
        <v>-19.978421221688162</v>
      </c>
      <c r="AA11" s="297">
        <f>SUM(AA6:AA10)</f>
        <v>46076132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20707042</v>
      </c>
      <c r="D15" s="156"/>
      <c r="E15" s="60">
        <v>42101368</v>
      </c>
      <c r="F15" s="60">
        <v>42101368</v>
      </c>
      <c r="G15" s="60">
        <v>416256</v>
      </c>
      <c r="H15" s="60">
        <v>1832505</v>
      </c>
      <c r="I15" s="60">
        <v>1650</v>
      </c>
      <c r="J15" s="60">
        <v>2250411</v>
      </c>
      <c r="K15" s="60">
        <v>1650</v>
      </c>
      <c r="L15" s="60">
        <v>1650</v>
      </c>
      <c r="M15" s="60">
        <v>1650</v>
      </c>
      <c r="N15" s="60">
        <v>4950</v>
      </c>
      <c r="O15" s="60"/>
      <c r="P15" s="60"/>
      <c r="Q15" s="60">
        <v>197300</v>
      </c>
      <c r="R15" s="60">
        <v>197300</v>
      </c>
      <c r="S15" s="60"/>
      <c r="T15" s="60"/>
      <c r="U15" s="60"/>
      <c r="V15" s="60"/>
      <c r="W15" s="60">
        <v>2452661</v>
      </c>
      <c r="X15" s="60">
        <v>31576026</v>
      </c>
      <c r="Y15" s="60">
        <v>-29123365</v>
      </c>
      <c r="Z15" s="140">
        <v>-92.23</v>
      </c>
      <c r="AA15" s="155">
        <v>42101368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17796204</v>
      </c>
      <c r="D36" s="156">
        <f t="shared" si="4"/>
        <v>0</v>
      </c>
      <c r="E36" s="60">
        <f t="shared" si="4"/>
        <v>41607650</v>
      </c>
      <c r="F36" s="60">
        <f t="shared" si="4"/>
        <v>41607650</v>
      </c>
      <c r="G36" s="60">
        <f t="shared" si="4"/>
        <v>2111644</v>
      </c>
      <c r="H36" s="60">
        <f t="shared" si="4"/>
        <v>4197724</v>
      </c>
      <c r="I36" s="60">
        <f t="shared" si="4"/>
        <v>3184256</v>
      </c>
      <c r="J36" s="60">
        <f t="shared" si="4"/>
        <v>9493624</v>
      </c>
      <c r="K36" s="60">
        <f t="shared" si="4"/>
        <v>3184256</v>
      </c>
      <c r="L36" s="60">
        <f t="shared" si="4"/>
        <v>3184256</v>
      </c>
      <c r="M36" s="60">
        <f t="shared" si="4"/>
        <v>3184256</v>
      </c>
      <c r="N36" s="60">
        <f t="shared" si="4"/>
        <v>9552768</v>
      </c>
      <c r="O36" s="60">
        <f t="shared" si="4"/>
        <v>0</v>
      </c>
      <c r="P36" s="60">
        <f t="shared" si="4"/>
        <v>0</v>
      </c>
      <c r="Q36" s="60">
        <f t="shared" si="4"/>
        <v>5110506</v>
      </c>
      <c r="R36" s="60">
        <f t="shared" si="4"/>
        <v>5110506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24156898</v>
      </c>
      <c r="X36" s="60">
        <f t="shared" si="4"/>
        <v>31205738</v>
      </c>
      <c r="Y36" s="60">
        <f t="shared" si="4"/>
        <v>-7048840</v>
      </c>
      <c r="Z36" s="140">
        <f aca="true" t="shared" si="5" ref="Z36:Z49">+IF(X36&lt;&gt;0,+(Y36/X36)*100,0)</f>
        <v>-22.588281680760122</v>
      </c>
      <c r="AA36" s="155">
        <f>AA6+AA21</f>
        <v>41607650</v>
      </c>
    </row>
    <row r="37" spans="1:27" ht="12.75">
      <c r="A37" s="291" t="s">
        <v>206</v>
      </c>
      <c r="B37" s="142"/>
      <c r="C37" s="62">
        <f t="shared" si="4"/>
        <v>3393712</v>
      </c>
      <c r="D37" s="156">
        <f t="shared" si="4"/>
        <v>0</v>
      </c>
      <c r="E37" s="60">
        <f t="shared" si="4"/>
        <v>4468482</v>
      </c>
      <c r="F37" s="60">
        <f t="shared" si="4"/>
        <v>4468482</v>
      </c>
      <c r="G37" s="60">
        <f t="shared" si="4"/>
        <v>220156</v>
      </c>
      <c r="H37" s="60">
        <f t="shared" si="4"/>
        <v>2827836</v>
      </c>
      <c r="I37" s="60">
        <f t="shared" si="4"/>
        <v>0</v>
      </c>
      <c r="J37" s="60">
        <f t="shared" si="4"/>
        <v>3047992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448247</v>
      </c>
      <c r="R37" s="60">
        <f t="shared" si="4"/>
        <v>448247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3496239</v>
      </c>
      <c r="X37" s="60">
        <f t="shared" si="4"/>
        <v>3351362</v>
      </c>
      <c r="Y37" s="60">
        <f t="shared" si="4"/>
        <v>144877</v>
      </c>
      <c r="Z37" s="140">
        <f t="shared" si="5"/>
        <v>4.322929006177191</v>
      </c>
      <c r="AA37" s="155">
        <f>AA7+AA22</f>
        <v>4468482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14168022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35357938</v>
      </c>
      <c r="D41" s="294">
        <f t="shared" si="6"/>
        <v>0</v>
      </c>
      <c r="E41" s="295">
        <f t="shared" si="6"/>
        <v>46076132</v>
      </c>
      <c r="F41" s="295">
        <f t="shared" si="6"/>
        <v>46076132</v>
      </c>
      <c r="G41" s="295">
        <f t="shared" si="6"/>
        <v>2331800</v>
      </c>
      <c r="H41" s="295">
        <f t="shared" si="6"/>
        <v>7025560</v>
      </c>
      <c r="I41" s="295">
        <f t="shared" si="6"/>
        <v>3184256</v>
      </c>
      <c r="J41" s="295">
        <f t="shared" si="6"/>
        <v>12541616</v>
      </c>
      <c r="K41" s="295">
        <f t="shared" si="6"/>
        <v>3184256</v>
      </c>
      <c r="L41" s="295">
        <f t="shared" si="6"/>
        <v>3184256</v>
      </c>
      <c r="M41" s="295">
        <f t="shared" si="6"/>
        <v>3184256</v>
      </c>
      <c r="N41" s="295">
        <f t="shared" si="6"/>
        <v>9552768</v>
      </c>
      <c r="O41" s="295">
        <f t="shared" si="6"/>
        <v>0</v>
      </c>
      <c r="P41" s="295">
        <f t="shared" si="6"/>
        <v>0</v>
      </c>
      <c r="Q41" s="295">
        <f t="shared" si="6"/>
        <v>5558753</v>
      </c>
      <c r="R41" s="295">
        <f t="shared" si="6"/>
        <v>5558753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27653137</v>
      </c>
      <c r="X41" s="295">
        <f t="shared" si="6"/>
        <v>34557100</v>
      </c>
      <c r="Y41" s="295">
        <f t="shared" si="6"/>
        <v>-6903963</v>
      </c>
      <c r="Z41" s="296">
        <f t="shared" si="5"/>
        <v>-19.978421221688162</v>
      </c>
      <c r="AA41" s="297">
        <f>SUM(AA36:AA40)</f>
        <v>46076132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20707042</v>
      </c>
      <c r="D45" s="129">
        <f t="shared" si="7"/>
        <v>0</v>
      </c>
      <c r="E45" s="54">
        <f t="shared" si="7"/>
        <v>42101368</v>
      </c>
      <c r="F45" s="54">
        <f t="shared" si="7"/>
        <v>42101368</v>
      </c>
      <c r="G45" s="54">
        <f t="shared" si="7"/>
        <v>416256</v>
      </c>
      <c r="H45" s="54">
        <f t="shared" si="7"/>
        <v>1832505</v>
      </c>
      <c r="I45" s="54">
        <f t="shared" si="7"/>
        <v>1650</v>
      </c>
      <c r="J45" s="54">
        <f t="shared" si="7"/>
        <v>2250411</v>
      </c>
      <c r="K45" s="54">
        <f t="shared" si="7"/>
        <v>1650</v>
      </c>
      <c r="L45" s="54">
        <f t="shared" si="7"/>
        <v>1650</v>
      </c>
      <c r="M45" s="54">
        <f t="shared" si="7"/>
        <v>1650</v>
      </c>
      <c r="N45" s="54">
        <f t="shared" si="7"/>
        <v>4950</v>
      </c>
      <c r="O45" s="54">
        <f t="shared" si="7"/>
        <v>0</v>
      </c>
      <c r="P45" s="54">
        <f t="shared" si="7"/>
        <v>0</v>
      </c>
      <c r="Q45" s="54">
        <f t="shared" si="7"/>
        <v>197300</v>
      </c>
      <c r="R45" s="54">
        <f t="shared" si="7"/>
        <v>197300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2452661</v>
      </c>
      <c r="X45" s="54">
        <f t="shared" si="7"/>
        <v>31576026</v>
      </c>
      <c r="Y45" s="54">
        <f t="shared" si="7"/>
        <v>-29123365</v>
      </c>
      <c r="Z45" s="184">
        <f t="shared" si="5"/>
        <v>-92.23252159723963</v>
      </c>
      <c r="AA45" s="130">
        <f t="shared" si="8"/>
        <v>42101368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56064980</v>
      </c>
      <c r="D49" s="218">
        <f t="shared" si="9"/>
        <v>0</v>
      </c>
      <c r="E49" s="220">
        <f t="shared" si="9"/>
        <v>88177500</v>
      </c>
      <c r="F49" s="220">
        <f t="shared" si="9"/>
        <v>88177500</v>
      </c>
      <c r="G49" s="220">
        <f t="shared" si="9"/>
        <v>2748056</v>
      </c>
      <c r="H49" s="220">
        <f t="shared" si="9"/>
        <v>8858065</v>
      </c>
      <c r="I49" s="220">
        <f t="shared" si="9"/>
        <v>3185906</v>
      </c>
      <c r="J49" s="220">
        <f t="shared" si="9"/>
        <v>14792027</v>
      </c>
      <c r="K49" s="220">
        <f t="shared" si="9"/>
        <v>3185906</v>
      </c>
      <c r="L49" s="220">
        <f t="shared" si="9"/>
        <v>3185906</v>
      </c>
      <c r="M49" s="220">
        <f t="shared" si="9"/>
        <v>3185906</v>
      </c>
      <c r="N49" s="220">
        <f t="shared" si="9"/>
        <v>9557718</v>
      </c>
      <c r="O49" s="220">
        <f t="shared" si="9"/>
        <v>0</v>
      </c>
      <c r="P49" s="220">
        <f t="shared" si="9"/>
        <v>0</v>
      </c>
      <c r="Q49" s="220">
        <f t="shared" si="9"/>
        <v>5756053</v>
      </c>
      <c r="R49" s="220">
        <f t="shared" si="9"/>
        <v>5756053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30105798</v>
      </c>
      <c r="X49" s="220">
        <f t="shared" si="9"/>
        <v>66133126</v>
      </c>
      <c r="Y49" s="220">
        <f t="shared" si="9"/>
        <v>-36027328</v>
      </c>
      <c r="Z49" s="221">
        <f t="shared" si="5"/>
        <v>-54.47697724132986</v>
      </c>
      <c r="AA49" s="222">
        <f>SUM(AA41:AA48)</f>
        <v>88177500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9619398</v>
      </c>
      <c r="D51" s="129">
        <f t="shared" si="10"/>
        <v>0</v>
      </c>
      <c r="E51" s="54">
        <f t="shared" si="10"/>
        <v>21597283</v>
      </c>
      <c r="F51" s="54">
        <f t="shared" si="10"/>
        <v>21597283</v>
      </c>
      <c r="G51" s="54">
        <f t="shared" si="10"/>
        <v>2415051</v>
      </c>
      <c r="H51" s="54">
        <f t="shared" si="10"/>
        <v>209606</v>
      </c>
      <c r="I51" s="54">
        <f t="shared" si="10"/>
        <v>384988</v>
      </c>
      <c r="J51" s="54">
        <f t="shared" si="10"/>
        <v>3009645</v>
      </c>
      <c r="K51" s="54">
        <f t="shared" si="10"/>
        <v>384988</v>
      </c>
      <c r="L51" s="54">
        <f t="shared" si="10"/>
        <v>384988</v>
      </c>
      <c r="M51" s="54">
        <f t="shared" si="10"/>
        <v>384988</v>
      </c>
      <c r="N51" s="54">
        <f t="shared" si="10"/>
        <v>1154964</v>
      </c>
      <c r="O51" s="54">
        <f t="shared" si="10"/>
        <v>0</v>
      </c>
      <c r="P51" s="54">
        <f t="shared" si="10"/>
        <v>0</v>
      </c>
      <c r="Q51" s="54">
        <f t="shared" si="10"/>
        <v>49819</v>
      </c>
      <c r="R51" s="54">
        <f t="shared" si="10"/>
        <v>49819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4214428</v>
      </c>
      <c r="X51" s="54">
        <f t="shared" si="10"/>
        <v>16197962</v>
      </c>
      <c r="Y51" s="54">
        <f t="shared" si="10"/>
        <v>-11983534</v>
      </c>
      <c r="Z51" s="184">
        <f>+IF(X51&lt;&gt;0,+(Y51/X51)*100,0)</f>
        <v>-73.98173918422577</v>
      </c>
      <c r="AA51" s="130">
        <f>SUM(AA57:AA61)</f>
        <v>21597283</v>
      </c>
    </row>
    <row r="52" spans="1:27" ht="12.75">
      <c r="A52" s="310" t="s">
        <v>205</v>
      </c>
      <c r="B52" s="142"/>
      <c r="C52" s="62">
        <v>2495392</v>
      </c>
      <c r="D52" s="156"/>
      <c r="E52" s="60">
        <v>6000000</v>
      </c>
      <c r="F52" s="60">
        <v>6000000</v>
      </c>
      <c r="G52" s="60"/>
      <c r="H52" s="60">
        <v>209606</v>
      </c>
      <c r="I52" s="60">
        <v>181141</v>
      </c>
      <c r="J52" s="60">
        <v>390747</v>
      </c>
      <c r="K52" s="60">
        <v>181141</v>
      </c>
      <c r="L52" s="60">
        <v>181141</v>
      </c>
      <c r="M52" s="60">
        <v>181141</v>
      </c>
      <c r="N52" s="60">
        <v>543423</v>
      </c>
      <c r="O52" s="60"/>
      <c r="P52" s="60"/>
      <c r="Q52" s="60">
        <v>49819</v>
      </c>
      <c r="R52" s="60">
        <v>49819</v>
      </c>
      <c r="S52" s="60"/>
      <c r="T52" s="60"/>
      <c r="U52" s="60"/>
      <c r="V52" s="60"/>
      <c r="W52" s="60">
        <v>983989</v>
      </c>
      <c r="X52" s="60">
        <v>4500000</v>
      </c>
      <c r="Y52" s="60">
        <v>-3516011</v>
      </c>
      <c r="Z52" s="140">
        <v>-78.13</v>
      </c>
      <c r="AA52" s="155">
        <v>6000000</v>
      </c>
    </row>
    <row r="53" spans="1:27" ht="12.75">
      <c r="A53" s="310" t="s">
        <v>206</v>
      </c>
      <c r="B53" s="142"/>
      <c r="C53" s="62">
        <v>3003485</v>
      </c>
      <c r="D53" s="156"/>
      <c r="E53" s="60">
        <v>3734448</v>
      </c>
      <c r="F53" s="60">
        <v>3734448</v>
      </c>
      <c r="G53" s="60">
        <v>1714952</v>
      </c>
      <c r="H53" s="60"/>
      <c r="I53" s="60">
        <v>66573</v>
      </c>
      <c r="J53" s="60">
        <v>1781525</v>
      </c>
      <c r="K53" s="60">
        <v>66573</v>
      </c>
      <c r="L53" s="60">
        <v>66573</v>
      </c>
      <c r="M53" s="60">
        <v>66573</v>
      </c>
      <c r="N53" s="60">
        <v>199719</v>
      </c>
      <c r="O53" s="60"/>
      <c r="P53" s="60"/>
      <c r="Q53" s="60"/>
      <c r="R53" s="60"/>
      <c r="S53" s="60"/>
      <c r="T53" s="60"/>
      <c r="U53" s="60"/>
      <c r="V53" s="60"/>
      <c r="W53" s="60">
        <v>1981244</v>
      </c>
      <c r="X53" s="60">
        <v>2800836</v>
      </c>
      <c r="Y53" s="60">
        <v>-819592</v>
      </c>
      <c r="Z53" s="140">
        <v>-29.26</v>
      </c>
      <c r="AA53" s="155">
        <v>3734448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5498877</v>
      </c>
      <c r="D57" s="294">
        <f t="shared" si="11"/>
        <v>0</v>
      </c>
      <c r="E57" s="295">
        <f t="shared" si="11"/>
        <v>9734448</v>
      </c>
      <c r="F57" s="295">
        <f t="shared" si="11"/>
        <v>9734448</v>
      </c>
      <c r="G57" s="295">
        <f t="shared" si="11"/>
        <v>1714952</v>
      </c>
      <c r="H57" s="295">
        <f t="shared" si="11"/>
        <v>209606</v>
      </c>
      <c r="I57" s="295">
        <f t="shared" si="11"/>
        <v>247714</v>
      </c>
      <c r="J57" s="295">
        <f t="shared" si="11"/>
        <v>2172272</v>
      </c>
      <c r="K57" s="295">
        <f t="shared" si="11"/>
        <v>247714</v>
      </c>
      <c r="L57" s="295">
        <f t="shared" si="11"/>
        <v>247714</v>
      </c>
      <c r="M57" s="295">
        <f t="shared" si="11"/>
        <v>247714</v>
      </c>
      <c r="N57" s="295">
        <f t="shared" si="11"/>
        <v>743142</v>
      </c>
      <c r="O57" s="295">
        <f t="shared" si="11"/>
        <v>0</v>
      </c>
      <c r="P57" s="295">
        <f t="shared" si="11"/>
        <v>0</v>
      </c>
      <c r="Q57" s="295">
        <f t="shared" si="11"/>
        <v>49819</v>
      </c>
      <c r="R57" s="295">
        <f t="shared" si="11"/>
        <v>49819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2965233</v>
      </c>
      <c r="X57" s="295">
        <f t="shared" si="11"/>
        <v>7300836</v>
      </c>
      <c r="Y57" s="295">
        <f t="shared" si="11"/>
        <v>-4335603</v>
      </c>
      <c r="Z57" s="296">
        <f>+IF(X57&lt;&gt;0,+(Y57/X57)*100,0)</f>
        <v>-59.38502111265066</v>
      </c>
      <c r="AA57" s="297">
        <f>SUM(AA52:AA56)</f>
        <v>9734448</v>
      </c>
    </row>
    <row r="58" spans="1:27" ht="12.75">
      <c r="A58" s="311" t="s">
        <v>211</v>
      </c>
      <c r="B58" s="136"/>
      <c r="C58" s="62"/>
      <c r="D58" s="156"/>
      <c r="E58" s="60">
        <v>1538400</v>
      </c>
      <c r="F58" s="60">
        <v>1538400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1153800</v>
      </c>
      <c r="Y58" s="60">
        <v>-1153800</v>
      </c>
      <c r="Z58" s="140">
        <v>-100</v>
      </c>
      <c r="AA58" s="155">
        <v>1538400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4120521</v>
      </c>
      <c r="D61" s="156"/>
      <c r="E61" s="60">
        <v>10324435</v>
      </c>
      <c r="F61" s="60">
        <v>10324435</v>
      </c>
      <c r="G61" s="60">
        <v>700099</v>
      </c>
      <c r="H61" s="60"/>
      <c r="I61" s="60">
        <v>137274</v>
      </c>
      <c r="J61" s="60">
        <v>837373</v>
      </c>
      <c r="K61" s="60">
        <v>137274</v>
      </c>
      <c r="L61" s="60">
        <v>137274</v>
      </c>
      <c r="M61" s="60">
        <v>137274</v>
      </c>
      <c r="N61" s="60">
        <v>411822</v>
      </c>
      <c r="O61" s="60"/>
      <c r="P61" s="60"/>
      <c r="Q61" s="60"/>
      <c r="R61" s="60"/>
      <c r="S61" s="60"/>
      <c r="T61" s="60"/>
      <c r="U61" s="60"/>
      <c r="V61" s="60"/>
      <c r="W61" s="60">
        <v>1249195</v>
      </c>
      <c r="X61" s="60">
        <v>7743326</v>
      </c>
      <c r="Y61" s="60">
        <v>-6494131</v>
      </c>
      <c r="Z61" s="140">
        <v>-83.87</v>
      </c>
      <c r="AA61" s="155">
        <v>10324435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21076283</v>
      </c>
      <c r="F66" s="275"/>
      <c r="G66" s="275">
        <v>2415051</v>
      </c>
      <c r="H66" s="275">
        <v>210000</v>
      </c>
      <c r="I66" s="275">
        <v>384988</v>
      </c>
      <c r="J66" s="275">
        <v>3010039</v>
      </c>
      <c r="K66" s="275">
        <v>384988</v>
      </c>
      <c r="L66" s="275">
        <v>384988</v>
      </c>
      <c r="M66" s="275">
        <v>384988</v>
      </c>
      <c r="N66" s="275">
        <v>1154964</v>
      </c>
      <c r="O66" s="275">
        <v>384988</v>
      </c>
      <c r="P66" s="275">
        <v>384988</v>
      </c>
      <c r="Q66" s="275">
        <v>371437</v>
      </c>
      <c r="R66" s="275">
        <v>1141413</v>
      </c>
      <c r="S66" s="275"/>
      <c r="T66" s="275"/>
      <c r="U66" s="275"/>
      <c r="V66" s="275"/>
      <c r="W66" s="275">
        <v>5306416</v>
      </c>
      <c r="X66" s="275"/>
      <c r="Y66" s="275">
        <v>5306416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21076283</v>
      </c>
      <c r="F69" s="220">
        <f t="shared" si="12"/>
        <v>0</v>
      </c>
      <c r="G69" s="220">
        <f t="shared" si="12"/>
        <v>2415051</v>
      </c>
      <c r="H69" s="220">
        <f t="shared" si="12"/>
        <v>210000</v>
      </c>
      <c r="I69" s="220">
        <f t="shared" si="12"/>
        <v>384988</v>
      </c>
      <c r="J69" s="220">
        <f t="shared" si="12"/>
        <v>3010039</v>
      </c>
      <c r="K69" s="220">
        <f t="shared" si="12"/>
        <v>384988</v>
      </c>
      <c r="L69" s="220">
        <f t="shared" si="12"/>
        <v>384988</v>
      </c>
      <c r="M69" s="220">
        <f t="shared" si="12"/>
        <v>384988</v>
      </c>
      <c r="N69" s="220">
        <f t="shared" si="12"/>
        <v>1154964</v>
      </c>
      <c r="O69" s="220">
        <f t="shared" si="12"/>
        <v>384988</v>
      </c>
      <c r="P69" s="220">
        <f t="shared" si="12"/>
        <v>384988</v>
      </c>
      <c r="Q69" s="220">
        <f t="shared" si="12"/>
        <v>371437</v>
      </c>
      <c r="R69" s="220">
        <f t="shared" si="12"/>
        <v>1141413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5306416</v>
      </c>
      <c r="X69" s="220">
        <f t="shared" si="12"/>
        <v>0</v>
      </c>
      <c r="Y69" s="220">
        <f t="shared" si="12"/>
        <v>5306416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35357938</v>
      </c>
      <c r="D5" s="357">
        <f t="shared" si="0"/>
        <v>0</v>
      </c>
      <c r="E5" s="356">
        <f t="shared" si="0"/>
        <v>46076132</v>
      </c>
      <c r="F5" s="358">
        <f t="shared" si="0"/>
        <v>46076132</v>
      </c>
      <c r="G5" s="358">
        <f t="shared" si="0"/>
        <v>2331800</v>
      </c>
      <c r="H5" s="356">
        <f t="shared" si="0"/>
        <v>7025560</v>
      </c>
      <c r="I5" s="356">
        <f t="shared" si="0"/>
        <v>3184256</v>
      </c>
      <c r="J5" s="358">
        <f t="shared" si="0"/>
        <v>12541616</v>
      </c>
      <c r="K5" s="358">
        <f t="shared" si="0"/>
        <v>3184256</v>
      </c>
      <c r="L5" s="356">
        <f t="shared" si="0"/>
        <v>3184256</v>
      </c>
      <c r="M5" s="356">
        <f t="shared" si="0"/>
        <v>3184256</v>
      </c>
      <c r="N5" s="358">
        <f t="shared" si="0"/>
        <v>9552768</v>
      </c>
      <c r="O5" s="358">
        <f t="shared" si="0"/>
        <v>0</v>
      </c>
      <c r="P5" s="356">
        <f t="shared" si="0"/>
        <v>0</v>
      </c>
      <c r="Q5" s="356">
        <f t="shared" si="0"/>
        <v>5558753</v>
      </c>
      <c r="R5" s="358">
        <f t="shared" si="0"/>
        <v>5558753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27653137</v>
      </c>
      <c r="X5" s="356">
        <f t="shared" si="0"/>
        <v>34557100</v>
      </c>
      <c r="Y5" s="358">
        <f t="shared" si="0"/>
        <v>-6903963</v>
      </c>
      <c r="Z5" s="359">
        <f>+IF(X5&lt;&gt;0,+(Y5/X5)*100,0)</f>
        <v>-19.978421221688162</v>
      </c>
      <c r="AA5" s="360">
        <f>+AA6+AA8+AA11+AA13+AA15</f>
        <v>46076132</v>
      </c>
    </row>
    <row r="6" spans="1:27" ht="12.75">
      <c r="A6" s="361" t="s">
        <v>205</v>
      </c>
      <c r="B6" s="142"/>
      <c r="C6" s="60">
        <f>+C7</f>
        <v>17796204</v>
      </c>
      <c r="D6" s="340">
        <f aca="true" t="shared" si="1" ref="D6:AA6">+D7</f>
        <v>0</v>
      </c>
      <c r="E6" s="60">
        <f t="shared" si="1"/>
        <v>41607650</v>
      </c>
      <c r="F6" s="59">
        <f t="shared" si="1"/>
        <v>41607650</v>
      </c>
      <c r="G6" s="59">
        <f t="shared" si="1"/>
        <v>2111644</v>
      </c>
      <c r="H6" s="60">
        <f t="shared" si="1"/>
        <v>4197724</v>
      </c>
      <c r="I6" s="60">
        <f t="shared" si="1"/>
        <v>3184256</v>
      </c>
      <c r="J6" s="59">
        <f t="shared" si="1"/>
        <v>9493624</v>
      </c>
      <c r="K6" s="59">
        <f t="shared" si="1"/>
        <v>3184256</v>
      </c>
      <c r="L6" s="60">
        <f t="shared" si="1"/>
        <v>3184256</v>
      </c>
      <c r="M6" s="60">
        <f t="shared" si="1"/>
        <v>3184256</v>
      </c>
      <c r="N6" s="59">
        <f t="shared" si="1"/>
        <v>9552768</v>
      </c>
      <c r="O6" s="59">
        <f t="shared" si="1"/>
        <v>0</v>
      </c>
      <c r="P6" s="60">
        <f t="shared" si="1"/>
        <v>0</v>
      </c>
      <c r="Q6" s="60">
        <f t="shared" si="1"/>
        <v>5110506</v>
      </c>
      <c r="R6" s="59">
        <f t="shared" si="1"/>
        <v>5110506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24156898</v>
      </c>
      <c r="X6" s="60">
        <f t="shared" si="1"/>
        <v>31205738</v>
      </c>
      <c r="Y6" s="59">
        <f t="shared" si="1"/>
        <v>-7048840</v>
      </c>
      <c r="Z6" s="61">
        <f>+IF(X6&lt;&gt;0,+(Y6/X6)*100,0)</f>
        <v>-22.588281680760122</v>
      </c>
      <c r="AA6" s="62">
        <f t="shared" si="1"/>
        <v>41607650</v>
      </c>
    </row>
    <row r="7" spans="1:27" ht="12.75">
      <c r="A7" s="291" t="s">
        <v>229</v>
      </c>
      <c r="B7" s="142"/>
      <c r="C7" s="60">
        <v>17796204</v>
      </c>
      <c r="D7" s="340"/>
      <c r="E7" s="60">
        <v>41607650</v>
      </c>
      <c r="F7" s="59">
        <v>41607650</v>
      </c>
      <c r="G7" s="59">
        <v>2111644</v>
      </c>
      <c r="H7" s="60">
        <v>4197724</v>
      </c>
      <c r="I7" s="60">
        <v>3184256</v>
      </c>
      <c r="J7" s="59">
        <v>9493624</v>
      </c>
      <c r="K7" s="59">
        <v>3184256</v>
      </c>
      <c r="L7" s="60">
        <v>3184256</v>
      </c>
      <c r="M7" s="60">
        <v>3184256</v>
      </c>
      <c r="N7" s="59">
        <v>9552768</v>
      </c>
      <c r="O7" s="59"/>
      <c r="P7" s="60"/>
      <c r="Q7" s="60">
        <v>5110506</v>
      </c>
      <c r="R7" s="59">
        <v>5110506</v>
      </c>
      <c r="S7" s="59"/>
      <c r="T7" s="60"/>
      <c r="U7" s="60"/>
      <c r="V7" s="59"/>
      <c r="W7" s="59">
        <v>24156898</v>
      </c>
      <c r="X7" s="60">
        <v>31205738</v>
      </c>
      <c r="Y7" s="59">
        <v>-7048840</v>
      </c>
      <c r="Z7" s="61">
        <v>-22.59</v>
      </c>
      <c r="AA7" s="62">
        <v>41607650</v>
      </c>
    </row>
    <row r="8" spans="1:27" ht="12.75">
      <c r="A8" s="361" t="s">
        <v>206</v>
      </c>
      <c r="B8" s="142"/>
      <c r="C8" s="60">
        <f aca="true" t="shared" si="2" ref="C8:Y8">SUM(C9:C10)</f>
        <v>3393712</v>
      </c>
      <c r="D8" s="340">
        <f t="shared" si="2"/>
        <v>0</v>
      </c>
      <c r="E8" s="60">
        <f t="shared" si="2"/>
        <v>4468482</v>
      </c>
      <c r="F8" s="59">
        <f t="shared" si="2"/>
        <v>4468482</v>
      </c>
      <c r="G8" s="59">
        <f t="shared" si="2"/>
        <v>220156</v>
      </c>
      <c r="H8" s="60">
        <f t="shared" si="2"/>
        <v>2827836</v>
      </c>
      <c r="I8" s="60">
        <f t="shared" si="2"/>
        <v>0</v>
      </c>
      <c r="J8" s="59">
        <f t="shared" si="2"/>
        <v>3047992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448247</v>
      </c>
      <c r="R8" s="59">
        <f t="shared" si="2"/>
        <v>448247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3496239</v>
      </c>
      <c r="X8" s="60">
        <f t="shared" si="2"/>
        <v>3351362</v>
      </c>
      <c r="Y8" s="59">
        <f t="shared" si="2"/>
        <v>144877</v>
      </c>
      <c r="Z8" s="61">
        <f>+IF(X8&lt;&gt;0,+(Y8/X8)*100,0)</f>
        <v>4.322929006177191</v>
      </c>
      <c r="AA8" s="62">
        <f>SUM(AA9:AA10)</f>
        <v>4468482</v>
      </c>
    </row>
    <row r="9" spans="1:27" ht="12.75">
      <c r="A9" s="291" t="s">
        <v>230</v>
      </c>
      <c r="B9" s="142"/>
      <c r="C9" s="60">
        <v>3393712</v>
      </c>
      <c r="D9" s="340"/>
      <c r="E9" s="60">
        <v>1862000</v>
      </c>
      <c r="F9" s="59">
        <v>1862000</v>
      </c>
      <c r="G9" s="59">
        <v>220156</v>
      </c>
      <c r="H9" s="60">
        <v>2827836</v>
      </c>
      <c r="I9" s="60"/>
      <c r="J9" s="59">
        <v>3047992</v>
      </c>
      <c r="K9" s="59"/>
      <c r="L9" s="60"/>
      <c r="M9" s="60"/>
      <c r="N9" s="59"/>
      <c r="O9" s="59"/>
      <c r="P9" s="60"/>
      <c r="Q9" s="60">
        <v>448247</v>
      </c>
      <c r="R9" s="59">
        <v>448247</v>
      </c>
      <c r="S9" s="59"/>
      <c r="T9" s="60"/>
      <c r="U9" s="60"/>
      <c r="V9" s="59"/>
      <c r="W9" s="59">
        <v>3496239</v>
      </c>
      <c r="X9" s="60">
        <v>1396500</v>
      </c>
      <c r="Y9" s="59">
        <v>2099739</v>
      </c>
      <c r="Z9" s="61">
        <v>150.36</v>
      </c>
      <c r="AA9" s="62">
        <v>1862000</v>
      </c>
    </row>
    <row r="10" spans="1:27" ht="12.75">
      <c r="A10" s="291" t="s">
        <v>231</v>
      </c>
      <c r="B10" s="142"/>
      <c r="C10" s="60"/>
      <c r="D10" s="340"/>
      <c r="E10" s="60">
        <v>2606482</v>
      </c>
      <c r="F10" s="59">
        <v>2606482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1954862</v>
      </c>
      <c r="Y10" s="59">
        <v>-1954862</v>
      </c>
      <c r="Z10" s="61">
        <v>-100</v>
      </c>
      <c r="AA10" s="62">
        <v>2606482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14168022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14168022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20707042</v>
      </c>
      <c r="D40" s="344">
        <f t="shared" si="9"/>
        <v>0</v>
      </c>
      <c r="E40" s="343">
        <f t="shared" si="9"/>
        <v>42101368</v>
      </c>
      <c r="F40" s="345">
        <f t="shared" si="9"/>
        <v>42101368</v>
      </c>
      <c r="G40" s="345">
        <f t="shared" si="9"/>
        <v>416256</v>
      </c>
      <c r="H40" s="343">
        <f t="shared" si="9"/>
        <v>1832505</v>
      </c>
      <c r="I40" s="343">
        <f t="shared" si="9"/>
        <v>1650</v>
      </c>
      <c r="J40" s="345">
        <f t="shared" si="9"/>
        <v>2250411</v>
      </c>
      <c r="K40" s="345">
        <f t="shared" si="9"/>
        <v>1650</v>
      </c>
      <c r="L40" s="343">
        <f t="shared" si="9"/>
        <v>1650</v>
      </c>
      <c r="M40" s="343">
        <f t="shared" si="9"/>
        <v>1650</v>
      </c>
      <c r="N40" s="345">
        <f t="shared" si="9"/>
        <v>4950</v>
      </c>
      <c r="O40" s="345">
        <f t="shared" si="9"/>
        <v>0</v>
      </c>
      <c r="P40" s="343">
        <f t="shared" si="9"/>
        <v>0</v>
      </c>
      <c r="Q40" s="343">
        <f t="shared" si="9"/>
        <v>197300</v>
      </c>
      <c r="R40" s="345">
        <f t="shared" si="9"/>
        <v>197300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2452661</v>
      </c>
      <c r="X40" s="343">
        <f t="shared" si="9"/>
        <v>31576026</v>
      </c>
      <c r="Y40" s="345">
        <f t="shared" si="9"/>
        <v>-29123365</v>
      </c>
      <c r="Z40" s="336">
        <f>+IF(X40&lt;&gt;0,+(Y40/X40)*100,0)</f>
        <v>-92.23252159723963</v>
      </c>
      <c r="AA40" s="350">
        <f>SUM(AA41:AA49)</f>
        <v>42101368</v>
      </c>
    </row>
    <row r="41" spans="1:27" ht="12.75">
      <c r="A41" s="361" t="s">
        <v>248</v>
      </c>
      <c r="B41" s="142"/>
      <c r="C41" s="362">
        <v>3888000</v>
      </c>
      <c r="D41" s="363"/>
      <c r="E41" s="362">
        <v>2424720</v>
      </c>
      <c r="F41" s="364">
        <v>2424720</v>
      </c>
      <c r="G41" s="364"/>
      <c r="H41" s="362">
        <v>709800</v>
      </c>
      <c r="I41" s="362"/>
      <c r="J41" s="364">
        <v>709800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709800</v>
      </c>
      <c r="X41" s="362">
        <v>1818540</v>
      </c>
      <c r="Y41" s="364">
        <v>-1108740</v>
      </c>
      <c r="Z41" s="365">
        <v>-60.97</v>
      </c>
      <c r="AA41" s="366">
        <v>2424720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4473671</v>
      </c>
      <c r="D43" s="369"/>
      <c r="E43" s="305">
        <v>2100000</v>
      </c>
      <c r="F43" s="370">
        <v>2100000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180469</v>
      </c>
      <c r="R43" s="370">
        <v>180469</v>
      </c>
      <c r="S43" s="370"/>
      <c r="T43" s="305"/>
      <c r="U43" s="305"/>
      <c r="V43" s="370"/>
      <c r="W43" s="370">
        <v>180469</v>
      </c>
      <c r="X43" s="305">
        <v>1575000</v>
      </c>
      <c r="Y43" s="370">
        <v>-1394531</v>
      </c>
      <c r="Z43" s="371">
        <v>-88.54</v>
      </c>
      <c r="AA43" s="303">
        <v>2100000</v>
      </c>
    </row>
    <row r="44" spans="1:27" ht="12.75">
      <c r="A44" s="361" t="s">
        <v>251</v>
      </c>
      <c r="B44" s="136"/>
      <c r="C44" s="60">
        <v>2153169</v>
      </c>
      <c r="D44" s="368"/>
      <c r="E44" s="54">
        <v>840759</v>
      </c>
      <c r="F44" s="53">
        <v>840759</v>
      </c>
      <c r="G44" s="53">
        <v>285017</v>
      </c>
      <c r="H44" s="54"/>
      <c r="I44" s="54">
        <v>1650</v>
      </c>
      <c r="J44" s="53">
        <v>286667</v>
      </c>
      <c r="K44" s="53">
        <v>1650</v>
      </c>
      <c r="L44" s="54">
        <v>1650</v>
      </c>
      <c r="M44" s="54">
        <v>1650</v>
      </c>
      <c r="N44" s="53">
        <v>4950</v>
      </c>
      <c r="O44" s="53"/>
      <c r="P44" s="54"/>
      <c r="Q44" s="54">
        <v>16831</v>
      </c>
      <c r="R44" s="53">
        <v>16831</v>
      </c>
      <c r="S44" s="53"/>
      <c r="T44" s="54"/>
      <c r="U44" s="54"/>
      <c r="V44" s="53"/>
      <c r="W44" s="53">
        <v>308448</v>
      </c>
      <c r="X44" s="54">
        <v>630569</v>
      </c>
      <c r="Y44" s="53">
        <v>-322121</v>
      </c>
      <c r="Z44" s="94">
        <v>-51.08</v>
      </c>
      <c r="AA44" s="95">
        <v>840759</v>
      </c>
    </row>
    <row r="45" spans="1:27" ht="12.75">
      <c r="A45" s="361" t="s">
        <v>252</v>
      </c>
      <c r="B45" s="136"/>
      <c r="C45" s="60"/>
      <c r="D45" s="368"/>
      <c r="E45" s="54">
        <v>100000</v>
      </c>
      <c r="F45" s="53">
        <v>100000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>
        <v>75000</v>
      </c>
      <c r="Y45" s="53">
        <v>-75000</v>
      </c>
      <c r="Z45" s="94">
        <v>-100</v>
      </c>
      <c r="AA45" s="95">
        <v>100000</v>
      </c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9875462</v>
      </c>
      <c r="D48" s="368"/>
      <c r="E48" s="54">
        <v>2798320</v>
      </c>
      <c r="F48" s="53">
        <v>2798320</v>
      </c>
      <c r="G48" s="53"/>
      <c r="H48" s="54">
        <v>1122705</v>
      </c>
      <c r="I48" s="54"/>
      <c r="J48" s="53">
        <v>1122705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1122705</v>
      </c>
      <c r="X48" s="54">
        <v>2098740</v>
      </c>
      <c r="Y48" s="53">
        <v>-976035</v>
      </c>
      <c r="Z48" s="94">
        <v>-46.51</v>
      </c>
      <c r="AA48" s="95">
        <v>2798320</v>
      </c>
    </row>
    <row r="49" spans="1:27" ht="12.75">
      <c r="A49" s="361" t="s">
        <v>93</v>
      </c>
      <c r="B49" s="136"/>
      <c r="C49" s="54">
        <v>316740</v>
      </c>
      <c r="D49" s="368"/>
      <c r="E49" s="54">
        <v>33837569</v>
      </c>
      <c r="F49" s="53">
        <v>33837569</v>
      </c>
      <c r="G49" s="53">
        <v>131239</v>
      </c>
      <c r="H49" s="54"/>
      <c r="I49" s="54"/>
      <c r="J49" s="53">
        <v>131239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131239</v>
      </c>
      <c r="X49" s="54">
        <v>25378177</v>
      </c>
      <c r="Y49" s="53">
        <v>-25246938</v>
      </c>
      <c r="Z49" s="94">
        <v>-99.48</v>
      </c>
      <c r="AA49" s="95">
        <v>33837569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56064980</v>
      </c>
      <c r="D60" s="346">
        <f t="shared" si="14"/>
        <v>0</v>
      </c>
      <c r="E60" s="219">
        <f t="shared" si="14"/>
        <v>88177500</v>
      </c>
      <c r="F60" s="264">
        <f t="shared" si="14"/>
        <v>88177500</v>
      </c>
      <c r="G60" s="264">
        <f t="shared" si="14"/>
        <v>2748056</v>
      </c>
      <c r="H60" s="219">
        <f t="shared" si="14"/>
        <v>8858065</v>
      </c>
      <c r="I60" s="219">
        <f t="shared" si="14"/>
        <v>3185906</v>
      </c>
      <c r="J60" s="264">
        <f t="shared" si="14"/>
        <v>14792027</v>
      </c>
      <c r="K60" s="264">
        <f t="shared" si="14"/>
        <v>3185906</v>
      </c>
      <c r="L60" s="219">
        <f t="shared" si="14"/>
        <v>3185906</v>
      </c>
      <c r="M60" s="219">
        <f t="shared" si="14"/>
        <v>3185906</v>
      </c>
      <c r="N60" s="264">
        <f t="shared" si="14"/>
        <v>9557718</v>
      </c>
      <c r="O60" s="264">
        <f t="shared" si="14"/>
        <v>0</v>
      </c>
      <c r="P60" s="219">
        <f t="shared" si="14"/>
        <v>0</v>
      </c>
      <c r="Q60" s="219">
        <f t="shared" si="14"/>
        <v>5756053</v>
      </c>
      <c r="R60" s="264">
        <f t="shared" si="14"/>
        <v>5756053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30105798</v>
      </c>
      <c r="X60" s="219">
        <f t="shared" si="14"/>
        <v>66133126</v>
      </c>
      <c r="Y60" s="264">
        <f t="shared" si="14"/>
        <v>-36027328</v>
      </c>
      <c r="Z60" s="337">
        <f>+IF(X60&lt;&gt;0,+(Y60/X60)*100,0)</f>
        <v>-54.47697724132986</v>
      </c>
      <c r="AA60" s="232">
        <f>+AA57+AA54+AA51+AA40+AA37+AA34+AA22+AA5</f>
        <v>88177500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2018-05-09T09:50:56Z</dcterms:created>
  <dcterms:modified xsi:type="dcterms:W3CDTF">2018-05-09T09:51:00Z</dcterms:modified>
  <cp:category/>
  <cp:version/>
  <cp:contentType/>
  <cp:contentStatus/>
</cp:coreProperties>
</file>