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<sst xmlns="http://schemas.openxmlformats.org/spreadsheetml/2006/main" count="857" uniqueCount="303">
  <si>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Senqu(EC142)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</si>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</sst>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5192247</v>
      </c>
      <c r="C5" s="19">
        <v>0</v>
      </c>
      <c r="D5" s="59">
        <v>7685518</v>
      </c>
      <c r="E5" s="60">
        <v>7685518</v>
      </c>
      <c r="F5" s="60">
        <v>9432187</v>
      </c>
      <c r="G5" s="60">
        <v>385327</v>
      </c>
      <c r="H5" s="60">
        <v>311320</v>
      </c>
      <c r="I5" s="60">
        <v>10128834</v>
      </c>
      <c r="J5" s="60">
        <v>299356</v>
      </c>
      <c r="K5" s="60">
        <v>306811</v>
      </c>
      <c r="L5" s="60">
        <v>299001</v>
      </c>
      <c r="M5" s="60">
        <v>905168</v>
      </c>
      <c r="N5" s="60">
        <v>313751</v>
      </c>
      <c r="O5" s="60">
        <v>207956</v>
      </c>
      <c r="P5" s="60">
        <v>316962</v>
      </c>
      <c r="Q5" s="60">
        <v>838669</v>
      </c>
      <c r="R5" s="60">
        <v>0</v>
      </c>
      <c r="S5" s="60">
        <v>0</v>
      </c>
      <c r="T5" s="60">
        <v>0</v>
      </c>
      <c r="U5" s="60">
        <v>0</v>
      </c>
      <c r="V5" s="60">
        <v>11872671</v>
      </c>
      <c r="W5" s="60">
        <v>7347969</v>
      </c>
      <c r="X5" s="60">
        <v>4524702</v>
      </c>
      <c r="Y5" s="61">
        <v>61.58</v>
      </c>
      <c r="Z5" s="62">
        <v>7685518</v>
      </c>
    </row>
    <row r="6" spans="1:26" ht="12.75">
      <c r="A6" s="58" t="s">
        <v>32</v>
      </c>
      <c r="B6" s="19">
        <v>33678106</v>
      </c>
      <c r="C6" s="19">
        <v>0</v>
      </c>
      <c r="D6" s="59">
        <v>35141665</v>
      </c>
      <c r="E6" s="60">
        <v>47460581</v>
      </c>
      <c r="F6" s="60">
        <v>3922285</v>
      </c>
      <c r="G6" s="60">
        <v>3348035</v>
      </c>
      <c r="H6" s="60">
        <v>2718768</v>
      </c>
      <c r="I6" s="60">
        <v>9989088</v>
      </c>
      <c r="J6" s="60">
        <v>3298694</v>
      </c>
      <c r="K6" s="60">
        <v>3328732</v>
      </c>
      <c r="L6" s="60">
        <v>3492268</v>
      </c>
      <c r="M6" s="60">
        <v>10119694</v>
      </c>
      <c r="N6" s="60">
        <v>2993057</v>
      </c>
      <c r="O6" s="60">
        <v>3279194</v>
      </c>
      <c r="P6" s="60">
        <v>8251733</v>
      </c>
      <c r="Q6" s="60">
        <v>14523984</v>
      </c>
      <c r="R6" s="60">
        <v>0</v>
      </c>
      <c r="S6" s="60">
        <v>0</v>
      </c>
      <c r="T6" s="60">
        <v>0</v>
      </c>
      <c r="U6" s="60">
        <v>0</v>
      </c>
      <c r="V6" s="60">
        <v>34632766</v>
      </c>
      <c r="W6" s="60">
        <v>22773556</v>
      </c>
      <c r="X6" s="60">
        <v>11859210</v>
      </c>
      <c r="Y6" s="61">
        <v>52.07</v>
      </c>
      <c r="Z6" s="62">
        <v>47460581</v>
      </c>
    </row>
    <row r="7" spans="1:26" ht="12.75">
      <c r="A7" s="58" t="s">
        <v>33</v>
      </c>
      <c r="B7" s="19">
        <v>18020973</v>
      </c>
      <c r="C7" s="19">
        <v>0</v>
      </c>
      <c r="D7" s="59">
        <v>13780000</v>
      </c>
      <c r="E7" s="60">
        <v>15000000</v>
      </c>
      <c r="F7" s="60">
        <v>0</v>
      </c>
      <c r="G7" s="60">
        <v>3531481</v>
      </c>
      <c r="H7" s="60">
        <v>1762438</v>
      </c>
      <c r="I7" s="60">
        <v>5293919</v>
      </c>
      <c r="J7" s="60">
        <v>1676978</v>
      </c>
      <c r="K7" s="60">
        <v>0</v>
      </c>
      <c r="L7" s="60">
        <v>3440120</v>
      </c>
      <c r="M7" s="60">
        <v>5117098</v>
      </c>
      <c r="N7" s="60">
        <v>1717908</v>
      </c>
      <c r="O7" s="60">
        <v>1647667</v>
      </c>
      <c r="P7" s="60">
        <v>1721187</v>
      </c>
      <c r="Q7" s="60">
        <v>5086762</v>
      </c>
      <c r="R7" s="60">
        <v>0</v>
      </c>
      <c r="S7" s="60">
        <v>0</v>
      </c>
      <c r="T7" s="60">
        <v>0</v>
      </c>
      <c r="U7" s="60">
        <v>0</v>
      </c>
      <c r="V7" s="60">
        <v>15497779</v>
      </c>
      <c r="W7" s="60">
        <v>11601712</v>
      </c>
      <c r="X7" s="60">
        <v>3896067</v>
      </c>
      <c r="Y7" s="61">
        <v>33.58</v>
      </c>
      <c r="Z7" s="62">
        <v>15000000</v>
      </c>
    </row>
    <row r="8" spans="1:26" ht="12.75">
      <c r="A8" s="58" t="s">
        <v>34</v>
      </c>
      <c r="B8" s="19">
        <v>140468439</v>
      </c>
      <c r="C8" s="19">
        <v>0</v>
      </c>
      <c r="D8" s="59">
        <v>139520101</v>
      </c>
      <c r="E8" s="60">
        <v>139519750</v>
      </c>
      <c r="F8" s="60">
        <v>50039473</v>
      </c>
      <c r="G8" s="60">
        <v>336842</v>
      </c>
      <c r="H8" s="60">
        <v>36813</v>
      </c>
      <c r="I8" s="60">
        <v>50413128</v>
      </c>
      <c r="J8" s="60">
        <v>0</v>
      </c>
      <c r="K8" s="60">
        <v>615501</v>
      </c>
      <c r="L8" s="60">
        <v>40154385</v>
      </c>
      <c r="M8" s="60">
        <v>40769886</v>
      </c>
      <c r="N8" s="60">
        <v>0</v>
      </c>
      <c r="O8" s="60">
        <v>13078686</v>
      </c>
      <c r="P8" s="60">
        <v>29082774</v>
      </c>
      <c r="Q8" s="60">
        <v>42161460</v>
      </c>
      <c r="R8" s="60">
        <v>0</v>
      </c>
      <c r="S8" s="60">
        <v>0</v>
      </c>
      <c r="T8" s="60">
        <v>0</v>
      </c>
      <c r="U8" s="60">
        <v>0</v>
      </c>
      <c r="V8" s="60">
        <v>133344474</v>
      </c>
      <c r="W8" s="60">
        <v>139519750</v>
      </c>
      <c r="X8" s="60">
        <v>-6175276</v>
      </c>
      <c r="Y8" s="61">
        <v>-4.43</v>
      </c>
      <c r="Z8" s="62">
        <v>139519750</v>
      </c>
    </row>
    <row r="9" spans="1:26" ht="12.75">
      <c r="A9" s="58" t="s">
        <v>35</v>
      </c>
      <c r="B9" s="19">
        <v>10517334</v>
      </c>
      <c r="C9" s="19">
        <v>0</v>
      </c>
      <c r="D9" s="59">
        <v>9774740</v>
      </c>
      <c r="E9" s="60">
        <v>10919960</v>
      </c>
      <c r="F9" s="60">
        <v>980291</v>
      </c>
      <c r="G9" s="60">
        <v>418105</v>
      </c>
      <c r="H9" s="60">
        <v>620927</v>
      </c>
      <c r="I9" s="60">
        <v>2019323</v>
      </c>
      <c r="J9" s="60">
        <v>524689</v>
      </c>
      <c r="K9" s="60">
        <v>552569</v>
      </c>
      <c r="L9" s="60">
        <v>599495</v>
      </c>
      <c r="M9" s="60">
        <v>1676753</v>
      </c>
      <c r="N9" s="60">
        <v>757194</v>
      </c>
      <c r="O9" s="60">
        <v>589964</v>
      </c>
      <c r="P9" s="60">
        <v>684125</v>
      </c>
      <c r="Q9" s="60">
        <v>2031283</v>
      </c>
      <c r="R9" s="60">
        <v>0</v>
      </c>
      <c r="S9" s="60">
        <v>0</v>
      </c>
      <c r="T9" s="60">
        <v>0</v>
      </c>
      <c r="U9" s="60">
        <v>0</v>
      </c>
      <c r="V9" s="60">
        <v>5727359</v>
      </c>
      <c r="W9" s="60">
        <v>7465196</v>
      </c>
      <c r="X9" s="60">
        <v>-1737837</v>
      </c>
      <c r="Y9" s="61">
        <v>-23.28</v>
      </c>
      <c r="Z9" s="62">
        <v>10919960</v>
      </c>
    </row>
    <row r="10" spans="1:26" ht="22.5">
      <c r="A10" s="63" t="s">
        <v>278</v>
      </c>
      <c r="B10" s="64">
        <f>SUM(B5:B9)</f>
        <v>207877099</v>
      </c>
      <c r="C10" s="64">
        <f>SUM(C5:C9)</f>
        <v>0</v>
      </c>
      <c r="D10" s="65">
        <f aca="true" t="shared" si="0" ref="D10:Z10">SUM(D5:D9)</f>
        <v>205902024</v>
      </c>
      <c r="E10" s="66">
        <f t="shared" si="0"/>
        <v>220585809</v>
      </c>
      <c r="F10" s="66">
        <f t="shared" si="0"/>
        <v>64374236</v>
      </c>
      <c r="G10" s="66">
        <f t="shared" si="0"/>
        <v>8019790</v>
      </c>
      <c r="H10" s="66">
        <f t="shared" si="0"/>
        <v>5450266</v>
      </c>
      <c r="I10" s="66">
        <f t="shared" si="0"/>
        <v>77844292</v>
      </c>
      <c r="J10" s="66">
        <f t="shared" si="0"/>
        <v>5799717</v>
      </c>
      <c r="K10" s="66">
        <f t="shared" si="0"/>
        <v>4803613</v>
      </c>
      <c r="L10" s="66">
        <f t="shared" si="0"/>
        <v>47985269</v>
      </c>
      <c r="M10" s="66">
        <f t="shared" si="0"/>
        <v>58588599</v>
      </c>
      <c r="N10" s="66">
        <f t="shared" si="0"/>
        <v>5781910</v>
      </c>
      <c r="O10" s="66">
        <f t="shared" si="0"/>
        <v>18803467</v>
      </c>
      <c r="P10" s="66">
        <f t="shared" si="0"/>
        <v>40056781</v>
      </c>
      <c r="Q10" s="66">
        <f t="shared" si="0"/>
        <v>64642158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201075049</v>
      </c>
      <c r="W10" s="66">
        <f t="shared" si="0"/>
        <v>188708183</v>
      </c>
      <c r="X10" s="66">
        <f t="shared" si="0"/>
        <v>12366866</v>
      </c>
      <c r="Y10" s="67">
        <f>+IF(W10&lt;&gt;0,(X10/W10)*100,0)</f>
        <v>6.55343388050109</v>
      </c>
      <c r="Z10" s="68">
        <f t="shared" si="0"/>
        <v>220585809</v>
      </c>
    </row>
    <row r="11" spans="1:26" ht="12.75">
      <c r="A11" s="58" t="s">
        <v>37</v>
      </c>
      <c r="B11" s="19">
        <v>71966722</v>
      </c>
      <c r="C11" s="19">
        <v>0</v>
      </c>
      <c r="D11" s="59">
        <v>85656694</v>
      </c>
      <c r="E11" s="60">
        <v>85556243</v>
      </c>
      <c r="F11" s="60">
        <v>6507671</v>
      </c>
      <c r="G11" s="60">
        <v>5356789</v>
      </c>
      <c r="H11" s="60">
        <v>6084078</v>
      </c>
      <c r="I11" s="60">
        <v>17948538</v>
      </c>
      <c r="J11" s="60">
        <v>5654763</v>
      </c>
      <c r="K11" s="60">
        <v>5669875</v>
      </c>
      <c r="L11" s="60">
        <v>5976257</v>
      </c>
      <c r="M11" s="60">
        <v>17300895</v>
      </c>
      <c r="N11" s="60">
        <v>5890875</v>
      </c>
      <c r="O11" s="60">
        <v>5924708</v>
      </c>
      <c r="P11" s="60">
        <v>5716993</v>
      </c>
      <c r="Q11" s="60">
        <v>17532576</v>
      </c>
      <c r="R11" s="60">
        <v>0</v>
      </c>
      <c r="S11" s="60">
        <v>0</v>
      </c>
      <c r="T11" s="60">
        <v>0</v>
      </c>
      <c r="U11" s="60">
        <v>0</v>
      </c>
      <c r="V11" s="60">
        <v>52782009</v>
      </c>
      <c r="W11" s="60">
        <v>60480876</v>
      </c>
      <c r="X11" s="60">
        <v>-7698867</v>
      </c>
      <c r="Y11" s="61">
        <v>-12.73</v>
      </c>
      <c r="Z11" s="62">
        <v>85556243</v>
      </c>
    </row>
    <row r="12" spans="1:26" ht="12.75">
      <c r="A12" s="58" t="s">
        <v>38</v>
      </c>
      <c r="B12" s="19">
        <v>10735607</v>
      </c>
      <c r="C12" s="19">
        <v>0</v>
      </c>
      <c r="D12" s="59">
        <v>13428247</v>
      </c>
      <c r="E12" s="60">
        <v>12882482</v>
      </c>
      <c r="F12" s="60">
        <v>929438</v>
      </c>
      <c r="G12" s="60">
        <v>935716</v>
      </c>
      <c r="H12" s="60">
        <v>920325</v>
      </c>
      <c r="I12" s="60">
        <v>2785479</v>
      </c>
      <c r="J12" s="60">
        <v>904981</v>
      </c>
      <c r="K12" s="60">
        <v>844663</v>
      </c>
      <c r="L12" s="60">
        <v>867633</v>
      </c>
      <c r="M12" s="60">
        <v>2617277</v>
      </c>
      <c r="N12" s="60">
        <v>927119</v>
      </c>
      <c r="O12" s="60">
        <v>1428695</v>
      </c>
      <c r="P12" s="60">
        <v>962666</v>
      </c>
      <c r="Q12" s="60">
        <v>3318480</v>
      </c>
      <c r="R12" s="60">
        <v>0</v>
      </c>
      <c r="S12" s="60">
        <v>0</v>
      </c>
      <c r="T12" s="60">
        <v>0</v>
      </c>
      <c r="U12" s="60">
        <v>0</v>
      </c>
      <c r="V12" s="60">
        <v>8721236</v>
      </c>
      <c r="W12" s="60">
        <v>9944879</v>
      </c>
      <c r="X12" s="60">
        <v>-1223643</v>
      </c>
      <c r="Y12" s="61">
        <v>-12.3</v>
      </c>
      <c r="Z12" s="62">
        <v>12882482</v>
      </c>
    </row>
    <row r="13" spans="1:26" ht="12.75">
      <c r="A13" s="58" t="s">
        <v>279</v>
      </c>
      <c r="B13" s="19">
        <v>19457770</v>
      </c>
      <c r="C13" s="19">
        <v>0</v>
      </c>
      <c r="D13" s="59">
        <v>21016303</v>
      </c>
      <c r="E13" s="60">
        <v>28506104</v>
      </c>
      <c r="F13" s="60">
        <v>-5828</v>
      </c>
      <c r="G13" s="60">
        <v>3525</v>
      </c>
      <c r="H13" s="60">
        <v>1731</v>
      </c>
      <c r="I13" s="60">
        <v>-572</v>
      </c>
      <c r="J13" s="60">
        <v>11914</v>
      </c>
      <c r="K13" s="60">
        <v>16780</v>
      </c>
      <c r="L13" s="60">
        <v>10191843</v>
      </c>
      <c r="M13" s="60">
        <v>10220537</v>
      </c>
      <c r="N13" s="60">
        <v>-37</v>
      </c>
      <c r="O13" s="60">
        <v>64420</v>
      </c>
      <c r="P13" s="60">
        <v>-35352</v>
      </c>
      <c r="Q13" s="60">
        <v>29031</v>
      </c>
      <c r="R13" s="60">
        <v>0</v>
      </c>
      <c r="S13" s="60">
        <v>0</v>
      </c>
      <c r="T13" s="60">
        <v>0</v>
      </c>
      <c r="U13" s="60">
        <v>0</v>
      </c>
      <c r="V13" s="60">
        <v>10248996</v>
      </c>
      <c r="W13" s="60">
        <v>10507960</v>
      </c>
      <c r="X13" s="60">
        <v>-258964</v>
      </c>
      <c r="Y13" s="61">
        <v>-2.46</v>
      </c>
      <c r="Z13" s="62">
        <v>28506104</v>
      </c>
    </row>
    <row r="14" spans="1:26" ht="12.75">
      <c r="A14" s="58" t="s">
        <v>40</v>
      </c>
      <c r="B14" s="19">
        <v>2823727</v>
      </c>
      <c r="C14" s="19">
        <v>0</v>
      </c>
      <c r="D14" s="59">
        <v>2818117</v>
      </c>
      <c r="E14" s="60">
        <v>2984324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71</v>
      </c>
      <c r="L14" s="60">
        <v>0</v>
      </c>
      <c r="M14" s="60">
        <v>71</v>
      </c>
      <c r="N14" s="60">
        <v>538638</v>
      </c>
      <c r="O14" s="60">
        <v>0</v>
      </c>
      <c r="P14" s="60">
        <v>525970</v>
      </c>
      <c r="Q14" s="60">
        <v>1064608</v>
      </c>
      <c r="R14" s="60">
        <v>0</v>
      </c>
      <c r="S14" s="60">
        <v>0</v>
      </c>
      <c r="T14" s="60">
        <v>0</v>
      </c>
      <c r="U14" s="60">
        <v>0</v>
      </c>
      <c r="V14" s="60">
        <v>1064679</v>
      </c>
      <c r="W14" s="60">
        <v>1968839</v>
      </c>
      <c r="X14" s="60">
        <v>-904160</v>
      </c>
      <c r="Y14" s="61">
        <v>-45.92</v>
      </c>
      <c r="Z14" s="62">
        <v>2984324</v>
      </c>
    </row>
    <row r="15" spans="1:26" ht="12.75">
      <c r="A15" s="58" t="s">
        <v>41</v>
      </c>
      <c r="B15" s="19">
        <v>27744889</v>
      </c>
      <c r="C15" s="19">
        <v>0</v>
      </c>
      <c r="D15" s="59">
        <v>37947646</v>
      </c>
      <c r="E15" s="60">
        <v>46071501</v>
      </c>
      <c r="F15" s="60">
        <v>6897</v>
      </c>
      <c r="G15" s="60">
        <v>4100976</v>
      </c>
      <c r="H15" s="60">
        <v>22799</v>
      </c>
      <c r="I15" s="60">
        <v>4130672</v>
      </c>
      <c r="J15" s="60">
        <v>4272184</v>
      </c>
      <c r="K15" s="60">
        <v>45303</v>
      </c>
      <c r="L15" s="60">
        <v>3128323</v>
      </c>
      <c r="M15" s="60">
        <v>7445810</v>
      </c>
      <c r="N15" s="60">
        <v>1922486</v>
      </c>
      <c r="O15" s="60">
        <v>2185908</v>
      </c>
      <c r="P15" s="60">
        <v>14233647</v>
      </c>
      <c r="Q15" s="60">
        <v>18342041</v>
      </c>
      <c r="R15" s="60">
        <v>0</v>
      </c>
      <c r="S15" s="60">
        <v>0</v>
      </c>
      <c r="T15" s="60">
        <v>0</v>
      </c>
      <c r="U15" s="60">
        <v>0</v>
      </c>
      <c r="V15" s="60">
        <v>29918523</v>
      </c>
      <c r="W15" s="60">
        <v>27586822</v>
      </c>
      <c r="X15" s="60">
        <v>2331701</v>
      </c>
      <c r="Y15" s="61">
        <v>8.45</v>
      </c>
      <c r="Z15" s="62">
        <v>46071501</v>
      </c>
    </row>
    <row r="16" spans="1:26" ht="12.75">
      <c r="A16" s="69" t="s">
        <v>42</v>
      </c>
      <c r="B16" s="19">
        <v>210000</v>
      </c>
      <c r="C16" s="19">
        <v>0</v>
      </c>
      <c r="D16" s="59">
        <v>0</v>
      </c>
      <c r="E16" s="60">
        <v>300000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300000</v>
      </c>
    </row>
    <row r="17" spans="1:26" ht="12.75">
      <c r="A17" s="58" t="s">
        <v>43</v>
      </c>
      <c r="B17" s="19">
        <v>54810422</v>
      </c>
      <c r="C17" s="19">
        <v>0</v>
      </c>
      <c r="D17" s="59">
        <v>59278941</v>
      </c>
      <c r="E17" s="60">
        <v>63659491</v>
      </c>
      <c r="F17" s="60">
        <v>2054459</v>
      </c>
      <c r="G17" s="60">
        <v>3665477</v>
      </c>
      <c r="H17" s="60">
        <v>4311460</v>
      </c>
      <c r="I17" s="60">
        <v>10031396</v>
      </c>
      <c r="J17" s="60">
        <v>2880362</v>
      </c>
      <c r="K17" s="60">
        <v>5925354</v>
      </c>
      <c r="L17" s="60">
        <v>3771964</v>
      </c>
      <c r="M17" s="60">
        <v>12577680</v>
      </c>
      <c r="N17" s="60">
        <v>2016582</v>
      </c>
      <c r="O17" s="60">
        <v>2843865</v>
      </c>
      <c r="P17" s="60">
        <v>-1527741</v>
      </c>
      <c r="Q17" s="60">
        <v>3332706</v>
      </c>
      <c r="R17" s="60">
        <v>0</v>
      </c>
      <c r="S17" s="60">
        <v>0</v>
      </c>
      <c r="T17" s="60">
        <v>0</v>
      </c>
      <c r="U17" s="60">
        <v>0</v>
      </c>
      <c r="V17" s="60">
        <v>25941782</v>
      </c>
      <c r="W17" s="60">
        <v>35467307</v>
      </c>
      <c r="X17" s="60">
        <v>-9525525</v>
      </c>
      <c r="Y17" s="61">
        <v>-26.86</v>
      </c>
      <c r="Z17" s="62">
        <v>63659491</v>
      </c>
    </row>
    <row r="18" spans="1:26" ht="12.75">
      <c r="A18" s="70" t="s">
        <v>44</v>
      </c>
      <c r="B18" s="71">
        <f>SUM(B11:B17)</f>
        <v>187749137</v>
      </c>
      <c r="C18" s="71">
        <f>SUM(C11:C17)</f>
        <v>0</v>
      </c>
      <c r="D18" s="72">
        <f aca="true" t="shared" si="1" ref="D18:Z18">SUM(D11:D17)</f>
        <v>220145948</v>
      </c>
      <c r="E18" s="73">
        <f t="shared" si="1"/>
        <v>239960145</v>
      </c>
      <c r="F18" s="73">
        <f t="shared" si="1"/>
        <v>9492637</v>
      </c>
      <c r="G18" s="73">
        <f t="shared" si="1"/>
        <v>14062483</v>
      </c>
      <c r="H18" s="73">
        <f t="shared" si="1"/>
        <v>11340393</v>
      </c>
      <c r="I18" s="73">
        <f t="shared" si="1"/>
        <v>34895513</v>
      </c>
      <c r="J18" s="73">
        <f t="shared" si="1"/>
        <v>13724204</v>
      </c>
      <c r="K18" s="73">
        <f t="shared" si="1"/>
        <v>12502046</v>
      </c>
      <c r="L18" s="73">
        <f t="shared" si="1"/>
        <v>23936020</v>
      </c>
      <c r="M18" s="73">
        <f t="shared" si="1"/>
        <v>50162270</v>
      </c>
      <c r="N18" s="73">
        <f t="shared" si="1"/>
        <v>11295663</v>
      </c>
      <c r="O18" s="73">
        <f t="shared" si="1"/>
        <v>12447596</v>
      </c>
      <c r="P18" s="73">
        <f t="shared" si="1"/>
        <v>19876183</v>
      </c>
      <c r="Q18" s="73">
        <f t="shared" si="1"/>
        <v>43619442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128677225</v>
      </c>
      <c r="W18" s="73">
        <f t="shared" si="1"/>
        <v>145956683</v>
      </c>
      <c r="X18" s="73">
        <f t="shared" si="1"/>
        <v>-17279458</v>
      </c>
      <c r="Y18" s="67">
        <f>+IF(W18&lt;&gt;0,(X18/W18)*100,0)</f>
        <v>-11.838757667574564</v>
      </c>
      <c r="Z18" s="74">
        <f t="shared" si="1"/>
        <v>239960145</v>
      </c>
    </row>
    <row r="19" spans="1:26" ht="12.75">
      <c r="A19" s="70" t="s">
        <v>45</v>
      </c>
      <c r="B19" s="75">
        <f>+B10-B18</f>
        <v>20127962</v>
      </c>
      <c r="C19" s="75">
        <f>+C10-C18</f>
        <v>0</v>
      </c>
      <c r="D19" s="76">
        <f aca="true" t="shared" si="2" ref="D19:Z19">+D10-D18</f>
        <v>-14243924</v>
      </c>
      <c r="E19" s="77">
        <f t="shared" si="2"/>
        <v>-19374336</v>
      </c>
      <c r="F19" s="77">
        <f t="shared" si="2"/>
        <v>54881599</v>
      </c>
      <c r="G19" s="77">
        <f t="shared" si="2"/>
        <v>-6042693</v>
      </c>
      <c r="H19" s="77">
        <f t="shared" si="2"/>
        <v>-5890127</v>
      </c>
      <c r="I19" s="77">
        <f t="shared" si="2"/>
        <v>42948779</v>
      </c>
      <c r="J19" s="77">
        <f t="shared" si="2"/>
        <v>-7924487</v>
      </c>
      <c r="K19" s="77">
        <f t="shared" si="2"/>
        <v>-7698433</v>
      </c>
      <c r="L19" s="77">
        <f t="shared" si="2"/>
        <v>24049249</v>
      </c>
      <c r="M19" s="77">
        <f t="shared" si="2"/>
        <v>8426329</v>
      </c>
      <c r="N19" s="77">
        <f t="shared" si="2"/>
        <v>-5513753</v>
      </c>
      <c r="O19" s="77">
        <f t="shared" si="2"/>
        <v>6355871</v>
      </c>
      <c r="P19" s="77">
        <f t="shared" si="2"/>
        <v>20180598</v>
      </c>
      <c r="Q19" s="77">
        <f t="shared" si="2"/>
        <v>21022716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72397824</v>
      </c>
      <c r="W19" s="77">
        <f>IF(E10=E18,0,W10-W18)</f>
        <v>42751500</v>
      </c>
      <c r="X19" s="77">
        <f t="shared" si="2"/>
        <v>29646324</v>
      </c>
      <c r="Y19" s="78">
        <f>+IF(W19&lt;&gt;0,(X19/W19)*100,0)</f>
        <v>69.34569313357426</v>
      </c>
      <c r="Z19" s="79">
        <f t="shared" si="2"/>
        <v>-19374336</v>
      </c>
    </row>
    <row r="20" spans="1:26" ht="12.75">
      <c r="A20" s="58" t="s">
        <v>46</v>
      </c>
      <c r="B20" s="19">
        <v>33683561</v>
      </c>
      <c r="C20" s="19">
        <v>0</v>
      </c>
      <c r="D20" s="59">
        <v>42159250</v>
      </c>
      <c r="E20" s="60">
        <v>42159250</v>
      </c>
      <c r="F20" s="60">
        <v>1000000</v>
      </c>
      <c r="G20" s="60">
        <v>0</v>
      </c>
      <c r="H20" s="60">
        <v>0</v>
      </c>
      <c r="I20" s="60">
        <v>1000000</v>
      </c>
      <c r="J20" s="60">
        <v>0</v>
      </c>
      <c r="K20" s="60">
        <v>0</v>
      </c>
      <c r="L20" s="60">
        <v>4000000</v>
      </c>
      <c r="M20" s="60">
        <v>4000000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5000000</v>
      </c>
      <c r="W20" s="60">
        <v>26338804</v>
      </c>
      <c r="X20" s="60">
        <v>-21338804</v>
      </c>
      <c r="Y20" s="61">
        <v>-81.02</v>
      </c>
      <c r="Z20" s="62">
        <v>42159250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53811523</v>
      </c>
      <c r="C22" s="86">
        <f>SUM(C19:C21)</f>
        <v>0</v>
      </c>
      <c r="D22" s="87">
        <f aca="true" t="shared" si="3" ref="D22:Z22">SUM(D19:D21)</f>
        <v>27915326</v>
      </c>
      <c r="E22" s="88">
        <f t="shared" si="3"/>
        <v>22784914</v>
      </c>
      <c r="F22" s="88">
        <f t="shared" si="3"/>
        <v>55881599</v>
      </c>
      <c r="G22" s="88">
        <f t="shared" si="3"/>
        <v>-6042693</v>
      </c>
      <c r="H22" s="88">
        <f t="shared" si="3"/>
        <v>-5890127</v>
      </c>
      <c r="I22" s="88">
        <f t="shared" si="3"/>
        <v>43948779</v>
      </c>
      <c r="J22" s="88">
        <f t="shared" si="3"/>
        <v>-7924487</v>
      </c>
      <c r="K22" s="88">
        <f t="shared" si="3"/>
        <v>-7698433</v>
      </c>
      <c r="L22" s="88">
        <f t="shared" si="3"/>
        <v>28049249</v>
      </c>
      <c r="M22" s="88">
        <f t="shared" si="3"/>
        <v>12426329</v>
      </c>
      <c r="N22" s="88">
        <f t="shared" si="3"/>
        <v>-5513753</v>
      </c>
      <c r="O22" s="88">
        <f t="shared" si="3"/>
        <v>6355871</v>
      </c>
      <c r="P22" s="88">
        <f t="shared" si="3"/>
        <v>20180598</v>
      </c>
      <c r="Q22" s="88">
        <f t="shared" si="3"/>
        <v>21022716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77397824</v>
      </c>
      <c r="W22" s="88">
        <f t="shared" si="3"/>
        <v>69090304</v>
      </c>
      <c r="X22" s="88">
        <f t="shared" si="3"/>
        <v>8307520</v>
      </c>
      <c r="Y22" s="89">
        <f>+IF(W22&lt;&gt;0,(X22/W22)*100,0)</f>
        <v>12.024147411480488</v>
      </c>
      <c r="Z22" s="90">
        <f t="shared" si="3"/>
        <v>22784914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53811523</v>
      </c>
      <c r="C24" s="75">
        <f>SUM(C22:C23)</f>
        <v>0</v>
      </c>
      <c r="D24" s="76">
        <f aca="true" t="shared" si="4" ref="D24:Z24">SUM(D22:D23)</f>
        <v>27915326</v>
      </c>
      <c r="E24" s="77">
        <f t="shared" si="4"/>
        <v>22784914</v>
      </c>
      <c r="F24" s="77">
        <f t="shared" si="4"/>
        <v>55881599</v>
      </c>
      <c r="G24" s="77">
        <f t="shared" si="4"/>
        <v>-6042693</v>
      </c>
      <c r="H24" s="77">
        <f t="shared" si="4"/>
        <v>-5890127</v>
      </c>
      <c r="I24" s="77">
        <f t="shared" si="4"/>
        <v>43948779</v>
      </c>
      <c r="J24" s="77">
        <f t="shared" si="4"/>
        <v>-7924487</v>
      </c>
      <c r="K24" s="77">
        <f t="shared" si="4"/>
        <v>-7698433</v>
      </c>
      <c r="L24" s="77">
        <f t="shared" si="4"/>
        <v>28049249</v>
      </c>
      <c r="M24" s="77">
        <f t="shared" si="4"/>
        <v>12426329</v>
      </c>
      <c r="N24" s="77">
        <f t="shared" si="4"/>
        <v>-5513753</v>
      </c>
      <c r="O24" s="77">
        <f t="shared" si="4"/>
        <v>6355871</v>
      </c>
      <c r="P24" s="77">
        <f t="shared" si="4"/>
        <v>20180598</v>
      </c>
      <c r="Q24" s="77">
        <f t="shared" si="4"/>
        <v>21022716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77397824</v>
      </c>
      <c r="W24" s="77">
        <f t="shared" si="4"/>
        <v>69090304</v>
      </c>
      <c r="X24" s="77">
        <f t="shared" si="4"/>
        <v>8307520</v>
      </c>
      <c r="Y24" s="78">
        <f>+IF(W24&lt;&gt;0,(X24/W24)*100,0)</f>
        <v>12.024147411480488</v>
      </c>
      <c r="Z24" s="79">
        <f t="shared" si="4"/>
        <v>22784914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42070954</v>
      </c>
      <c r="C27" s="22">
        <v>0</v>
      </c>
      <c r="D27" s="99">
        <v>79628421</v>
      </c>
      <c r="E27" s="100">
        <v>66706791</v>
      </c>
      <c r="F27" s="100">
        <v>2135207</v>
      </c>
      <c r="G27" s="100">
        <v>1353915</v>
      </c>
      <c r="H27" s="100">
        <v>3086305</v>
      </c>
      <c r="I27" s="100">
        <v>6575427</v>
      </c>
      <c r="J27" s="100">
        <v>3418039</v>
      </c>
      <c r="K27" s="100">
        <v>6242557</v>
      </c>
      <c r="L27" s="100">
        <v>4901123</v>
      </c>
      <c r="M27" s="100">
        <v>14561719</v>
      </c>
      <c r="N27" s="100">
        <v>912690</v>
      </c>
      <c r="O27" s="100">
        <v>3918943</v>
      </c>
      <c r="P27" s="100">
        <v>4686452</v>
      </c>
      <c r="Q27" s="100">
        <v>9518085</v>
      </c>
      <c r="R27" s="100">
        <v>0</v>
      </c>
      <c r="S27" s="100">
        <v>0</v>
      </c>
      <c r="T27" s="100">
        <v>0</v>
      </c>
      <c r="U27" s="100">
        <v>0</v>
      </c>
      <c r="V27" s="100">
        <v>30655231</v>
      </c>
      <c r="W27" s="100">
        <v>50030093</v>
      </c>
      <c r="X27" s="100">
        <v>-19374862</v>
      </c>
      <c r="Y27" s="101">
        <v>-38.73</v>
      </c>
      <c r="Z27" s="102">
        <v>66706791</v>
      </c>
    </row>
    <row r="28" spans="1:26" ht="12.75">
      <c r="A28" s="103" t="s">
        <v>46</v>
      </c>
      <c r="B28" s="19">
        <v>33683558</v>
      </c>
      <c r="C28" s="19">
        <v>0</v>
      </c>
      <c r="D28" s="59">
        <v>42160061</v>
      </c>
      <c r="E28" s="60">
        <v>42119251</v>
      </c>
      <c r="F28" s="60">
        <v>1872715</v>
      </c>
      <c r="G28" s="60">
        <v>978306</v>
      </c>
      <c r="H28" s="60">
        <v>2404693</v>
      </c>
      <c r="I28" s="60">
        <v>5255714</v>
      </c>
      <c r="J28" s="60">
        <v>1606758</v>
      </c>
      <c r="K28" s="60">
        <v>5513928</v>
      </c>
      <c r="L28" s="60">
        <v>1204130</v>
      </c>
      <c r="M28" s="60">
        <v>8324816</v>
      </c>
      <c r="N28" s="60">
        <v>0</v>
      </c>
      <c r="O28" s="60">
        <v>3193580</v>
      </c>
      <c r="P28" s="60">
        <v>3354795</v>
      </c>
      <c r="Q28" s="60">
        <v>6548375</v>
      </c>
      <c r="R28" s="60">
        <v>0</v>
      </c>
      <c r="S28" s="60">
        <v>0</v>
      </c>
      <c r="T28" s="60">
        <v>0</v>
      </c>
      <c r="U28" s="60">
        <v>0</v>
      </c>
      <c r="V28" s="60">
        <v>20128905</v>
      </c>
      <c r="W28" s="60">
        <v>31589438</v>
      </c>
      <c r="X28" s="60">
        <v>-11460533</v>
      </c>
      <c r="Y28" s="61">
        <v>-36.28</v>
      </c>
      <c r="Z28" s="62">
        <v>42119251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8387396</v>
      </c>
      <c r="C31" s="19">
        <v>0</v>
      </c>
      <c r="D31" s="59">
        <v>37468360</v>
      </c>
      <c r="E31" s="60">
        <v>24587540</v>
      </c>
      <c r="F31" s="60">
        <v>262492</v>
      </c>
      <c r="G31" s="60">
        <v>375609</v>
      </c>
      <c r="H31" s="60">
        <v>681612</v>
      </c>
      <c r="I31" s="60">
        <v>1319713</v>
      </c>
      <c r="J31" s="60">
        <v>1811281</v>
      </c>
      <c r="K31" s="60">
        <v>728629</v>
      </c>
      <c r="L31" s="60">
        <v>3696993</v>
      </c>
      <c r="M31" s="60">
        <v>6236903</v>
      </c>
      <c r="N31" s="60">
        <v>912690</v>
      </c>
      <c r="O31" s="60">
        <v>725364</v>
      </c>
      <c r="P31" s="60">
        <v>1331657</v>
      </c>
      <c r="Q31" s="60">
        <v>2969711</v>
      </c>
      <c r="R31" s="60">
        <v>0</v>
      </c>
      <c r="S31" s="60">
        <v>0</v>
      </c>
      <c r="T31" s="60">
        <v>0</v>
      </c>
      <c r="U31" s="60">
        <v>0</v>
      </c>
      <c r="V31" s="60">
        <v>10526327</v>
      </c>
      <c r="W31" s="60">
        <v>18440655</v>
      </c>
      <c r="X31" s="60">
        <v>-7914328</v>
      </c>
      <c r="Y31" s="61">
        <v>-42.92</v>
      </c>
      <c r="Z31" s="62">
        <v>24587540</v>
      </c>
    </row>
    <row r="32" spans="1:26" ht="12.75">
      <c r="A32" s="70" t="s">
        <v>54</v>
      </c>
      <c r="B32" s="22">
        <f>SUM(B28:B31)</f>
        <v>42070954</v>
      </c>
      <c r="C32" s="22">
        <f>SUM(C28:C31)</f>
        <v>0</v>
      </c>
      <c r="D32" s="99">
        <f aca="true" t="shared" si="5" ref="D32:Z32">SUM(D28:D31)</f>
        <v>79628421</v>
      </c>
      <c r="E32" s="100">
        <f t="shared" si="5"/>
        <v>66706791</v>
      </c>
      <c r="F32" s="100">
        <f t="shared" si="5"/>
        <v>2135207</v>
      </c>
      <c r="G32" s="100">
        <f t="shared" si="5"/>
        <v>1353915</v>
      </c>
      <c r="H32" s="100">
        <f t="shared" si="5"/>
        <v>3086305</v>
      </c>
      <c r="I32" s="100">
        <f t="shared" si="5"/>
        <v>6575427</v>
      </c>
      <c r="J32" s="100">
        <f t="shared" si="5"/>
        <v>3418039</v>
      </c>
      <c r="K32" s="100">
        <f t="shared" si="5"/>
        <v>6242557</v>
      </c>
      <c r="L32" s="100">
        <f t="shared" si="5"/>
        <v>4901123</v>
      </c>
      <c r="M32" s="100">
        <f t="shared" si="5"/>
        <v>14561719</v>
      </c>
      <c r="N32" s="100">
        <f t="shared" si="5"/>
        <v>912690</v>
      </c>
      <c r="O32" s="100">
        <f t="shared" si="5"/>
        <v>3918944</v>
      </c>
      <c r="P32" s="100">
        <f t="shared" si="5"/>
        <v>4686452</v>
      </c>
      <c r="Q32" s="100">
        <f t="shared" si="5"/>
        <v>9518086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30655232</v>
      </c>
      <c r="W32" s="100">
        <f t="shared" si="5"/>
        <v>50030093</v>
      </c>
      <c r="X32" s="100">
        <f t="shared" si="5"/>
        <v>-19374861</v>
      </c>
      <c r="Y32" s="101">
        <f>+IF(W32&lt;&gt;0,(X32/W32)*100,0)</f>
        <v>-38.72641412039749</v>
      </c>
      <c r="Z32" s="102">
        <f t="shared" si="5"/>
        <v>66706791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277781612</v>
      </c>
      <c r="C35" s="19">
        <v>0</v>
      </c>
      <c r="D35" s="59">
        <v>199780571</v>
      </c>
      <c r="E35" s="60">
        <v>252596835</v>
      </c>
      <c r="F35" s="60">
        <v>70467220</v>
      </c>
      <c r="G35" s="60">
        <v>63127500</v>
      </c>
      <c r="H35" s="60">
        <v>51227548</v>
      </c>
      <c r="I35" s="60">
        <v>51227548</v>
      </c>
      <c r="J35" s="60">
        <v>42086690</v>
      </c>
      <c r="K35" s="60">
        <v>21120798</v>
      </c>
      <c r="L35" s="60">
        <v>344174858</v>
      </c>
      <c r="M35" s="60">
        <v>344174858</v>
      </c>
      <c r="N35" s="60">
        <v>337021092</v>
      </c>
      <c r="O35" s="60">
        <v>338584566</v>
      </c>
      <c r="P35" s="60">
        <v>362924137</v>
      </c>
      <c r="Q35" s="60">
        <v>362924137</v>
      </c>
      <c r="R35" s="60">
        <v>0</v>
      </c>
      <c r="S35" s="60">
        <v>0</v>
      </c>
      <c r="T35" s="60">
        <v>0</v>
      </c>
      <c r="U35" s="60">
        <v>0</v>
      </c>
      <c r="V35" s="60">
        <v>362924137</v>
      </c>
      <c r="W35" s="60">
        <v>189447626</v>
      </c>
      <c r="X35" s="60">
        <v>173476511</v>
      </c>
      <c r="Y35" s="61">
        <v>91.57</v>
      </c>
      <c r="Z35" s="62">
        <v>252596835</v>
      </c>
    </row>
    <row r="36" spans="1:26" ht="12.75">
      <c r="A36" s="58" t="s">
        <v>57</v>
      </c>
      <c r="B36" s="19">
        <v>355737521</v>
      </c>
      <c r="C36" s="19">
        <v>0</v>
      </c>
      <c r="D36" s="59">
        <v>417804429</v>
      </c>
      <c r="E36" s="60">
        <v>406645394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345544798</v>
      </c>
      <c r="M36" s="60">
        <v>345544798</v>
      </c>
      <c r="N36" s="60">
        <v>345545026</v>
      </c>
      <c r="O36" s="60">
        <v>345545214</v>
      </c>
      <c r="P36" s="60">
        <v>345545441</v>
      </c>
      <c r="Q36" s="60">
        <v>345545441</v>
      </c>
      <c r="R36" s="60">
        <v>0</v>
      </c>
      <c r="S36" s="60">
        <v>0</v>
      </c>
      <c r="T36" s="60">
        <v>0</v>
      </c>
      <c r="U36" s="60">
        <v>0</v>
      </c>
      <c r="V36" s="60">
        <v>345545441</v>
      </c>
      <c r="W36" s="60">
        <v>304984046</v>
      </c>
      <c r="X36" s="60">
        <v>40561395</v>
      </c>
      <c r="Y36" s="61">
        <v>13.3</v>
      </c>
      <c r="Z36" s="62">
        <v>406645394</v>
      </c>
    </row>
    <row r="37" spans="1:26" ht="12.75">
      <c r="A37" s="58" t="s">
        <v>58</v>
      </c>
      <c r="B37" s="19">
        <v>31520445</v>
      </c>
      <c r="C37" s="19">
        <v>0</v>
      </c>
      <c r="D37" s="59">
        <v>24231295</v>
      </c>
      <c r="E37" s="60">
        <v>32350615</v>
      </c>
      <c r="F37" s="60">
        <v>16732224</v>
      </c>
      <c r="G37" s="60">
        <v>16818995</v>
      </c>
      <c r="H37" s="60">
        <v>14016472</v>
      </c>
      <c r="I37" s="60">
        <v>14016472</v>
      </c>
      <c r="J37" s="60">
        <v>16757702</v>
      </c>
      <c r="K37" s="60">
        <v>10224601</v>
      </c>
      <c r="L37" s="60">
        <v>52191997</v>
      </c>
      <c r="M37" s="60">
        <v>52191997</v>
      </c>
      <c r="N37" s="60">
        <v>51942629</v>
      </c>
      <c r="O37" s="60">
        <v>51103275</v>
      </c>
      <c r="P37" s="60">
        <v>60013769</v>
      </c>
      <c r="Q37" s="60">
        <v>60013769</v>
      </c>
      <c r="R37" s="60">
        <v>0</v>
      </c>
      <c r="S37" s="60">
        <v>0</v>
      </c>
      <c r="T37" s="60">
        <v>0</v>
      </c>
      <c r="U37" s="60">
        <v>0</v>
      </c>
      <c r="V37" s="60">
        <v>60013769</v>
      </c>
      <c r="W37" s="60">
        <v>24262961</v>
      </c>
      <c r="X37" s="60">
        <v>35750808</v>
      </c>
      <c r="Y37" s="61">
        <v>147.35</v>
      </c>
      <c r="Z37" s="62">
        <v>32350615</v>
      </c>
    </row>
    <row r="38" spans="1:26" ht="12.75">
      <c r="A38" s="58" t="s">
        <v>59</v>
      </c>
      <c r="B38" s="19">
        <v>31884802</v>
      </c>
      <c r="C38" s="19">
        <v>0</v>
      </c>
      <c r="D38" s="59">
        <v>35540521</v>
      </c>
      <c r="E38" s="60">
        <v>33993203</v>
      </c>
      <c r="F38" s="60">
        <v>-11392</v>
      </c>
      <c r="G38" s="60">
        <v>-41274</v>
      </c>
      <c r="H38" s="60">
        <v>-162277</v>
      </c>
      <c r="I38" s="60">
        <v>-162277</v>
      </c>
      <c r="J38" s="60">
        <v>-183787</v>
      </c>
      <c r="K38" s="60">
        <v>-215911</v>
      </c>
      <c r="L38" s="60">
        <v>33153534</v>
      </c>
      <c r="M38" s="60">
        <v>33153534</v>
      </c>
      <c r="N38" s="60">
        <v>32675802</v>
      </c>
      <c r="O38" s="60">
        <v>32641891</v>
      </c>
      <c r="P38" s="60">
        <v>32603316</v>
      </c>
      <c r="Q38" s="60">
        <v>32603316</v>
      </c>
      <c r="R38" s="60">
        <v>0</v>
      </c>
      <c r="S38" s="60">
        <v>0</v>
      </c>
      <c r="T38" s="60">
        <v>0</v>
      </c>
      <c r="U38" s="60">
        <v>0</v>
      </c>
      <c r="V38" s="60">
        <v>32603316</v>
      </c>
      <c r="W38" s="60">
        <v>25494902</v>
      </c>
      <c r="X38" s="60">
        <v>7108414</v>
      </c>
      <c r="Y38" s="61">
        <v>27.88</v>
      </c>
      <c r="Z38" s="62">
        <v>33993203</v>
      </c>
    </row>
    <row r="39" spans="1:26" ht="12.75">
      <c r="A39" s="58" t="s">
        <v>60</v>
      </c>
      <c r="B39" s="19">
        <v>570113886</v>
      </c>
      <c r="C39" s="19">
        <v>0</v>
      </c>
      <c r="D39" s="59">
        <v>557813185</v>
      </c>
      <c r="E39" s="60">
        <v>592898411</v>
      </c>
      <c r="F39" s="60">
        <v>53746388</v>
      </c>
      <c r="G39" s="60">
        <v>46349780</v>
      </c>
      <c r="H39" s="60">
        <v>37373353</v>
      </c>
      <c r="I39" s="60">
        <v>37373353</v>
      </c>
      <c r="J39" s="60">
        <v>25512776</v>
      </c>
      <c r="K39" s="60">
        <v>11112109</v>
      </c>
      <c r="L39" s="60">
        <v>604374125</v>
      </c>
      <c r="M39" s="60">
        <v>604374125</v>
      </c>
      <c r="N39" s="60">
        <v>597947686</v>
      </c>
      <c r="O39" s="60">
        <v>600384614</v>
      </c>
      <c r="P39" s="60">
        <v>615852493</v>
      </c>
      <c r="Q39" s="60">
        <v>615852493</v>
      </c>
      <c r="R39" s="60">
        <v>0</v>
      </c>
      <c r="S39" s="60">
        <v>0</v>
      </c>
      <c r="T39" s="60">
        <v>0</v>
      </c>
      <c r="U39" s="60">
        <v>0</v>
      </c>
      <c r="V39" s="60">
        <v>615852493</v>
      </c>
      <c r="W39" s="60">
        <v>444673808</v>
      </c>
      <c r="X39" s="60">
        <v>171178685</v>
      </c>
      <c r="Y39" s="61">
        <v>38.5</v>
      </c>
      <c r="Z39" s="62">
        <v>592898411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74808912</v>
      </c>
      <c r="C42" s="19">
        <v>0</v>
      </c>
      <c r="D42" s="59">
        <v>51465486</v>
      </c>
      <c r="E42" s="60">
        <v>41884759</v>
      </c>
      <c r="F42" s="60">
        <v>-822396</v>
      </c>
      <c r="G42" s="60">
        <v>329651</v>
      </c>
      <c r="H42" s="60">
        <v>1980473</v>
      </c>
      <c r="I42" s="60">
        <v>1487728</v>
      </c>
      <c r="J42" s="60">
        <v>5170151</v>
      </c>
      <c r="K42" s="60">
        <v>4730647</v>
      </c>
      <c r="L42" s="60">
        <v>7140136</v>
      </c>
      <c r="M42" s="60">
        <v>17040934</v>
      </c>
      <c r="N42" s="60">
        <v>517083</v>
      </c>
      <c r="O42" s="60">
        <v>2863193</v>
      </c>
      <c r="P42" s="60">
        <v>5135641</v>
      </c>
      <c r="Q42" s="60">
        <v>8515917</v>
      </c>
      <c r="R42" s="60">
        <v>0</v>
      </c>
      <c r="S42" s="60">
        <v>0</v>
      </c>
      <c r="T42" s="60">
        <v>0</v>
      </c>
      <c r="U42" s="60">
        <v>0</v>
      </c>
      <c r="V42" s="60">
        <v>27044579</v>
      </c>
      <c r="W42" s="60">
        <v>77366689</v>
      </c>
      <c r="X42" s="60">
        <v>-50322110</v>
      </c>
      <c r="Y42" s="61">
        <v>-65.04</v>
      </c>
      <c r="Z42" s="62">
        <v>41884759</v>
      </c>
    </row>
    <row r="43" spans="1:26" ht="12.75">
      <c r="A43" s="58" t="s">
        <v>63</v>
      </c>
      <c r="B43" s="19">
        <v>-41833043</v>
      </c>
      <c r="C43" s="19">
        <v>0</v>
      </c>
      <c r="D43" s="59">
        <v>-79627461</v>
      </c>
      <c r="E43" s="60">
        <v>-66706793</v>
      </c>
      <c r="F43" s="60">
        <v>-2135207</v>
      </c>
      <c r="G43" s="60">
        <v>-1353916</v>
      </c>
      <c r="H43" s="60">
        <v>-3086305</v>
      </c>
      <c r="I43" s="60">
        <v>-6575428</v>
      </c>
      <c r="J43" s="60">
        <v>-3418039</v>
      </c>
      <c r="K43" s="60">
        <v>-6242556</v>
      </c>
      <c r="L43" s="60">
        <v>-4901122</v>
      </c>
      <c r="M43" s="60">
        <v>-14561717</v>
      </c>
      <c r="N43" s="60">
        <v>-912691</v>
      </c>
      <c r="O43" s="60">
        <v>-3918943</v>
      </c>
      <c r="P43" s="60">
        <v>-4686452</v>
      </c>
      <c r="Q43" s="60">
        <v>-9518086</v>
      </c>
      <c r="R43" s="60">
        <v>0</v>
      </c>
      <c r="S43" s="60">
        <v>0</v>
      </c>
      <c r="T43" s="60">
        <v>0</v>
      </c>
      <c r="U43" s="60">
        <v>0</v>
      </c>
      <c r="V43" s="60">
        <v>-30655231</v>
      </c>
      <c r="W43" s="60">
        <v>-41573782</v>
      </c>
      <c r="X43" s="60">
        <v>10918551</v>
      </c>
      <c r="Y43" s="61">
        <v>-26.26</v>
      </c>
      <c r="Z43" s="62">
        <v>-66706793</v>
      </c>
    </row>
    <row r="44" spans="1:26" ht="12.75">
      <c r="A44" s="58" t="s">
        <v>64</v>
      </c>
      <c r="B44" s="19">
        <v>-724007</v>
      </c>
      <c r="C44" s="19">
        <v>0</v>
      </c>
      <c r="D44" s="59">
        <v>-757038</v>
      </c>
      <c r="E44" s="60">
        <v>-755838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-415643</v>
      </c>
      <c r="Q44" s="60">
        <v>-415643</v>
      </c>
      <c r="R44" s="60">
        <v>0</v>
      </c>
      <c r="S44" s="60">
        <v>0</v>
      </c>
      <c r="T44" s="60">
        <v>0</v>
      </c>
      <c r="U44" s="60">
        <v>0</v>
      </c>
      <c r="V44" s="60">
        <v>-415643</v>
      </c>
      <c r="W44" s="60">
        <v>-773745</v>
      </c>
      <c r="X44" s="60">
        <v>358102</v>
      </c>
      <c r="Y44" s="61">
        <v>-46.28</v>
      </c>
      <c r="Z44" s="62">
        <v>-755838</v>
      </c>
    </row>
    <row r="45" spans="1:26" ht="12.75">
      <c r="A45" s="70" t="s">
        <v>65</v>
      </c>
      <c r="B45" s="22">
        <v>253169330</v>
      </c>
      <c r="C45" s="22">
        <v>0</v>
      </c>
      <c r="D45" s="99">
        <v>181110038</v>
      </c>
      <c r="E45" s="100">
        <v>227591455</v>
      </c>
      <c r="F45" s="100">
        <v>250211727</v>
      </c>
      <c r="G45" s="100">
        <v>249187462</v>
      </c>
      <c r="H45" s="100">
        <v>248081630</v>
      </c>
      <c r="I45" s="100">
        <v>248081630</v>
      </c>
      <c r="J45" s="100">
        <v>249833742</v>
      </c>
      <c r="K45" s="100">
        <v>248321833</v>
      </c>
      <c r="L45" s="100">
        <v>250560847</v>
      </c>
      <c r="M45" s="100">
        <v>250560847</v>
      </c>
      <c r="N45" s="100">
        <v>250165239</v>
      </c>
      <c r="O45" s="100">
        <v>249109489</v>
      </c>
      <c r="P45" s="100">
        <v>249143035</v>
      </c>
      <c r="Q45" s="100">
        <v>249143035</v>
      </c>
      <c r="R45" s="100">
        <v>0</v>
      </c>
      <c r="S45" s="100">
        <v>0</v>
      </c>
      <c r="T45" s="100">
        <v>0</v>
      </c>
      <c r="U45" s="100">
        <v>0</v>
      </c>
      <c r="V45" s="100">
        <v>249143035</v>
      </c>
      <c r="W45" s="100">
        <v>288188489</v>
      </c>
      <c r="X45" s="100">
        <v>-39045454</v>
      </c>
      <c r="Y45" s="101">
        <v>-13.55</v>
      </c>
      <c r="Z45" s="102">
        <v>227591455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3474482</v>
      </c>
      <c r="C49" s="52">
        <v>0</v>
      </c>
      <c r="D49" s="129">
        <v>2368638</v>
      </c>
      <c r="E49" s="54">
        <v>1505072</v>
      </c>
      <c r="F49" s="54">
        <v>0</v>
      </c>
      <c r="G49" s="54">
        <v>0</v>
      </c>
      <c r="H49" s="54">
        <v>0</v>
      </c>
      <c r="I49" s="54">
        <v>1718168</v>
      </c>
      <c r="J49" s="54">
        <v>0</v>
      </c>
      <c r="K49" s="54">
        <v>0</v>
      </c>
      <c r="L49" s="54">
        <v>0</v>
      </c>
      <c r="M49" s="54">
        <v>1817213</v>
      </c>
      <c r="N49" s="54">
        <v>0</v>
      </c>
      <c r="O49" s="54">
        <v>0</v>
      </c>
      <c r="P49" s="54">
        <v>0</v>
      </c>
      <c r="Q49" s="54">
        <v>9047868</v>
      </c>
      <c r="R49" s="54">
        <v>0</v>
      </c>
      <c r="S49" s="54">
        <v>0</v>
      </c>
      <c r="T49" s="54">
        <v>0</v>
      </c>
      <c r="U49" s="54">
        <v>0</v>
      </c>
      <c r="V49" s="54">
        <v>12667020</v>
      </c>
      <c r="W49" s="54">
        <v>14476592</v>
      </c>
      <c r="X49" s="54">
        <v>47075053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55163489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55163489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80.92763821219744</v>
      </c>
      <c r="C58" s="5">
        <f>IF(C67=0,0,+(C76/C67)*100)</f>
        <v>0</v>
      </c>
      <c r="D58" s="6">
        <f aca="true" t="shared" si="6" ref="D58:Z58">IF(D67=0,0,+(D76/D67)*100)</f>
        <v>86.65445391283541</v>
      </c>
      <c r="E58" s="7">
        <f t="shared" si="6"/>
        <v>87.62393923121294</v>
      </c>
      <c r="F58" s="7">
        <f t="shared" si="6"/>
        <v>29.67742974803921</v>
      </c>
      <c r="G58" s="7">
        <f t="shared" si="6"/>
        <v>128.29629283545438</v>
      </c>
      <c r="H58" s="7">
        <f t="shared" si="6"/>
        <v>137.46736928825442</v>
      </c>
      <c r="I58" s="7">
        <f t="shared" si="6"/>
        <v>65.46238401421286</v>
      </c>
      <c r="J58" s="7">
        <f t="shared" si="6"/>
        <v>114.89427065200526</v>
      </c>
      <c r="K58" s="7">
        <f t="shared" si="6"/>
        <v>111.47123013273024</v>
      </c>
      <c r="L58" s="7">
        <f t="shared" si="6"/>
        <v>70.61642196214089</v>
      </c>
      <c r="M58" s="7">
        <f t="shared" si="6"/>
        <v>98.5096960235966</v>
      </c>
      <c r="N58" s="7">
        <f t="shared" si="6"/>
        <v>107.42476459565586</v>
      </c>
      <c r="O58" s="7">
        <f t="shared" si="6"/>
        <v>80.0304257484522</v>
      </c>
      <c r="P58" s="7">
        <f t="shared" si="6"/>
        <v>51.83764511899119</v>
      </c>
      <c r="Q58" s="7">
        <f t="shared" si="6"/>
        <v>70.67698319563547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75.16596637279433</v>
      </c>
      <c r="W58" s="7">
        <f t="shared" si="6"/>
        <v>121.83417244527762</v>
      </c>
      <c r="X58" s="7">
        <f t="shared" si="6"/>
        <v>0</v>
      </c>
      <c r="Y58" s="7">
        <f t="shared" si="6"/>
        <v>0</v>
      </c>
      <c r="Z58" s="8">
        <f t="shared" si="6"/>
        <v>87.62393923121294</v>
      </c>
    </row>
    <row r="59" spans="1:26" ht="12.75">
      <c r="A59" s="37" t="s">
        <v>31</v>
      </c>
      <c r="B59" s="9">
        <f aca="true" t="shared" si="7" ref="B59:Z66">IF(B68=0,0,+(B77/B68)*100)</f>
        <v>74.5494002885456</v>
      </c>
      <c r="C59" s="9">
        <f t="shared" si="7"/>
        <v>0</v>
      </c>
      <c r="D59" s="2">
        <f t="shared" si="7"/>
        <v>86.65444541278805</v>
      </c>
      <c r="E59" s="10">
        <f t="shared" si="7"/>
        <v>89.99999739770305</v>
      </c>
      <c r="F59" s="10">
        <f t="shared" si="7"/>
        <v>1.5359004226697373</v>
      </c>
      <c r="G59" s="10">
        <f t="shared" si="7"/>
        <v>126.74377866072193</v>
      </c>
      <c r="H59" s="10">
        <f t="shared" si="7"/>
        <v>321.29866375433636</v>
      </c>
      <c r="I59" s="10">
        <f t="shared" si="7"/>
        <v>16.127364709501606</v>
      </c>
      <c r="J59" s="10">
        <f t="shared" si="7"/>
        <v>186.18567859003997</v>
      </c>
      <c r="K59" s="10">
        <f t="shared" si="7"/>
        <v>284.8923278500445</v>
      </c>
      <c r="L59" s="10">
        <f t="shared" si="7"/>
        <v>122.75544228949067</v>
      </c>
      <c r="M59" s="10">
        <f t="shared" si="7"/>
        <v>198.6900774220918</v>
      </c>
      <c r="N59" s="10">
        <f t="shared" si="7"/>
        <v>128.9688319718503</v>
      </c>
      <c r="O59" s="10">
        <f t="shared" si="7"/>
        <v>180.82334724653293</v>
      </c>
      <c r="P59" s="10">
        <f t="shared" si="7"/>
        <v>100.04164537073845</v>
      </c>
      <c r="Q59" s="10">
        <f t="shared" si="7"/>
        <v>130.8940714393879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38.152838565138374</v>
      </c>
      <c r="W59" s="10">
        <f t="shared" si="7"/>
        <v>84.30318636346996</v>
      </c>
      <c r="X59" s="10">
        <f t="shared" si="7"/>
        <v>0</v>
      </c>
      <c r="Y59" s="10">
        <f t="shared" si="7"/>
        <v>0</v>
      </c>
      <c r="Z59" s="11">
        <f t="shared" si="7"/>
        <v>89.99999739770305</v>
      </c>
    </row>
    <row r="60" spans="1:26" ht="12.75">
      <c r="A60" s="38" t="s">
        <v>32</v>
      </c>
      <c r="B60" s="12">
        <f t="shared" si="7"/>
        <v>88.89361533573177</v>
      </c>
      <c r="C60" s="12">
        <f t="shared" si="7"/>
        <v>0</v>
      </c>
      <c r="D60" s="3">
        <f t="shared" si="7"/>
        <v>86.65445703839019</v>
      </c>
      <c r="E60" s="13">
        <f t="shared" si="7"/>
        <v>91.11629080141265</v>
      </c>
      <c r="F60" s="13">
        <f t="shared" si="7"/>
        <v>93.0479044740502</v>
      </c>
      <c r="G60" s="13">
        <f t="shared" si="7"/>
        <v>130.56828856329162</v>
      </c>
      <c r="H60" s="13">
        <f t="shared" si="7"/>
        <v>119.89136255833523</v>
      </c>
      <c r="I60" s="13">
        <f t="shared" si="7"/>
        <v>112.92966885465421</v>
      </c>
      <c r="J60" s="13">
        <f t="shared" si="7"/>
        <v>109.49245368015342</v>
      </c>
      <c r="K60" s="13">
        <f t="shared" si="7"/>
        <v>96.37053989326867</v>
      </c>
      <c r="L60" s="13">
        <f t="shared" si="7"/>
        <v>63.883298761721605</v>
      </c>
      <c r="M60" s="13">
        <f t="shared" si="7"/>
        <v>89.43663711570726</v>
      </c>
      <c r="N60" s="13">
        <f t="shared" si="7"/>
        <v>105.8448602883273</v>
      </c>
      <c r="O60" s="13">
        <f t="shared" si="7"/>
        <v>71.89699664002801</v>
      </c>
      <c r="P60" s="13">
        <f t="shared" si="7"/>
        <v>48.30307766865457</v>
      </c>
      <c r="Q60" s="13">
        <f t="shared" si="7"/>
        <v>65.4880919725607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86.16937497859686</v>
      </c>
      <c r="W60" s="13">
        <f t="shared" si="7"/>
        <v>142.10865883219995</v>
      </c>
      <c r="X60" s="13">
        <f t="shared" si="7"/>
        <v>0</v>
      </c>
      <c r="Y60" s="13">
        <f t="shared" si="7"/>
        <v>0</v>
      </c>
      <c r="Z60" s="14">
        <f t="shared" si="7"/>
        <v>91.11629080141265</v>
      </c>
    </row>
    <row r="61" spans="1:26" ht="12.75">
      <c r="A61" s="39" t="s">
        <v>103</v>
      </c>
      <c r="B61" s="12">
        <f t="shared" si="7"/>
        <v>88.8936156141863</v>
      </c>
      <c r="C61" s="12">
        <f t="shared" si="7"/>
        <v>0</v>
      </c>
      <c r="D61" s="3">
        <f t="shared" si="7"/>
        <v>86.65446378654235</v>
      </c>
      <c r="E61" s="13">
        <f t="shared" si="7"/>
        <v>91.36284452815066</v>
      </c>
      <c r="F61" s="13">
        <f t="shared" si="7"/>
        <v>93.332627099991</v>
      </c>
      <c r="G61" s="13">
        <f t="shared" si="7"/>
        <v>139.84646027807622</v>
      </c>
      <c r="H61" s="13">
        <f t="shared" si="7"/>
        <v>127.53567695038048</v>
      </c>
      <c r="I61" s="13">
        <f t="shared" si="7"/>
        <v>117.65134390317836</v>
      </c>
      <c r="J61" s="13">
        <f t="shared" si="7"/>
        <v>115.62102885440915</v>
      </c>
      <c r="K61" s="13">
        <f t="shared" si="7"/>
        <v>127.84333361540338</v>
      </c>
      <c r="L61" s="13">
        <f t="shared" si="7"/>
        <v>66.03087665944514</v>
      </c>
      <c r="M61" s="13">
        <f t="shared" si="7"/>
        <v>103.32048140700675</v>
      </c>
      <c r="N61" s="13">
        <f t="shared" si="7"/>
        <v>132.12006256993578</v>
      </c>
      <c r="O61" s="13">
        <f t="shared" si="7"/>
        <v>82.44135832189617</v>
      </c>
      <c r="P61" s="13">
        <f t="shared" si="7"/>
        <v>48.69744840746789</v>
      </c>
      <c r="Q61" s="13">
        <f t="shared" si="7"/>
        <v>71.2838734634333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96.4139153350224</v>
      </c>
      <c r="W61" s="13">
        <f t="shared" si="7"/>
        <v>124.50303982177076</v>
      </c>
      <c r="X61" s="13">
        <f t="shared" si="7"/>
        <v>0</v>
      </c>
      <c r="Y61" s="13">
        <f t="shared" si="7"/>
        <v>0</v>
      </c>
      <c r="Z61" s="14">
        <f t="shared" si="7"/>
        <v>91.36284452815066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88.89361388781502</v>
      </c>
      <c r="C64" s="12">
        <f t="shared" si="7"/>
        <v>0</v>
      </c>
      <c r="D64" s="3">
        <f t="shared" si="7"/>
        <v>86.65438966781778</v>
      </c>
      <c r="E64" s="13">
        <f t="shared" si="7"/>
        <v>89.99997670626601</v>
      </c>
      <c r="F64" s="13">
        <f t="shared" si="7"/>
        <v>74.77009804165898</v>
      </c>
      <c r="G64" s="13">
        <f t="shared" si="7"/>
        <v>67.51464334585432</v>
      </c>
      <c r="H64" s="13">
        <f t="shared" si="7"/>
        <v>71.60021188481171</v>
      </c>
      <c r="I64" s="13">
        <f t="shared" si="7"/>
        <v>70.97286928748109</v>
      </c>
      <c r="J64" s="13">
        <f t="shared" si="7"/>
        <v>63.83755616633678</v>
      </c>
      <c r="K64" s="13">
        <f t="shared" si="7"/>
        <v>53.42985378725819</v>
      </c>
      <c r="L64" s="13">
        <f t="shared" si="7"/>
        <v>58.211970323309245</v>
      </c>
      <c r="M64" s="13">
        <f t="shared" si="7"/>
        <v>56.77076274721359</v>
      </c>
      <c r="N64" s="13">
        <f t="shared" si="7"/>
        <v>68.59190436400927</v>
      </c>
      <c r="O64" s="13">
        <f t="shared" si="7"/>
        <v>55.928923749384516</v>
      </c>
      <c r="P64" s="13">
        <f t="shared" si="7"/>
        <v>33.54773085824541</v>
      </c>
      <c r="Q64" s="13">
        <f t="shared" si="7"/>
        <v>47.734756988679855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53.82390677784766</v>
      </c>
      <c r="W64" s="13">
        <f t="shared" si="7"/>
        <v>291.14035740306116</v>
      </c>
      <c r="X64" s="13">
        <f t="shared" si="7"/>
        <v>0</v>
      </c>
      <c r="Y64" s="13">
        <f t="shared" si="7"/>
        <v>0</v>
      </c>
      <c r="Z64" s="14">
        <f t="shared" si="7"/>
        <v>89.99997670626601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86.65442573129036</v>
      </c>
      <c r="E66" s="16">
        <f t="shared" si="7"/>
        <v>0</v>
      </c>
      <c r="F66" s="16">
        <f t="shared" si="7"/>
        <v>100</v>
      </c>
      <c r="G66" s="16">
        <f t="shared" si="7"/>
        <v>100.00040373698957</v>
      </c>
      <c r="H66" s="16">
        <f t="shared" si="7"/>
        <v>100.00039667428283</v>
      </c>
      <c r="I66" s="16">
        <f t="shared" si="7"/>
        <v>100.00027034114349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100.00036560264111</v>
      </c>
      <c r="O66" s="16">
        <f t="shared" si="7"/>
        <v>99.99965031296989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100.00008509758354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41776179</v>
      </c>
      <c r="C67" s="24"/>
      <c r="D67" s="25">
        <v>44406583</v>
      </c>
      <c r="E67" s="26">
        <v>57246099</v>
      </c>
      <c r="F67" s="26">
        <v>13594496</v>
      </c>
      <c r="G67" s="26">
        <v>3981048</v>
      </c>
      <c r="H67" s="26">
        <v>3282184</v>
      </c>
      <c r="I67" s="26">
        <v>20857728</v>
      </c>
      <c r="J67" s="26">
        <v>3834555</v>
      </c>
      <c r="K67" s="26">
        <v>3891954</v>
      </c>
      <c r="L67" s="26">
        <v>4060952</v>
      </c>
      <c r="M67" s="26">
        <v>11787461</v>
      </c>
      <c r="N67" s="26">
        <v>3580329</v>
      </c>
      <c r="O67" s="26">
        <v>3773120</v>
      </c>
      <c r="P67" s="26">
        <v>8857042</v>
      </c>
      <c r="Q67" s="26">
        <v>16210491</v>
      </c>
      <c r="R67" s="26"/>
      <c r="S67" s="26"/>
      <c r="T67" s="26"/>
      <c r="U67" s="26"/>
      <c r="V67" s="26">
        <v>48855680</v>
      </c>
      <c r="W67" s="26">
        <v>31647744</v>
      </c>
      <c r="X67" s="26"/>
      <c r="Y67" s="25"/>
      <c r="Z67" s="27">
        <v>57246099</v>
      </c>
    </row>
    <row r="68" spans="1:26" ht="12.75" hidden="1">
      <c r="A68" s="37" t="s">
        <v>31</v>
      </c>
      <c r="B68" s="19">
        <v>5192247</v>
      </c>
      <c r="C68" s="19"/>
      <c r="D68" s="20">
        <v>7685518</v>
      </c>
      <c r="E68" s="21">
        <v>7685518</v>
      </c>
      <c r="F68" s="21">
        <v>9432187</v>
      </c>
      <c r="G68" s="21">
        <v>385327</v>
      </c>
      <c r="H68" s="21">
        <v>311320</v>
      </c>
      <c r="I68" s="21">
        <v>10128834</v>
      </c>
      <c r="J68" s="21">
        <v>299356</v>
      </c>
      <c r="K68" s="21">
        <v>306811</v>
      </c>
      <c r="L68" s="21">
        <v>299001</v>
      </c>
      <c r="M68" s="21">
        <v>905168</v>
      </c>
      <c r="N68" s="21">
        <v>313751</v>
      </c>
      <c r="O68" s="21">
        <v>207956</v>
      </c>
      <c r="P68" s="21">
        <v>316962</v>
      </c>
      <c r="Q68" s="21">
        <v>838669</v>
      </c>
      <c r="R68" s="21"/>
      <c r="S68" s="21"/>
      <c r="T68" s="21"/>
      <c r="U68" s="21"/>
      <c r="V68" s="21">
        <v>11872671</v>
      </c>
      <c r="W68" s="21">
        <v>7347969</v>
      </c>
      <c r="X68" s="21"/>
      <c r="Y68" s="20"/>
      <c r="Z68" s="23">
        <v>7685518</v>
      </c>
    </row>
    <row r="69" spans="1:26" ht="12.75" hidden="1">
      <c r="A69" s="38" t="s">
        <v>32</v>
      </c>
      <c r="B69" s="19">
        <v>33678106</v>
      </c>
      <c r="C69" s="19"/>
      <c r="D69" s="20">
        <v>35141665</v>
      </c>
      <c r="E69" s="21">
        <v>47460581</v>
      </c>
      <c r="F69" s="21">
        <v>3922285</v>
      </c>
      <c r="G69" s="21">
        <v>3348035</v>
      </c>
      <c r="H69" s="21">
        <v>2718768</v>
      </c>
      <c r="I69" s="21">
        <v>9989088</v>
      </c>
      <c r="J69" s="21">
        <v>3298694</v>
      </c>
      <c r="K69" s="21">
        <v>3328732</v>
      </c>
      <c r="L69" s="21">
        <v>3492268</v>
      </c>
      <c r="M69" s="21">
        <v>10119694</v>
      </c>
      <c r="N69" s="21">
        <v>2993057</v>
      </c>
      <c r="O69" s="21">
        <v>3279194</v>
      </c>
      <c r="P69" s="21">
        <v>8251733</v>
      </c>
      <c r="Q69" s="21">
        <v>14523984</v>
      </c>
      <c r="R69" s="21"/>
      <c r="S69" s="21"/>
      <c r="T69" s="21"/>
      <c r="U69" s="21"/>
      <c r="V69" s="21">
        <v>34632766</v>
      </c>
      <c r="W69" s="21">
        <v>22773556</v>
      </c>
      <c r="X69" s="21"/>
      <c r="Y69" s="20"/>
      <c r="Z69" s="23">
        <v>47460581</v>
      </c>
    </row>
    <row r="70" spans="1:26" ht="12.75" hidden="1">
      <c r="A70" s="39" t="s">
        <v>103</v>
      </c>
      <c r="B70" s="19">
        <v>28246006</v>
      </c>
      <c r="C70" s="19"/>
      <c r="D70" s="20">
        <v>31942186</v>
      </c>
      <c r="E70" s="21">
        <v>38874581</v>
      </c>
      <c r="F70" s="21">
        <v>3521027</v>
      </c>
      <c r="G70" s="21">
        <v>2832101</v>
      </c>
      <c r="H70" s="21">
        <v>2303448</v>
      </c>
      <c r="I70" s="21">
        <v>8656576</v>
      </c>
      <c r="J70" s="21">
        <v>2872282</v>
      </c>
      <c r="K70" s="21">
        <v>1855331</v>
      </c>
      <c r="L70" s="21">
        <v>2167592</v>
      </c>
      <c r="M70" s="21">
        <v>6895205</v>
      </c>
      <c r="N70" s="21">
        <v>1729265</v>
      </c>
      <c r="O70" s="21">
        <v>1890038</v>
      </c>
      <c r="P70" s="21">
        <v>5591410</v>
      </c>
      <c r="Q70" s="21">
        <v>9210713</v>
      </c>
      <c r="R70" s="21"/>
      <c r="S70" s="21"/>
      <c r="T70" s="21"/>
      <c r="U70" s="21"/>
      <c r="V70" s="21">
        <v>24762494</v>
      </c>
      <c r="W70" s="21">
        <v>20367477</v>
      </c>
      <c r="X70" s="21"/>
      <c r="Y70" s="20"/>
      <c r="Z70" s="23">
        <v>38874581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5432100</v>
      </c>
      <c r="C73" s="19"/>
      <c r="D73" s="20">
        <v>3199479</v>
      </c>
      <c r="E73" s="21">
        <v>8586000</v>
      </c>
      <c r="F73" s="21">
        <v>401258</v>
      </c>
      <c r="G73" s="21">
        <v>515934</v>
      </c>
      <c r="H73" s="21">
        <v>415320</v>
      </c>
      <c r="I73" s="21">
        <v>1332512</v>
      </c>
      <c r="J73" s="21">
        <v>426412</v>
      </c>
      <c r="K73" s="21">
        <v>1473401</v>
      </c>
      <c r="L73" s="21">
        <v>1324676</v>
      </c>
      <c r="M73" s="21">
        <v>3224489</v>
      </c>
      <c r="N73" s="21">
        <v>1263792</v>
      </c>
      <c r="O73" s="21">
        <v>1389156</v>
      </c>
      <c r="P73" s="21">
        <v>2660323</v>
      </c>
      <c r="Q73" s="21">
        <v>5313271</v>
      </c>
      <c r="R73" s="21"/>
      <c r="S73" s="21"/>
      <c r="T73" s="21"/>
      <c r="U73" s="21"/>
      <c r="V73" s="21">
        <v>9870272</v>
      </c>
      <c r="W73" s="21">
        <v>2406079</v>
      </c>
      <c r="X73" s="21"/>
      <c r="Y73" s="20"/>
      <c r="Z73" s="23">
        <v>8586000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2905826</v>
      </c>
      <c r="C75" s="28"/>
      <c r="D75" s="29">
        <v>1579400</v>
      </c>
      <c r="E75" s="30">
        <v>2100000</v>
      </c>
      <c r="F75" s="30">
        <v>240024</v>
      </c>
      <c r="G75" s="30">
        <v>247686</v>
      </c>
      <c r="H75" s="30">
        <v>252096</v>
      </c>
      <c r="I75" s="30">
        <v>739806</v>
      </c>
      <c r="J75" s="30">
        <v>236505</v>
      </c>
      <c r="K75" s="30">
        <v>256411</v>
      </c>
      <c r="L75" s="30">
        <v>269683</v>
      </c>
      <c r="M75" s="30">
        <v>762599</v>
      </c>
      <c r="N75" s="30">
        <v>273521</v>
      </c>
      <c r="O75" s="30">
        <v>285970</v>
      </c>
      <c r="P75" s="30">
        <v>288347</v>
      </c>
      <c r="Q75" s="30">
        <v>847838</v>
      </c>
      <c r="R75" s="30"/>
      <c r="S75" s="30"/>
      <c r="T75" s="30"/>
      <c r="U75" s="30"/>
      <c r="V75" s="30">
        <v>2350243</v>
      </c>
      <c r="W75" s="30">
        <v>1526219</v>
      </c>
      <c r="X75" s="30"/>
      <c r="Y75" s="29"/>
      <c r="Z75" s="31">
        <v>2100000</v>
      </c>
    </row>
    <row r="76" spans="1:26" ht="12.75" hidden="1">
      <c r="A76" s="42" t="s">
        <v>287</v>
      </c>
      <c r="B76" s="32">
        <v>33808475</v>
      </c>
      <c r="C76" s="32"/>
      <c r="D76" s="33">
        <v>38480282</v>
      </c>
      <c r="E76" s="34">
        <v>50161287</v>
      </c>
      <c r="F76" s="34">
        <v>4034497</v>
      </c>
      <c r="G76" s="34">
        <v>5107537</v>
      </c>
      <c r="H76" s="34">
        <v>4511932</v>
      </c>
      <c r="I76" s="34">
        <v>13653966</v>
      </c>
      <c r="J76" s="34">
        <v>4405684</v>
      </c>
      <c r="K76" s="34">
        <v>4338409</v>
      </c>
      <c r="L76" s="34">
        <v>2867699</v>
      </c>
      <c r="M76" s="34">
        <v>11611792</v>
      </c>
      <c r="N76" s="34">
        <v>3846160</v>
      </c>
      <c r="O76" s="34">
        <v>3019644</v>
      </c>
      <c r="P76" s="34">
        <v>4591282</v>
      </c>
      <c r="Q76" s="34">
        <v>11457086</v>
      </c>
      <c r="R76" s="34"/>
      <c r="S76" s="34"/>
      <c r="T76" s="34"/>
      <c r="U76" s="34"/>
      <c r="V76" s="34">
        <v>36722844</v>
      </c>
      <c r="W76" s="34">
        <v>38557767</v>
      </c>
      <c r="X76" s="34"/>
      <c r="Y76" s="33"/>
      <c r="Z76" s="35">
        <v>50161287</v>
      </c>
    </row>
    <row r="77" spans="1:26" ht="12.75" hidden="1">
      <c r="A77" s="37" t="s">
        <v>31</v>
      </c>
      <c r="B77" s="19">
        <v>3870789</v>
      </c>
      <c r="C77" s="19"/>
      <c r="D77" s="20">
        <v>6659843</v>
      </c>
      <c r="E77" s="21">
        <v>6916966</v>
      </c>
      <c r="F77" s="21">
        <v>144869</v>
      </c>
      <c r="G77" s="21">
        <v>488378</v>
      </c>
      <c r="H77" s="21">
        <v>1000267</v>
      </c>
      <c r="I77" s="21">
        <v>1633514</v>
      </c>
      <c r="J77" s="21">
        <v>557358</v>
      </c>
      <c r="K77" s="21">
        <v>874081</v>
      </c>
      <c r="L77" s="21">
        <v>367040</v>
      </c>
      <c r="M77" s="21">
        <v>1798479</v>
      </c>
      <c r="N77" s="21">
        <v>404641</v>
      </c>
      <c r="O77" s="21">
        <v>376033</v>
      </c>
      <c r="P77" s="21">
        <v>317094</v>
      </c>
      <c r="Q77" s="21">
        <v>1097768</v>
      </c>
      <c r="R77" s="21"/>
      <c r="S77" s="21"/>
      <c r="T77" s="21"/>
      <c r="U77" s="21"/>
      <c r="V77" s="21">
        <v>4529761</v>
      </c>
      <c r="W77" s="21">
        <v>6194572</v>
      </c>
      <c r="X77" s="21"/>
      <c r="Y77" s="20"/>
      <c r="Z77" s="23">
        <v>6916966</v>
      </c>
    </row>
    <row r="78" spans="1:26" ht="12.75" hidden="1">
      <c r="A78" s="38" t="s">
        <v>32</v>
      </c>
      <c r="B78" s="19">
        <v>29937686</v>
      </c>
      <c r="C78" s="19"/>
      <c r="D78" s="20">
        <v>30451819</v>
      </c>
      <c r="E78" s="21">
        <v>43244321</v>
      </c>
      <c r="F78" s="21">
        <v>3649604</v>
      </c>
      <c r="G78" s="21">
        <v>4371472</v>
      </c>
      <c r="H78" s="21">
        <v>3259568</v>
      </c>
      <c r="I78" s="21">
        <v>11280644</v>
      </c>
      <c r="J78" s="21">
        <v>3611821</v>
      </c>
      <c r="K78" s="21">
        <v>3207917</v>
      </c>
      <c r="L78" s="21">
        <v>2230976</v>
      </c>
      <c r="M78" s="21">
        <v>9050714</v>
      </c>
      <c r="N78" s="21">
        <v>3167997</v>
      </c>
      <c r="O78" s="21">
        <v>2357642</v>
      </c>
      <c r="P78" s="21">
        <v>3985841</v>
      </c>
      <c r="Q78" s="21">
        <v>9511480</v>
      </c>
      <c r="R78" s="21"/>
      <c r="S78" s="21"/>
      <c r="T78" s="21"/>
      <c r="U78" s="21"/>
      <c r="V78" s="21">
        <v>29842838</v>
      </c>
      <c r="W78" s="21">
        <v>32363195</v>
      </c>
      <c r="X78" s="21"/>
      <c r="Y78" s="20"/>
      <c r="Z78" s="23">
        <v>43244321</v>
      </c>
    </row>
    <row r="79" spans="1:26" ht="12.75" hidden="1">
      <c r="A79" s="39" t="s">
        <v>103</v>
      </c>
      <c r="B79" s="19">
        <v>25108896</v>
      </c>
      <c r="C79" s="19"/>
      <c r="D79" s="20">
        <v>27679330</v>
      </c>
      <c r="E79" s="21">
        <v>35516923</v>
      </c>
      <c r="F79" s="21">
        <v>3286267</v>
      </c>
      <c r="G79" s="21">
        <v>3960593</v>
      </c>
      <c r="H79" s="21">
        <v>2937718</v>
      </c>
      <c r="I79" s="21">
        <v>10184578</v>
      </c>
      <c r="J79" s="21">
        <v>3320962</v>
      </c>
      <c r="K79" s="21">
        <v>2371917</v>
      </c>
      <c r="L79" s="21">
        <v>1431280</v>
      </c>
      <c r="M79" s="21">
        <v>7124159</v>
      </c>
      <c r="N79" s="21">
        <v>2284706</v>
      </c>
      <c r="O79" s="21">
        <v>1558173</v>
      </c>
      <c r="P79" s="21">
        <v>2722874</v>
      </c>
      <c r="Q79" s="21">
        <v>6565753</v>
      </c>
      <c r="R79" s="21"/>
      <c r="S79" s="21"/>
      <c r="T79" s="21"/>
      <c r="U79" s="21"/>
      <c r="V79" s="21">
        <v>23874490</v>
      </c>
      <c r="W79" s="21">
        <v>25358128</v>
      </c>
      <c r="X79" s="21"/>
      <c r="Y79" s="20"/>
      <c r="Z79" s="23">
        <v>35516923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4828790</v>
      </c>
      <c r="C82" s="19"/>
      <c r="D82" s="20">
        <v>2772489</v>
      </c>
      <c r="E82" s="21">
        <v>7727398</v>
      </c>
      <c r="F82" s="21">
        <v>300021</v>
      </c>
      <c r="G82" s="21">
        <v>348331</v>
      </c>
      <c r="H82" s="21">
        <v>297370</v>
      </c>
      <c r="I82" s="21">
        <v>945722</v>
      </c>
      <c r="J82" s="21">
        <v>272211</v>
      </c>
      <c r="K82" s="21">
        <v>787236</v>
      </c>
      <c r="L82" s="21">
        <v>771120</v>
      </c>
      <c r="M82" s="21">
        <v>1830567</v>
      </c>
      <c r="N82" s="21">
        <v>866859</v>
      </c>
      <c r="O82" s="21">
        <v>776940</v>
      </c>
      <c r="P82" s="21">
        <v>892478</v>
      </c>
      <c r="Q82" s="21">
        <v>2536277</v>
      </c>
      <c r="R82" s="21"/>
      <c r="S82" s="21"/>
      <c r="T82" s="21"/>
      <c r="U82" s="21"/>
      <c r="V82" s="21">
        <v>5312566</v>
      </c>
      <c r="W82" s="21">
        <v>7005067</v>
      </c>
      <c r="X82" s="21"/>
      <c r="Y82" s="20"/>
      <c r="Z82" s="23">
        <v>7727398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63316</v>
      </c>
      <c r="G83" s="21">
        <v>62548</v>
      </c>
      <c r="H83" s="21">
        <v>24480</v>
      </c>
      <c r="I83" s="21">
        <v>150344</v>
      </c>
      <c r="J83" s="21">
        <v>18648</v>
      </c>
      <c r="K83" s="21">
        <v>48764</v>
      </c>
      <c r="L83" s="21">
        <v>28576</v>
      </c>
      <c r="M83" s="21">
        <v>95988</v>
      </c>
      <c r="N83" s="21">
        <v>16432</v>
      </c>
      <c r="O83" s="21">
        <v>22529</v>
      </c>
      <c r="P83" s="21">
        <v>370489</v>
      </c>
      <c r="Q83" s="21">
        <v>409450</v>
      </c>
      <c r="R83" s="21"/>
      <c r="S83" s="21"/>
      <c r="T83" s="21"/>
      <c r="U83" s="21"/>
      <c r="V83" s="21">
        <v>655782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1368620</v>
      </c>
      <c r="E84" s="30"/>
      <c r="F84" s="30">
        <v>240024</v>
      </c>
      <c r="G84" s="30">
        <v>247687</v>
      </c>
      <c r="H84" s="30">
        <v>252097</v>
      </c>
      <c r="I84" s="30">
        <v>739808</v>
      </c>
      <c r="J84" s="30">
        <v>236505</v>
      </c>
      <c r="K84" s="30">
        <v>256411</v>
      </c>
      <c r="L84" s="30">
        <v>269683</v>
      </c>
      <c r="M84" s="30">
        <v>762599</v>
      </c>
      <c r="N84" s="30">
        <v>273522</v>
      </c>
      <c r="O84" s="30">
        <v>285969</v>
      </c>
      <c r="P84" s="30">
        <v>288347</v>
      </c>
      <c r="Q84" s="30">
        <v>847838</v>
      </c>
      <c r="R84" s="30"/>
      <c r="S84" s="30"/>
      <c r="T84" s="30"/>
      <c r="U84" s="30"/>
      <c r="V84" s="30">
        <v>2350245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2155938</v>
      </c>
      <c r="D5" s="357">
        <f t="shared" si="0"/>
        <v>0</v>
      </c>
      <c r="E5" s="356">
        <f t="shared" si="0"/>
        <v>3914704</v>
      </c>
      <c r="F5" s="358">
        <f t="shared" si="0"/>
        <v>3364431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65675</v>
      </c>
      <c r="N5" s="358">
        <f t="shared" si="0"/>
        <v>65675</v>
      </c>
      <c r="O5" s="358">
        <f t="shared" si="0"/>
        <v>174931</v>
      </c>
      <c r="P5" s="356">
        <f t="shared" si="0"/>
        <v>147975</v>
      </c>
      <c r="Q5" s="356">
        <f t="shared" si="0"/>
        <v>182112</v>
      </c>
      <c r="R5" s="358">
        <f t="shared" si="0"/>
        <v>505018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570693</v>
      </c>
      <c r="X5" s="356">
        <f t="shared" si="0"/>
        <v>2523324</v>
      </c>
      <c r="Y5" s="358">
        <f t="shared" si="0"/>
        <v>-1952631</v>
      </c>
      <c r="Z5" s="359">
        <f>+IF(X5&lt;&gt;0,+(Y5/X5)*100,0)</f>
        <v>-77.38328490514891</v>
      </c>
      <c r="AA5" s="360">
        <f>+AA6+AA8+AA11+AA13+AA15</f>
        <v>3364431</v>
      </c>
    </row>
    <row r="6" spans="1:27" ht="12.75">
      <c r="A6" s="361" t="s">
        <v>205</v>
      </c>
      <c r="B6" s="142"/>
      <c r="C6" s="60">
        <f>+C7</f>
        <v>1197272</v>
      </c>
      <c r="D6" s="340">
        <f aca="true" t="shared" si="1" ref="D6:AA6">+D7</f>
        <v>0</v>
      </c>
      <c r="E6" s="60">
        <f t="shared" si="1"/>
        <v>2129488</v>
      </c>
      <c r="F6" s="59">
        <f t="shared" si="1"/>
        <v>1946752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21197</v>
      </c>
      <c r="N6" s="59">
        <f t="shared" si="1"/>
        <v>21197</v>
      </c>
      <c r="O6" s="59">
        <f t="shared" si="1"/>
        <v>53120</v>
      </c>
      <c r="P6" s="60">
        <f t="shared" si="1"/>
        <v>109713</v>
      </c>
      <c r="Q6" s="60">
        <f t="shared" si="1"/>
        <v>167381</v>
      </c>
      <c r="R6" s="59">
        <f t="shared" si="1"/>
        <v>330214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351411</v>
      </c>
      <c r="X6" s="60">
        <f t="shared" si="1"/>
        <v>1460064</v>
      </c>
      <c r="Y6" s="59">
        <f t="shared" si="1"/>
        <v>-1108653</v>
      </c>
      <c r="Z6" s="61">
        <f>+IF(X6&lt;&gt;0,+(Y6/X6)*100,0)</f>
        <v>-75.93180846866987</v>
      </c>
      <c r="AA6" s="62">
        <f t="shared" si="1"/>
        <v>1946752</v>
      </c>
    </row>
    <row r="7" spans="1:27" ht="12.75">
      <c r="A7" s="291" t="s">
        <v>229</v>
      </c>
      <c r="B7" s="142"/>
      <c r="C7" s="60">
        <v>1197272</v>
      </c>
      <c r="D7" s="340"/>
      <c r="E7" s="60">
        <v>2129488</v>
      </c>
      <c r="F7" s="59">
        <v>1946752</v>
      </c>
      <c r="G7" s="59"/>
      <c r="H7" s="60"/>
      <c r="I7" s="60"/>
      <c r="J7" s="59"/>
      <c r="K7" s="59"/>
      <c r="L7" s="60"/>
      <c r="M7" s="60">
        <v>21197</v>
      </c>
      <c r="N7" s="59">
        <v>21197</v>
      </c>
      <c r="O7" s="59">
        <v>53120</v>
      </c>
      <c r="P7" s="60">
        <v>109713</v>
      </c>
      <c r="Q7" s="60">
        <v>167381</v>
      </c>
      <c r="R7" s="59">
        <v>330214</v>
      </c>
      <c r="S7" s="59"/>
      <c r="T7" s="60"/>
      <c r="U7" s="60"/>
      <c r="V7" s="59"/>
      <c r="W7" s="59">
        <v>351411</v>
      </c>
      <c r="X7" s="60">
        <v>1460064</v>
      </c>
      <c r="Y7" s="59">
        <v>-1108653</v>
      </c>
      <c r="Z7" s="61">
        <v>-75.93</v>
      </c>
      <c r="AA7" s="62">
        <v>1946752</v>
      </c>
    </row>
    <row r="8" spans="1:27" ht="12.75">
      <c r="A8" s="361" t="s">
        <v>206</v>
      </c>
      <c r="B8" s="142"/>
      <c r="C8" s="60">
        <f aca="true" t="shared" si="2" ref="C8:Y8">SUM(C9:C10)</f>
        <v>781664</v>
      </c>
      <c r="D8" s="340">
        <f t="shared" si="2"/>
        <v>0</v>
      </c>
      <c r="E8" s="60">
        <f t="shared" si="2"/>
        <v>1612217</v>
      </c>
      <c r="F8" s="59">
        <f t="shared" si="2"/>
        <v>1192877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44478</v>
      </c>
      <c r="N8" s="59">
        <f t="shared" si="2"/>
        <v>44478</v>
      </c>
      <c r="O8" s="59">
        <f t="shared" si="2"/>
        <v>119057</v>
      </c>
      <c r="P8" s="60">
        <f t="shared" si="2"/>
        <v>8468</v>
      </c>
      <c r="Q8" s="60">
        <f t="shared" si="2"/>
        <v>14731</v>
      </c>
      <c r="R8" s="59">
        <f t="shared" si="2"/>
        <v>142256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186734</v>
      </c>
      <c r="X8" s="60">
        <f t="shared" si="2"/>
        <v>894658</v>
      </c>
      <c r="Y8" s="59">
        <f t="shared" si="2"/>
        <v>-707924</v>
      </c>
      <c r="Z8" s="61">
        <f>+IF(X8&lt;&gt;0,+(Y8/X8)*100,0)</f>
        <v>-79.1278902105609</v>
      </c>
      <c r="AA8" s="62">
        <f>SUM(AA9:AA10)</f>
        <v>1192877</v>
      </c>
    </row>
    <row r="9" spans="1:27" ht="12.75">
      <c r="A9" s="291" t="s">
        <v>230</v>
      </c>
      <c r="B9" s="142"/>
      <c r="C9" s="60">
        <v>181402</v>
      </c>
      <c r="D9" s="340"/>
      <c r="E9" s="60">
        <v>585023</v>
      </c>
      <c r="F9" s="59">
        <v>373418</v>
      </c>
      <c r="G9" s="59"/>
      <c r="H9" s="60"/>
      <c r="I9" s="60"/>
      <c r="J9" s="59"/>
      <c r="K9" s="59"/>
      <c r="L9" s="60"/>
      <c r="M9" s="60">
        <v>10861</v>
      </c>
      <c r="N9" s="59">
        <v>10861</v>
      </c>
      <c r="O9" s="59">
        <v>50674</v>
      </c>
      <c r="P9" s="60"/>
      <c r="Q9" s="60">
        <v>8431</v>
      </c>
      <c r="R9" s="59">
        <v>59105</v>
      </c>
      <c r="S9" s="59"/>
      <c r="T9" s="60"/>
      <c r="U9" s="60"/>
      <c r="V9" s="59"/>
      <c r="W9" s="59">
        <v>69966</v>
      </c>
      <c r="X9" s="60">
        <v>280064</v>
      </c>
      <c r="Y9" s="59">
        <v>-210098</v>
      </c>
      <c r="Z9" s="61">
        <v>-75.02</v>
      </c>
      <c r="AA9" s="62">
        <v>373418</v>
      </c>
    </row>
    <row r="10" spans="1:27" ht="12.75">
      <c r="A10" s="291" t="s">
        <v>231</v>
      </c>
      <c r="B10" s="142"/>
      <c r="C10" s="60">
        <v>600262</v>
      </c>
      <c r="D10" s="340"/>
      <c r="E10" s="60">
        <v>1027194</v>
      </c>
      <c r="F10" s="59">
        <v>819459</v>
      </c>
      <c r="G10" s="59"/>
      <c r="H10" s="60"/>
      <c r="I10" s="60"/>
      <c r="J10" s="59"/>
      <c r="K10" s="59"/>
      <c r="L10" s="60"/>
      <c r="M10" s="60">
        <v>33617</v>
      </c>
      <c r="N10" s="59">
        <v>33617</v>
      </c>
      <c r="O10" s="59">
        <v>68383</v>
      </c>
      <c r="P10" s="60">
        <v>8468</v>
      </c>
      <c r="Q10" s="60">
        <v>6300</v>
      </c>
      <c r="R10" s="59">
        <v>83151</v>
      </c>
      <c r="S10" s="59"/>
      <c r="T10" s="60"/>
      <c r="U10" s="60"/>
      <c r="V10" s="59"/>
      <c r="W10" s="59">
        <v>116768</v>
      </c>
      <c r="X10" s="60">
        <v>614594</v>
      </c>
      <c r="Y10" s="59">
        <v>-497826</v>
      </c>
      <c r="Z10" s="61">
        <v>-81</v>
      </c>
      <c r="AA10" s="62">
        <v>819459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177002</v>
      </c>
      <c r="D15" s="340">
        <f t="shared" si="5"/>
        <v>0</v>
      </c>
      <c r="E15" s="60">
        <f t="shared" si="5"/>
        <v>172999</v>
      </c>
      <c r="F15" s="59">
        <f t="shared" si="5"/>
        <v>224802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2754</v>
      </c>
      <c r="P15" s="60">
        <f t="shared" si="5"/>
        <v>29794</v>
      </c>
      <c r="Q15" s="60">
        <f t="shared" si="5"/>
        <v>0</v>
      </c>
      <c r="R15" s="59">
        <f t="shared" si="5"/>
        <v>32548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32548</v>
      </c>
      <c r="X15" s="60">
        <f t="shared" si="5"/>
        <v>168602</v>
      </c>
      <c r="Y15" s="59">
        <f t="shared" si="5"/>
        <v>-136054</v>
      </c>
      <c r="Z15" s="61">
        <f>+IF(X15&lt;&gt;0,+(Y15/X15)*100,0)</f>
        <v>-80.69536541678035</v>
      </c>
      <c r="AA15" s="62">
        <f>SUM(AA16:AA20)</f>
        <v>224802</v>
      </c>
    </row>
    <row r="16" spans="1:27" ht="12.75">
      <c r="A16" s="291" t="s">
        <v>234</v>
      </c>
      <c r="B16" s="300"/>
      <c r="C16" s="60">
        <v>177002</v>
      </c>
      <c r="D16" s="340"/>
      <c r="E16" s="60">
        <v>162167</v>
      </c>
      <c r="F16" s="59">
        <v>224802</v>
      </c>
      <c r="G16" s="59"/>
      <c r="H16" s="60"/>
      <c r="I16" s="60"/>
      <c r="J16" s="59"/>
      <c r="K16" s="59"/>
      <c r="L16" s="60"/>
      <c r="M16" s="60"/>
      <c r="N16" s="59"/>
      <c r="O16" s="59"/>
      <c r="P16" s="60">
        <v>29794</v>
      </c>
      <c r="Q16" s="60"/>
      <c r="R16" s="59">
        <v>29794</v>
      </c>
      <c r="S16" s="59"/>
      <c r="T16" s="60"/>
      <c r="U16" s="60"/>
      <c r="V16" s="59"/>
      <c r="W16" s="59">
        <v>29794</v>
      </c>
      <c r="X16" s="60">
        <v>168602</v>
      </c>
      <c r="Y16" s="59">
        <v>-138808</v>
      </c>
      <c r="Z16" s="61">
        <v>-82.33</v>
      </c>
      <c r="AA16" s="62">
        <v>224802</v>
      </c>
    </row>
    <row r="17" spans="1:27" ht="12.75">
      <c r="A17" s="291" t="s">
        <v>235</v>
      </c>
      <c r="B17" s="136"/>
      <c r="C17" s="60"/>
      <c r="D17" s="340"/>
      <c r="E17" s="60">
        <v>10832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2754</v>
      </c>
      <c r="P20" s="60"/>
      <c r="Q20" s="60"/>
      <c r="R20" s="59">
        <v>2754</v>
      </c>
      <c r="S20" s="59"/>
      <c r="T20" s="60"/>
      <c r="U20" s="60"/>
      <c r="V20" s="59"/>
      <c r="W20" s="59">
        <v>2754</v>
      </c>
      <c r="X20" s="60"/>
      <c r="Y20" s="59">
        <v>2754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686228</v>
      </c>
      <c r="D22" s="344">
        <f t="shared" si="6"/>
        <v>0</v>
      </c>
      <c r="E22" s="343">
        <f t="shared" si="6"/>
        <v>494543</v>
      </c>
      <c r="F22" s="345">
        <f t="shared" si="6"/>
        <v>1787759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45134</v>
      </c>
      <c r="N22" s="345">
        <f t="shared" si="6"/>
        <v>45134</v>
      </c>
      <c r="O22" s="345">
        <f t="shared" si="6"/>
        <v>10115</v>
      </c>
      <c r="P22" s="343">
        <f t="shared" si="6"/>
        <v>74300</v>
      </c>
      <c r="Q22" s="343">
        <f t="shared" si="6"/>
        <v>101377</v>
      </c>
      <c r="R22" s="345">
        <f t="shared" si="6"/>
        <v>185792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230926</v>
      </c>
      <c r="X22" s="343">
        <f t="shared" si="6"/>
        <v>1340820</v>
      </c>
      <c r="Y22" s="345">
        <f t="shared" si="6"/>
        <v>-1109894</v>
      </c>
      <c r="Z22" s="336">
        <f>+IF(X22&lt;&gt;0,+(Y22/X22)*100,0)</f>
        <v>-82.77725570919289</v>
      </c>
      <c r="AA22" s="350">
        <f>SUM(AA23:AA32)</f>
        <v>1787759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4096</v>
      </c>
      <c r="R23" s="59">
        <v>4096</v>
      </c>
      <c r="S23" s="59"/>
      <c r="T23" s="60"/>
      <c r="U23" s="60"/>
      <c r="V23" s="59"/>
      <c r="W23" s="59">
        <v>4096</v>
      </c>
      <c r="X23" s="60"/>
      <c r="Y23" s="59">
        <v>4096</v>
      </c>
      <c r="Z23" s="61"/>
      <c r="AA23" s="62"/>
    </row>
    <row r="24" spans="1:27" ht="12.75">
      <c r="A24" s="361" t="s">
        <v>238</v>
      </c>
      <c r="B24" s="142"/>
      <c r="C24" s="60">
        <v>29159</v>
      </c>
      <c r="D24" s="340"/>
      <c r="E24" s="60">
        <v>34882</v>
      </c>
      <c r="F24" s="59">
        <v>114920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86190</v>
      </c>
      <c r="Y24" s="59">
        <v>-86190</v>
      </c>
      <c r="Z24" s="61">
        <v>-100</v>
      </c>
      <c r="AA24" s="62">
        <v>114920</v>
      </c>
    </row>
    <row r="25" spans="1:27" ht="12.75">
      <c r="A25" s="361" t="s">
        <v>239</v>
      </c>
      <c r="B25" s="142"/>
      <c r="C25" s="60">
        <v>424279</v>
      </c>
      <c r="D25" s="340"/>
      <c r="E25" s="60">
        <v>442329</v>
      </c>
      <c r="F25" s="59">
        <v>628439</v>
      </c>
      <c r="G25" s="59"/>
      <c r="H25" s="60"/>
      <c r="I25" s="60"/>
      <c r="J25" s="59"/>
      <c r="K25" s="59"/>
      <c r="L25" s="60"/>
      <c r="M25" s="60">
        <v>45134</v>
      </c>
      <c r="N25" s="59">
        <v>45134</v>
      </c>
      <c r="O25" s="59">
        <v>10115</v>
      </c>
      <c r="P25" s="60">
        <v>55277</v>
      </c>
      <c r="Q25" s="60">
        <v>70179</v>
      </c>
      <c r="R25" s="59">
        <v>135571</v>
      </c>
      <c r="S25" s="59"/>
      <c r="T25" s="60"/>
      <c r="U25" s="60"/>
      <c r="V25" s="59"/>
      <c r="W25" s="59">
        <v>180705</v>
      </c>
      <c r="X25" s="60">
        <v>471329</v>
      </c>
      <c r="Y25" s="59">
        <v>-290624</v>
      </c>
      <c r="Z25" s="61">
        <v>-61.66</v>
      </c>
      <c r="AA25" s="62">
        <v>628439</v>
      </c>
    </row>
    <row r="26" spans="1:27" ht="12.75">
      <c r="A26" s="361" t="s">
        <v>240</v>
      </c>
      <c r="B26" s="302"/>
      <c r="C26" s="362"/>
      <c r="D26" s="363"/>
      <c r="E26" s="362">
        <v>6500</v>
      </c>
      <c r="F26" s="364">
        <v>3250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2438</v>
      </c>
      <c r="Y26" s="364">
        <v>-2438</v>
      </c>
      <c r="Z26" s="365">
        <v>-100</v>
      </c>
      <c r="AA26" s="366">
        <v>3250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232790</v>
      </c>
      <c r="D32" s="340"/>
      <c r="E32" s="60">
        <v>10832</v>
      </c>
      <c r="F32" s="59">
        <v>1041150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19023</v>
      </c>
      <c r="Q32" s="60">
        <v>27102</v>
      </c>
      <c r="R32" s="59">
        <v>46125</v>
      </c>
      <c r="S32" s="59"/>
      <c r="T32" s="60"/>
      <c r="U32" s="60"/>
      <c r="V32" s="59"/>
      <c r="W32" s="59">
        <v>46125</v>
      </c>
      <c r="X32" s="60">
        <v>780863</v>
      </c>
      <c r="Y32" s="59">
        <v>-734738</v>
      </c>
      <c r="Z32" s="61">
        <v>-94.09</v>
      </c>
      <c r="AA32" s="62">
        <v>1041150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3932073</v>
      </c>
      <c r="D40" s="344">
        <f t="shared" si="9"/>
        <v>0</v>
      </c>
      <c r="E40" s="343">
        <f t="shared" si="9"/>
        <v>5319910</v>
      </c>
      <c r="F40" s="345">
        <f t="shared" si="9"/>
        <v>4186795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237481</v>
      </c>
      <c r="N40" s="345">
        <f t="shared" si="9"/>
        <v>237481</v>
      </c>
      <c r="O40" s="345">
        <f t="shared" si="9"/>
        <v>230985</v>
      </c>
      <c r="P40" s="343">
        <f t="shared" si="9"/>
        <v>170577</v>
      </c>
      <c r="Q40" s="343">
        <f t="shared" si="9"/>
        <v>431049</v>
      </c>
      <c r="R40" s="345">
        <f t="shared" si="9"/>
        <v>832611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1070092</v>
      </c>
      <c r="X40" s="343">
        <f t="shared" si="9"/>
        <v>3140097</v>
      </c>
      <c r="Y40" s="345">
        <f t="shared" si="9"/>
        <v>-2070005</v>
      </c>
      <c r="Z40" s="336">
        <f>+IF(X40&lt;&gt;0,+(Y40/X40)*100,0)</f>
        <v>-65.92168968028695</v>
      </c>
      <c r="AA40" s="350">
        <f>SUM(AA41:AA49)</f>
        <v>4186795</v>
      </c>
    </row>
    <row r="41" spans="1:27" ht="12.75">
      <c r="A41" s="361" t="s">
        <v>248</v>
      </c>
      <c r="B41" s="142"/>
      <c r="C41" s="362">
        <v>2616515</v>
      </c>
      <c r="D41" s="363"/>
      <c r="E41" s="362">
        <v>2346308</v>
      </c>
      <c r="F41" s="364">
        <v>2011681</v>
      </c>
      <c r="G41" s="364"/>
      <c r="H41" s="362"/>
      <c r="I41" s="362"/>
      <c r="J41" s="364"/>
      <c r="K41" s="364"/>
      <c r="L41" s="362"/>
      <c r="M41" s="362">
        <v>107774</v>
      </c>
      <c r="N41" s="364">
        <v>107774</v>
      </c>
      <c r="O41" s="364">
        <v>170107</v>
      </c>
      <c r="P41" s="362">
        <v>73756</v>
      </c>
      <c r="Q41" s="362">
        <v>253206</v>
      </c>
      <c r="R41" s="364">
        <v>497069</v>
      </c>
      <c r="S41" s="364"/>
      <c r="T41" s="362"/>
      <c r="U41" s="362"/>
      <c r="V41" s="364"/>
      <c r="W41" s="364">
        <v>604843</v>
      </c>
      <c r="X41" s="362">
        <v>1508761</v>
      </c>
      <c r="Y41" s="364">
        <v>-903918</v>
      </c>
      <c r="Z41" s="365">
        <v>-59.91</v>
      </c>
      <c r="AA41" s="366">
        <v>2011681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167567</v>
      </c>
      <c r="D43" s="369"/>
      <c r="E43" s="305">
        <v>1511638</v>
      </c>
      <c r="F43" s="370">
        <v>1202563</v>
      </c>
      <c r="G43" s="370"/>
      <c r="H43" s="305"/>
      <c r="I43" s="305"/>
      <c r="J43" s="370"/>
      <c r="K43" s="370"/>
      <c r="L43" s="305"/>
      <c r="M43" s="305">
        <v>42780</v>
      </c>
      <c r="N43" s="370">
        <v>42780</v>
      </c>
      <c r="O43" s="370">
        <v>28283</v>
      </c>
      <c r="P43" s="305">
        <v>86714</v>
      </c>
      <c r="Q43" s="305">
        <v>159911</v>
      </c>
      <c r="R43" s="370">
        <v>274908</v>
      </c>
      <c r="S43" s="370"/>
      <c r="T43" s="305"/>
      <c r="U43" s="305"/>
      <c r="V43" s="370"/>
      <c r="W43" s="370">
        <v>317688</v>
      </c>
      <c r="X43" s="305">
        <v>901922</v>
      </c>
      <c r="Y43" s="370">
        <v>-584234</v>
      </c>
      <c r="Z43" s="371">
        <v>-64.78</v>
      </c>
      <c r="AA43" s="303">
        <v>1202563</v>
      </c>
    </row>
    <row r="44" spans="1:27" ht="12.75">
      <c r="A44" s="361" t="s">
        <v>251</v>
      </c>
      <c r="B44" s="136"/>
      <c r="C44" s="60">
        <v>385629</v>
      </c>
      <c r="D44" s="368"/>
      <c r="E44" s="54">
        <v>674428</v>
      </c>
      <c r="F44" s="53">
        <v>391849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2693</v>
      </c>
      <c r="R44" s="53">
        <v>2693</v>
      </c>
      <c r="S44" s="53"/>
      <c r="T44" s="54"/>
      <c r="U44" s="54"/>
      <c r="V44" s="53"/>
      <c r="W44" s="53">
        <v>2693</v>
      </c>
      <c r="X44" s="54">
        <v>293887</v>
      </c>
      <c r="Y44" s="53">
        <v>-291194</v>
      </c>
      <c r="Z44" s="94">
        <v>-99.08</v>
      </c>
      <c r="AA44" s="95">
        <v>391849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>
        <v>7126</v>
      </c>
      <c r="P47" s="54">
        <v>10107</v>
      </c>
      <c r="Q47" s="54">
        <v>10039</v>
      </c>
      <c r="R47" s="53">
        <v>27272</v>
      </c>
      <c r="S47" s="53"/>
      <c r="T47" s="54"/>
      <c r="U47" s="54"/>
      <c r="V47" s="53"/>
      <c r="W47" s="53">
        <v>27272</v>
      </c>
      <c r="X47" s="54"/>
      <c r="Y47" s="53">
        <v>27272</v>
      </c>
      <c r="Z47" s="94"/>
      <c r="AA47" s="95"/>
    </row>
    <row r="48" spans="1:27" ht="12.75">
      <c r="A48" s="361" t="s">
        <v>255</v>
      </c>
      <c r="B48" s="136"/>
      <c r="C48" s="60">
        <v>762362</v>
      </c>
      <c r="D48" s="368"/>
      <c r="E48" s="54">
        <v>639654</v>
      </c>
      <c r="F48" s="53">
        <v>580702</v>
      </c>
      <c r="G48" s="53"/>
      <c r="H48" s="54"/>
      <c r="I48" s="54"/>
      <c r="J48" s="53"/>
      <c r="K48" s="53"/>
      <c r="L48" s="54"/>
      <c r="M48" s="54">
        <v>86927</v>
      </c>
      <c r="N48" s="53">
        <v>86927</v>
      </c>
      <c r="O48" s="53">
        <v>25469</v>
      </c>
      <c r="P48" s="54"/>
      <c r="Q48" s="54">
        <v>5200</v>
      </c>
      <c r="R48" s="53">
        <v>30669</v>
      </c>
      <c r="S48" s="53"/>
      <c r="T48" s="54"/>
      <c r="U48" s="54"/>
      <c r="V48" s="53"/>
      <c r="W48" s="53">
        <v>117596</v>
      </c>
      <c r="X48" s="54">
        <v>435527</v>
      </c>
      <c r="Y48" s="53">
        <v>-317931</v>
      </c>
      <c r="Z48" s="94">
        <v>-73</v>
      </c>
      <c r="AA48" s="95">
        <v>580702</v>
      </c>
    </row>
    <row r="49" spans="1:27" ht="12.75">
      <c r="A49" s="361" t="s">
        <v>93</v>
      </c>
      <c r="B49" s="136"/>
      <c r="C49" s="54"/>
      <c r="D49" s="368"/>
      <c r="E49" s="54">
        <v>147882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6774239</v>
      </c>
      <c r="D60" s="346">
        <f t="shared" si="14"/>
        <v>0</v>
      </c>
      <c r="E60" s="219">
        <f t="shared" si="14"/>
        <v>9729157</v>
      </c>
      <c r="F60" s="264">
        <f t="shared" si="14"/>
        <v>9338985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348290</v>
      </c>
      <c r="N60" s="264">
        <f t="shared" si="14"/>
        <v>348290</v>
      </c>
      <c r="O60" s="264">
        <f t="shared" si="14"/>
        <v>416031</v>
      </c>
      <c r="P60" s="219">
        <f t="shared" si="14"/>
        <v>392852</v>
      </c>
      <c r="Q60" s="219">
        <f t="shared" si="14"/>
        <v>714538</v>
      </c>
      <c r="R60" s="264">
        <f t="shared" si="14"/>
        <v>1523421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1871711</v>
      </c>
      <c r="X60" s="219">
        <f t="shared" si="14"/>
        <v>7004241</v>
      </c>
      <c r="Y60" s="264">
        <f t="shared" si="14"/>
        <v>-5132530</v>
      </c>
      <c r="Z60" s="337">
        <f>+IF(X60&lt;&gt;0,+(Y60/X60)*100,0)</f>
        <v>-73.27746146941546</v>
      </c>
      <c r="AA60" s="232">
        <f>+AA57+AA54+AA51+AA40+AA37+AA34+AA22+AA5</f>
        <v>9338985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111163053</v>
      </c>
      <c r="D5" s="153">
        <f>SUM(D6:D8)</f>
        <v>0</v>
      </c>
      <c r="E5" s="154">
        <f t="shared" si="0"/>
        <v>106289629</v>
      </c>
      <c r="F5" s="100">
        <f t="shared" si="0"/>
        <v>112678778</v>
      </c>
      <c r="G5" s="100">
        <f t="shared" si="0"/>
        <v>16843724</v>
      </c>
      <c r="H5" s="100">
        <f t="shared" si="0"/>
        <v>3989169</v>
      </c>
      <c r="I5" s="100">
        <f t="shared" si="0"/>
        <v>2173607</v>
      </c>
      <c r="J5" s="100">
        <f t="shared" si="0"/>
        <v>23006500</v>
      </c>
      <c r="K5" s="100">
        <f t="shared" si="0"/>
        <v>2036079</v>
      </c>
      <c r="L5" s="100">
        <f t="shared" si="0"/>
        <v>398022</v>
      </c>
      <c r="M5" s="100">
        <f t="shared" si="0"/>
        <v>41075763</v>
      </c>
      <c r="N5" s="100">
        <f t="shared" si="0"/>
        <v>43509864</v>
      </c>
      <c r="O5" s="100">
        <f t="shared" si="0"/>
        <v>2234343</v>
      </c>
      <c r="P5" s="100">
        <f t="shared" si="0"/>
        <v>8199955</v>
      </c>
      <c r="Q5" s="100">
        <f t="shared" si="0"/>
        <v>31247023</v>
      </c>
      <c r="R5" s="100">
        <f t="shared" si="0"/>
        <v>41681321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108197685</v>
      </c>
      <c r="X5" s="100">
        <f t="shared" si="0"/>
        <v>103712804</v>
      </c>
      <c r="Y5" s="100">
        <f t="shared" si="0"/>
        <v>4484881</v>
      </c>
      <c r="Z5" s="137">
        <f>+IF(X5&lt;&gt;0,+(Y5/X5)*100,0)</f>
        <v>4.324327206503837</v>
      </c>
      <c r="AA5" s="153">
        <f>SUM(AA6:AA8)</f>
        <v>112678778</v>
      </c>
    </row>
    <row r="6" spans="1:27" ht="12.75">
      <c r="A6" s="138" t="s">
        <v>75</v>
      </c>
      <c r="B6" s="136"/>
      <c r="C6" s="155">
        <v>6484849</v>
      </c>
      <c r="D6" s="155"/>
      <c r="E6" s="156">
        <v>6675000</v>
      </c>
      <c r="F6" s="60">
        <v>6675000</v>
      </c>
      <c r="G6" s="60">
        <v>5855263</v>
      </c>
      <c r="H6" s="60"/>
      <c r="I6" s="60"/>
      <c r="J6" s="60">
        <v>5855263</v>
      </c>
      <c r="K6" s="60"/>
      <c r="L6" s="60"/>
      <c r="M6" s="60"/>
      <c r="N6" s="60"/>
      <c r="O6" s="60">
        <v>26799</v>
      </c>
      <c r="P6" s="60">
        <v>819737</v>
      </c>
      <c r="Q6" s="60"/>
      <c r="R6" s="60">
        <v>846536</v>
      </c>
      <c r="S6" s="60"/>
      <c r="T6" s="60"/>
      <c r="U6" s="60"/>
      <c r="V6" s="60"/>
      <c r="W6" s="60">
        <v>6701799</v>
      </c>
      <c r="X6" s="60">
        <v>6675000</v>
      </c>
      <c r="Y6" s="60">
        <v>26799</v>
      </c>
      <c r="Z6" s="140">
        <v>0.4</v>
      </c>
      <c r="AA6" s="155">
        <v>6675000</v>
      </c>
    </row>
    <row r="7" spans="1:27" ht="12.75">
      <c r="A7" s="138" t="s">
        <v>76</v>
      </c>
      <c r="B7" s="136"/>
      <c r="C7" s="157">
        <v>102436546</v>
      </c>
      <c r="D7" s="157"/>
      <c r="E7" s="158">
        <v>99614629</v>
      </c>
      <c r="F7" s="159">
        <v>106003778</v>
      </c>
      <c r="G7" s="159">
        <v>10988461</v>
      </c>
      <c r="H7" s="159">
        <v>3989169</v>
      </c>
      <c r="I7" s="159">
        <v>2173607</v>
      </c>
      <c r="J7" s="159">
        <v>17151237</v>
      </c>
      <c r="K7" s="159">
        <v>2036079</v>
      </c>
      <c r="L7" s="159">
        <v>398022</v>
      </c>
      <c r="M7" s="159">
        <v>41075763</v>
      </c>
      <c r="N7" s="159">
        <v>43509864</v>
      </c>
      <c r="O7" s="159">
        <v>2207544</v>
      </c>
      <c r="P7" s="159">
        <v>7380218</v>
      </c>
      <c r="Q7" s="159">
        <v>31247023</v>
      </c>
      <c r="R7" s="159">
        <v>40834785</v>
      </c>
      <c r="S7" s="159"/>
      <c r="T7" s="159"/>
      <c r="U7" s="159"/>
      <c r="V7" s="159"/>
      <c r="W7" s="159">
        <v>101495886</v>
      </c>
      <c r="X7" s="159">
        <v>97037804</v>
      </c>
      <c r="Y7" s="159">
        <v>4458082</v>
      </c>
      <c r="Z7" s="141">
        <v>4.59</v>
      </c>
      <c r="AA7" s="157">
        <v>106003778</v>
      </c>
    </row>
    <row r="8" spans="1:27" ht="12.75">
      <c r="A8" s="138" t="s">
        <v>77</v>
      </c>
      <c r="B8" s="136"/>
      <c r="C8" s="155">
        <v>2241658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2130008</v>
      </c>
      <c r="D9" s="153">
        <f>SUM(D10:D14)</f>
        <v>0</v>
      </c>
      <c r="E9" s="154">
        <f t="shared" si="1"/>
        <v>6067520</v>
      </c>
      <c r="F9" s="100">
        <f t="shared" si="1"/>
        <v>1706100</v>
      </c>
      <c r="G9" s="100">
        <f t="shared" si="1"/>
        <v>42097</v>
      </c>
      <c r="H9" s="100">
        <f t="shared" si="1"/>
        <v>9178</v>
      </c>
      <c r="I9" s="100">
        <f t="shared" si="1"/>
        <v>10749</v>
      </c>
      <c r="J9" s="100">
        <f t="shared" si="1"/>
        <v>62024</v>
      </c>
      <c r="K9" s="100">
        <f t="shared" si="1"/>
        <v>9800</v>
      </c>
      <c r="L9" s="100">
        <f t="shared" si="1"/>
        <v>21964</v>
      </c>
      <c r="M9" s="100">
        <f t="shared" si="1"/>
        <v>1339816</v>
      </c>
      <c r="N9" s="100">
        <f t="shared" si="1"/>
        <v>1371580</v>
      </c>
      <c r="O9" s="100">
        <f t="shared" si="1"/>
        <v>13448</v>
      </c>
      <c r="P9" s="100">
        <f t="shared" si="1"/>
        <v>190378</v>
      </c>
      <c r="Q9" s="100">
        <f t="shared" si="1"/>
        <v>11195</v>
      </c>
      <c r="R9" s="100">
        <f t="shared" si="1"/>
        <v>215021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1648625</v>
      </c>
      <c r="X9" s="100">
        <f t="shared" si="1"/>
        <v>4834170</v>
      </c>
      <c r="Y9" s="100">
        <f t="shared" si="1"/>
        <v>-3185545</v>
      </c>
      <c r="Z9" s="137">
        <f>+IF(X9&lt;&gt;0,+(Y9/X9)*100,0)</f>
        <v>-65.89642068855667</v>
      </c>
      <c r="AA9" s="153">
        <f>SUM(AA10:AA14)</f>
        <v>1706100</v>
      </c>
    </row>
    <row r="10" spans="1:27" ht="12.75">
      <c r="A10" s="138" t="s">
        <v>79</v>
      </c>
      <c r="B10" s="136"/>
      <c r="C10" s="155">
        <v>1575851</v>
      </c>
      <c r="D10" s="155"/>
      <c r="E10" s="156">
        <v>1590100</v>
      </c>
      <c r="F10" s="60">
        <v>1623600</v>
      </c>
      <c r="G10" s="60">
        <v>30579</v>
      </c>
      <c r="H10" s="60">
        <v>6160</v>
      </c>
      <c r="I10" s="60">
        <v>6395</v>
      </c>
      <c r="J10" s="60">
        <v>43134</v>
      </c>
      <c r="K10" s="60">
        <v>5837</v>
      </c>
      <c r="L10" s="60">
        <v>5839</v>
      </c>
      <c r="M10" s="60">
        <v>1318166</v>
      </c>
      <c r="N10" s="60">
        <v>1329842</v>
      </c>
      <c r="O10" s="60">
        <v>5589</v>
      </c>
      <c r="P10" s="60">
        <v>187284</v>
      </c>
      <c r="Q10" s="60">
        <v>10292</v>
      </c>
      <c r="R10" s="60">
        <v>203165</v>
      </c>
      <c r="S10" s="60"/>
      <c r="T10" s="60"/>
      <c r="U10" s="60"/>
      <c r="V10" s="60"/>
      <c r="W10" s="60">
        <v>1576141</v>
      </c>
      <c r="X10" s="60">
        <v>1569180</v>
      </c>
      <c r="Y10" s="60">
        <v>6961</v>
      </c>
      <c r="Z10" s="140">
        <v>0.44</v>
      </c>
      <c r="AA10" s="155">
        <v>1623600</v>
      </c>
    </row>
    <row r="11" spans="1:27" ht="12.75">
      <c r="A11" s="138" t="s">
        <v>80</v>
      </c>
      <c r="B11" s="136"/>
      <c r="C11" s="155">
        <v>2233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>
        <v>112</v>
      </c>
      <c r="P11" s="60"/>
      <c r="Q11" s="60">
        <v>175</v>
      </c>
      <c r="R11" s="60">
        <v>287</v>
      </c>
      <c r="S11" s="60"/>
      <c r="T11" s="60"/>
      <c r="U11" s="60"/>
      <c r="V11" s="60"/>
      <c r="W11" s="60">
        <v>287</v>
      </c>
      <c r="X11" s="60"/>
      <c r="Y11" s="60">
        <v>287</v>
      </c>
      <c r="Z11" s="140">
        <v>0</v>
      </c>
      <c r="AA11" s="155"/>
    </row>
    <row r="12" spans="1:27" ht="12.75">
      <c r="A12" s="138" t="s">
        <v>81</v>
      </c>
      <c r="B12" s="136"/>
      <c r="C12" s="155">
        <v>551924</v>
      </c>
      <c r="D12" s="155"/>
      <c r="E12" s="156">
        <v>4477420</v>
      </c>
      <c r="F12" s="60">
        <v>82500</v>
      </c>
      <c r="G12" s="60">
        <v>11518</v>
      </c>
      <c r="H12" s="60">
        <v>3018</v>
      </c>
      <c r="I12" s="60">
        <v>4354</v>
      </c>
      <c r="J12" s="60">
        <v>18890</v>
      </c>
      <c r="K12" s="60">
        <v>3963</v>
      </c>
      <c r="L12" s="60">
        <v>16125</v>
      </c>
      <c r="M12" s="60">
        <v>21650</v>
      </c>
      <c r="N12" s="60">
        <v>41738</v>
      </c>
      <c r="O12" s="60">
        <v>7747</v>
      </c>
      <c r="P12" s="60">
        <v>3094</v>
      </c>
      <c r="Q12" s="60">
        <v>728</v>
      </c>
      <c r="R12" s="60">
        <v>11569</v>
      </c>
      <c r="S12" s="60"/>
      <c r="T12" s="60"/>
      <c r="U12" s="60"/>
      <c r="V12" s="60"/>
      <c r="W12" s="60">
        <v>72197</v>
      </c>
      <c r="X12" s="60">
        <v>3264990</v>
      </c>
      <c r="Y12" s="60">
        <v>-3192793</v>
      </c>
      <c r="Z12" s="140">
        <v>-97.79</v>
      </c>
      <c r="AA12" s="155">
        <v>82500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38400127</v>
      </c>
      <c r="D15" s="153">
        <f>SUM(D16:D18)</f>
        <v>0</v>
      </c>
      <c r="E15" s="154">
        <f t="shared" si="2"/>
        <v>43959640</v>
      </c>
      <c r="F15" s="100">
        <f t="shared" si="2"/>
        <v>42955800</v>
      </c>
      <c r="G15" s="100">
        <f t="shared" si="2"/>
        <v>254316</v>
      </c>
      <c r="H15" s="100">
        <f t="shared" si="2"/>
        <v>448429</v>
      </c>
      <c r="I15" s="100">
        <f t="shared" si="2"/>
        <v>252262</v>
      </c>
      <c r="J15" s="100">
        <f t="shared" si="2"/>
        <v>955007</v>
      </c>
      <c r="K15" s="100">
        <f t="shared" si="2"/>
        <v>204288</v>
      </c>
      <c r="L15" s="100">
        <f t="shared" si="2"/>
        <v>795755</v>
      </c>
      <c r="M15" s="100">
        <f t="shared" si="2"/>
        <v>253901</v>
      </c>
      <c r="N15" s="100">
        <f t="shared" si="2"/>
        <v>1253944</v>
      </c>
      <c r="O15" s="100">
        <f t="shared" si="2"/>
        <v>285223</v>
      </c>
      <c r="P15" s="100">
        <f t="shared" si="2"/>
        <v>657784</v>
      </c>
      <c r="Q15" s="100">
        <f t="shared" si="2"/>
        <v>243802</v>
      </c>
      <c r="R15" s="100">
        <f t="shared" si="2"/>
        <v>1186809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3395760</v>
      </c>
      <c r="X15" s="100">
        <f t="shared" si="2"/>
        <v>27131334</v>
      </c>
      <c r="Y15" s="100">
        <f t="shared" si="2"/>
        <v>-23735574</v>
      </c>
      <c r="Z15" s="137">
        <f>+IF(X15&lt;&gt;0,+(Y15/X15)*100,0)</f>
        <v>-87.48399175654245</v>
      </c>
      <c r="AA15" s="153">
        <f>SUM(AA16:AA18)</f>
        <v>42955800</v>
      </c>
    </row>
    <row r="16" spans="1:27" ht="12.75">
      <c r="A16" s="138" t="s">
        <v>85</v>
      </c>
      <c r="B16" s="136"/>
      <c r="C16" s="155">
        <v>1894686</v>
      </c>
      <c r="D16" s="155"/>
      <c r="E16" s="156">
        <v>2203790</v>
      </c>
      <c r="F16" s="60">
        <v>2088750</v>
      </c>
      <c r="G16" s="60">
        <v>5513</v>
      </c>
      <c r="H16" s="60">
        <v>1627</v>
      </c>
      <c r="I16" s="60">
        <v>74414</v>
      </c>
      <c r="J16" s="60">
        <v>81554</v>
      </c>
      <c r="K16" s="60">
        <v>4604</v>
      </c>
      <c r="L16" s="60">
        <v>5523</v>
      </c>
      <c r="M16" s="60">
        <v>10078</v>
      </c>
      <c r="N16" s="60">
        <v>20205</v>
      </c>
      <c r="O16" s="60">
        <v>3457</v>
      </c>
      <c r="P16" s="60">
        <v>3920</v>
      </c>
      <c r="Q16" s="60">
        <v>17959</v>
      </c>
      <c r="R16" s="60">
        <v>25336</v>
      </c>
      <c r="S16" s="60"/>
      <c r="T16" s="60"/>
      <c r="U16" s="60"/>
      <c r="V16" s="60"/>
      <c r="W16" s="60">
        <v>127095</v>
      </c>
      <c r="X16" s="60">
        <v>2166491</v>
      </c>
      <c r="Y16" s="60">
        <v>-2039396</v>
      </c>
      <c r="Z16" s="140">
        <v>-94.13</v>
      </c>
      <c r="AA16" s="155">
        <v>2088750</v>
      </c>
    </row>
    <row r="17" spans="1:27" ht="12.75">
      <c r="A17" s="138" t="s">
        <v>86</v>
      </c>
      <c r="B17" s="136"/>
      <c r="C17" s="155">
        <v>36505441</v>
      </c>
      <c r="D17" s="155"/>
      <c r="E17" s="156">
        <v>41755850</v>
      </c>
      <c r="F17" s="60">
        <v>40867050</v>
      </c>
      <c r="G17" s="60">
        <v>248803</v>
      </c>
      <c r="H17" s="60">
        <v>446802</v>
      </c>
      <c r="I17" s="60">
        <v>177848</v>
      </c>
      <c r="J17" s="60">
        <v>873453</v>
      </c>
      <c r="K17" s="60">
        <v>199684</v>
      </c>
      <c r="L17" s="60">
        <v>790232</v>
      </c>
      <c r="M17" s="60">
        <v>243823</v>
      </c>
      <c r="N17" s="60">
        <v>1233739</v>
      </c>
      <c r="O17" s="60">
        <v>281766</v>
      </c>
      <c r="P17" s="60">
        <v>653864</v>
      </c>
      <c r="Q17" s="60">
        <v>225843</v>
      </c>
      <c r="R17" s="60">
        <v>1161473</v>
      </c>
      <c r="S17" s="60"/>
      <c r="T17" s="60"/>
      <c r="U17" s="60"/>
      <c r="V17" s="60"/>
      <c r="W17" s="60">
        <v>3268665</v>
      </c>
      <c r="X17" s="60">
        <v>24964843</v>
      </c>
      <c r="Y17" s="60">
        <v>-21696178</v>
      </c>
      <c r="Z17" s="140">
        <v>-86.91</v>
      </c>
      <c r="AA17" s="155">
        <v>40867050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89859409</v>
      </c>
      <c r="D19" s="153">
        <f>SUM(D20:D23)</f>
        <v>0</v>
      </c>
      <c r="E19" s="154">
        <f t="shared" si="3"/>
        <v>91733885</v>
      </c>
      <c r="F19" s="100">
        <f t="shared" si="3"/>
        <v>105401781</v>
      </c>
      <c r="G19" s="100">
        <f t="shared" si="3"/>
        <v>48234016</v>
      </c>
      <c r="H19" s="100">
        <f t="shared" si="3"/>
        <v>3572841</v>
      </c>
      <c r="I19" s="100">
        <f t="shared" si="3"/>
        <v>3013331</v>
      </c>
      <c r="J19" s="100">
        <f t="shared" si="3"/>
        <v>54820188</v>
      </c>
      <c r="K19" s="100">
        <f t="shared" si="3"/>
        <v>3549233</v>
      </c>
      <c r="L19" s="100">
        <f t="shared" si="3"/>
        <v>3587555</v>
      </c>
      <c r="M19" s="100">
        <f t="shared" si="3"/>
        <v>9315675</v>
      </c>
      <c r="N19" s="100">
        <f t="shared" si="3"/>
        <v>16452463</v>
      </c>
      <c r="O19" s="100">
        <f t="shared" si="3"/>
        <v>3248550</v>
      </c>
      <c r="P19" s="100">
        <f t="shared" si="3"/>
        <v>9755206</v>
      </c>
      <c r="Q19" s="100">
        <f t="shared" si="3"/>
        <v>8554588</v>
      </c>
      <c r="R19" s="100">
        <f t="shared" si="3"/>
        <v>21558344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92830995</v>
      </c>
      <c r="X19" s="100">
        <f t="shared" si="3"/>
        <v>79360732</v>
      </c>
      <c r="Y19" s="100">
        <f t="shared" si="3"/>
        <v>13470263</v>
      </c>
      <c r="Z19" s="137">
        <f>+IF(X19&lt;&gt;0,+(Y19/X19)*100,0)</f>
        <v>16.973461131885728</v>
      </c>
      <c r="AA19" s="153">
        <f>SUM(AA20:AA23)</f>
        <v>105401781</v>
      </c>
    </row>
    <row r="20" spans="1:27" ht="12.75">
      <c r="A20" s="138" t="s">
        <v>89</v>
      </c>
      <c r="B20" s="136"/>
      <c r="C20" s="155">
        <v>59123247</v>
      </c>
      <c r="D20" s="155"/>
      <c r="E20" s="156">
        <v>62996406</v>
      </c>
      <c r="F20" s="60">
        <v>70205181</v>
      </c>
      <c r="G20" s="60">
        <v>26774292</v>
      </c>
      <c r="H20" s="60">
        <v>2957611</v>
      </c>
      <c r="I20" s="60">
        <v>2429618</v>
      </c>
      <c r="J20" s="60">
        <v>32161521</v>
      </c>
      <c r="K20" s="60">
        <v>2996535</v>
      </c>
      <c r="L20" s="60">
        <v>1967408</v>
      </c>
      <c r="M20" s="60">
        <v>6296417</v>
      </c>
      <c r="N20" s="60">
        <v>11260360</v>
      </c>
      <c r="O20" s="60">
        <v>1853070</v>
      </c>
      <c r="P20" s="60">
        <v>5114370</v>
      </c>
      <c r="Q20" s="60">
        <v>5711502</v>
      </c>
      <c r="R20" s="60">
        <v>12678942</v>
      </c>
      <c r="S20" s="60"/>
      <c r="T20" s="60"/>
      <c r="U20" s="60"/>
      <c r="V20" s="60"/>
      <c r="W20" s="60">
        <v>56100823</v>
      </c>
      <c r="X20" s="60">
        <v>51416654</v>
      </c>
      <c r="Y20" s="60">
        <v>4684169</v>
      </c>
      <c r="Z20" s="140">
        <v>9.11</v>
      </c>
      <c r="AA20" s="155">
        <v>70205181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30736162</v>
      </c>
      <c r="D23" s="155"/>
      <c r="E23" s="156">
        <v>28737479</v>
      </c>
      <c r="F23" s="60">
        <v>35196600</v>
      </c>
      <c r="G23" s="60">
        <v>21459724</v>
      </c>
      <c r="H23" s="60">
        <v>615230</v>
      </c>
      <c r="I23" s="60">
        <v>583713</v>
      </c>
      <c r="J23" s="60">
        <v>22658667</v>
      </c>
      <c r="K23" s="60">
        <v>552698</v>
      </c>
      <c r="L23" s="60">
        <v>1620147</v>
      </c>
      <c r="M23" s="60">
        <v>3019258</v>
      </c>
      <c r="N23" s="60">
        <v>5192103</v>
      </c>
      <c r="O23" s="60">
        <v>1395480</v>
      </c>
      <c r="P23" s="60">
        <v>4640836</v>
      </c>
      <c r="Q23" s="60">
        <v>2843086</v>
      </c>
      <c r="R23" s="60">
        <v>8879402</v>
      </c>
      <c r="S23" s="60"/>
      <c r="T23" s="60"/>
      <c r="U23" s="60"/>
      <c r="V23" s="60"/>
      <c r="W23" s="60">
        <v>36730172</v>
      </c>
      <c r="X23" s="60">
        <v>27944078</v>
      </c>
      <c r="Y23" s="60">
        <v>8786094</v>
      </c>
      <c r="Z23" s="140">
        <v>31.44</v>
      </c>
      <c r="AA23" s="155">
        <v>35196600</v>
      </c>
    </row>
    <row r="24" spans="1:27" ht="12.75">
      <c r="A24" s="135" t="s">
        <v>93</v>
      </c>
      <c r="B24" s="142" t="s">
        <v>94</v>
      </c>
      <c r="C24" s="153">
        <v>8063</v>
      </c>
      <c r="D24" s="153"/>
      <c r="E24" s="154">
        <v>10600</v>
      </c>
      <c r="F24" s="100">
        <v>2600</v>
      </c>
      <c r="G24" s="100">
        <v>83</v>
      </c>
      <c r="H24" s="100">
        <v>173</v>
      </c>
      <c r="I24" s="100">
        <v>317</v>
      </c>
      <c r="J24" s="100">
        <v>573</v>
      </c>
      <c r="K24" s="100">
        <v>317</v>
      </c>
      <c r="L24" s="100">
        <v>317</v>
      </c>
      <c r="M24" s="100">
        <v>114</v>
      </c>
      <c r="N24" s="100">
        <v>748</v>
      </c>
      <c r="O24" s="100">
        <v>346</v>
      </c>
      <c r="P24" s="100">
        <v>144</v>
      </c>
      <c r="Q24" s="100">
        <v>173</v>
      </c>
      <c r="R24" s="100">
        <v>663</v>
      </c>
      <c r="S24" s="100"/>
      <c r="T24" s="100"/>
      <c r="U24" s="100"/>
      <c r="V24" s="100"/>
      <c r="W24" s="100">
        <v>1984</v>
      </c>
      <c r="X24" s="100">
        <v>7947</v>
      </c>
      <c r="Y24" s="100">
        <v>-5963</v>
      </c>
      <c r="Z24" s="137">
        <v>-75.03</v>
      </c>
      <c r="AA24" s="153">
        <v>2600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241560660</v>
      </c>
      <c r="D25" s="168">
        <f>+D5+D9+D15+D19+D24</f>
        <v>0</v>
      </c>
      <c r="E25" s="169">
        <f t="shared" si="4"/>
        <v>248061274</v>
      </c>
      <c r="F25" s="73">
        <f t="shared" si="4"/>
        <v>262745059</v>
      </c>
      <c r="G25" s="73">
        <f t="shared" si="4"/>
        <v>65374236</v>
      </c>
      <c r="H25" s="73">
        <f t="shared" si="4"/>
        <v>8019790</v>
      </c>
      <c r="I25" s="73">
        <f t="shared" si="4"/>
        <v>5450266</v>
      </c>
      <c r="J25" s="73">
        <f t="shared" si="4"/>
        <v>78844292</v>
      </c>
      <c r="K25" s="73">
        <f t="shared" si="4"/>
        <v>5799717</v>
      </c>
      <c r="L25" s="73">
        <f t="shared" si="4"/>
        <v>4803613</v>
      </c>
      <c r="M25" s="73">
        <f t="shared" si="4"/>
        <v>51985269</v>
      </c>
      <c r="N25" s="73">
        <f t="shared" si="4"/>
        <v>62588599</v>
      </c>
      <c r="O25" s="73">
        <f t="shared" si="4"/>
        <v>5781910</v>
      </c>
      <c r="P25" s="73">
        <f t="shared" si="4"/>
        <v>18803467</v>
      </c>
      <c r="Q25" s="73">
        <f t="shared" si="4"/>
        <v>40056781</v>
      </c>
      <c r="R25" s="73">
        <f t="shared" si="4"/>
        <v>64642158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206075049</v>
      </c>
      <c r="X25" s="73">
        <f t="shared" si="4"/>
        <v>215046987</v>
      </c>
      <c r="Y25" s="73">
        <f t="shared" si="4"/>
        <v>-8971938</v>
      </c>
      <c r="Z25" s="170">
        <f>+IF(X25&lt;&gt;0,+(Y25/X25)*100,0)</f>
        <v>-4.1720826342012405</v>
      </c>
      <c r="AA25" s="168">
        <f>+AA5+AA9+AA15+AA19+AA24</f>
        <v>262745059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77804621</v>
      </c>
      <c r="D28" s="153">
        <f>SUM(D29:D31)</f>
        <v>0</v>
      </c>
      <c r="E28" s="154">
        <f t="shared" si="5"/>
        <v>94109191</v>
      </c>
      <c r="F28" s="100">
        <f t="shared" si="5"/>
        <v>101253491</v>
      </c>
      <c r="G28" s="100">
        <f t="shared" si="5"/>
        <v>4602490</v>
      </c>
      <c r="H28" s="100">
        <f t="shared" si="5"/>
        <v>5592676</v>
      </c>
      <c r="I28" s="100">
        <f t="shared" si="5"/>
        <v>5689104</v>
      </c>
      <c r="J28" s="100">
        <f t="shared" si="5"/>
        <v>15884270</v>
      </c>
      <c r="K28" s="100">
        <f t="shared" si="5"/>
        <v>4878739</v>
      </c>
      <c r="L28" s="100">
        <f t="shared" si="5"/>
        <v>6771291</v>
      </c>
      <c r="M28" s="100">
        <f t="shared" si="5"/>
        <v>7379542</v>
      </c>
      <c r="N28" s="100">
        <f t="shared" si="5"/>
        <v>19029572</v>
      </c>
      <c r="O28" s="100">
        <f t="shared" si="5"/>
        <v>5134295</v>
      </c>
      <c r="P28" s="100">
        <f t="shared" si="5"/>
        <v>5263749</v>
      </c>
      <c r="Q28" s="100">
        <f t="shared" si="5"/>
        <v>5543536</v>
      </c>
      <c r="R28" s="100">
        <f t="shared" si="5"/>
        <v>15941580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50855422</v>
      </c>
      <c r="X28" s="100">
        <f t="shared" si="5"/>
        <v>62921555</v>
      </c>
      <c r="Y28" s="100">
        <f t="shared" si="5"/>
        <v>-12066133</v>
      </c>
      <c r="Z28" s="137">
        <f>+IF(X28&lt;&gt;0,+(Y28/X28)*100,0)</f>
        <v>-19.176469812292467</v>
      </c>
      <c r="AA28" s="153">
        <f>SUM(AA29:AA31)</f>
        <v>101253491</v>
      </c>
    </row>
    <row r="29" spans="1:27" ht="12.75">
      <c r="A29" s="138" t="s">
        <v>75</v>
      </c>
      <c r="B29" s="136"/>
      <c r="C29" s="155">
        <v>25117318</v>
      </c>
      <c r="D29" s="155"/>
      <c r="E29" s="156">
        <v>27084749</v>
      </c>
      <c r="F29" s="60">
        <v>27688587</v>
      </c>
      <c r="G29" s="60">
        <v>1737769</v>
      </c>
      <c r="H29" s="60">
        <v>1519699</v>
      </c>
      <c r="I29" s="60">
        <v>1477392</v>
      </c>
      <c r="J29" s="60">
        <v>4734860</v>
      </c>
      <c r="K29" s="60">
        <v>1513908</v>
      </c>
      <c r="L29" s="60">
        <v>2192936</v>
      </c>
      <c r="M29" s="60">
        <v>2093522</v>
      </c>
      <c r="N29" s="60">
        <v>5800366</v>
      </c>
      <c r="O29" s="60">
        <v>1689906</v>
      </c>
      <c r="P29" s="60">
        <v>1951979</v>
      </c>
      <c r="Q29" s="60">
        <v>1758987</v>
      </c>
      <c r="R29" s="60">
        <v>5400872</v>
      </c>
      <c r="S29" s="60"/>
      <c r="T29" s="60"/>
      <c r="U29" s="60"/>
      <c r="V29" s="60"/>
      <c r="W29" s="60">
        <v>15936098</v>
      </c>
      <c r="X29" s="60">
        <v>19021320</v>
      </c>
      <c r="Y29" s="60">
        <v>-3085222</v>
      </c>
      <c r="Z29" s="140">
        <v>-16.22</v>
      </c>
      <c r="AA29" s="155">
        <v>27688587</v>
      </c>
    </row>
    <row r="30" spans="1:27" ht="12.75">
      <c r="A30" s="138" t="s">
        <v>76</v>
      </c>
      <c r="B30" s="136"/>
      <c r="C30" s="157">
        <v>27316210</v>
      </c>
      <c r="D30" s="157"/>
      <c r="E30" s="158">
        <v>64301423</v>
      </c>
      <c r="F30" s="159">
        <v>71174987</v>
      </c>
      <c r="G30" s="159">
        <v>2765791</v>
      </c>
      <c r="H30" s="159">
        <v>3941779</v>
      </c>
      <c r="I30" s="159">
        <v>4108539</v>
      </c>
      <c r="J30" s="159">
        <v>10816109</v>
      </c>
      <c r="K30" s="159">
        <v>3237206</v>
      </c>
      <c r="L30" s="159">
        <v>4484624</v>
      </c>
      <c r="M30" s="159">
        <v>5146855</v>
      </c>
      <c r="N30" s="159">
        <v>12868685</v>
      </c>
      <c r="O30" s="159">
        <v>3374728</v>
      </c>
      <c r="P30" s="159">
        <v>3205504</v>
      </c>
      <c r="Q30" s="159">
        <v>3622972</v>
      </c>
      <c r="R30" s="159">
        <v>10203204</v>
      </c>
      <c r="S30" s="159"/>
      <c r="T30" s="159"/>
      <c r="U30" s="159"/>
      <c r="V30" s="159"/>
      <c r="W30" s="159">
        <v>33887998</v>
      </c>
      <c r="X30" s="159">
        <v>42282455</v>
      </c>
      <c r="Y30" s="159">
        <v>-8394457</v>
      </c>
      <c r="Z30" s="141">
        <v>-19.85</v>
      </c>
      <c r="AA30" s="157">
        <v>71174987</v>
      </c>
    </row>
    <row r="31" spans="1:27" ht="12.75">
      <c r="A31" s="138" t="s">
        <v>77</v>
      </c>
      <c r="B31" s="136"/>
      <c r="C31" s="155">
        <v>25371093</v>
      </c>
      <c r="D31" s="155"/>
      <c r="E31" s="156">
        <v>2723019</v>
      </c>
      <c r="F31" s="60">
        <v>2389917</v>
      </c>
      <c r="G31" s="60">
        <v>98930</v>
      </c>
      <c r="H31" s="60">
        <v>131198</v>
      </c>
      <c r="I31" s="60">
        <v>103173</v>
      </c>
      <c r="J31" s="60">
        <v>333301</v>
      </c>
      <c r="K31" s="60">
        <v>127625</v>
      </c>
      <c r="L31" s="60">
        <v>93731</v>
      </c>
      <c r="M31" s="60">
        <v>139165</v>
      </c>
      <c r="N31" s="60">
        <v>360521</v>
      </c>
      <c r="O31" s="60">
        <v>69661</v>
      </c>
      <c r="P31" s="60">
        <v>106266</v>
      </c>
      <c r="Q31" s="60">
        <v>161577</v>
      </c>
      <c r="R31" s="60">
        <v>337504</v>
      </c>
      <c r="S31" s="60"/>
      <c r="T31" s="60"/>
      <c r="U31" s="60"/>
      <c r="V31" s="60"/>
      <c r="W31" s="60">
        <v>1031326</v>
      </c>
      <c r="X31" s="60">
        <v>1617780</v>
      </c>
      <c r="Y31" s="60">
        <v>-586454</v>
      </c>
      <c r="Z31" s="140">
        <v>-36.25</v>
      </c>
      <c r="AA31" s="155">
        <v>2389917</v>
      </c>
    </row>
    <row r="32" spans="1:27" ht="12.75">
      <c r="A32" s="135" t="s">
        <v>78</v>
      </c>
      <c r="B32" s="136"/>
      <c r="C32" s="153">
        <f aca="true" t="shared" si="6" ref="C32:Y32">SUM(C33:C37)</f>
        <v>17556884</v>
      </c>
      <c r="D32" s="153">
        <f>SUM(D33:D37)</f>
        <v>0</v>
      </c>
      <c r="E32" s="154">
        <f t="shared" si="6"/>
        <v>19585292</v>
      </c>
      <c r="F32" s="100">
        <f t="shared" si="6"/>
        <v>18972888</v>
      </c>
      <c r="G32" s="100">
        <f t="shared" si="6"/>
        <v>879694</v>
      </c>
      <c r="H32" s="100">
        <f t="shared" si="6"/>
        <v>727552</v>
      </c>
      <c r="I32" s="100">
        <f t="shared" si="6"/>
        <v>723617</v>
      </c>
      <c r="J32" s="100">
        <f t="shared" si="6"/>
        <v>2330863</v>
      </c>
      <c r="K32" s="100">
        <f t="shared" si="6"/>
        <v>658214</v>
      </c>
      <c r="L32" s="100">
        <f t="shared" si="6"/>
        <v>732340</v>
      </c>
      <c r="M32" s="100">
        <f t="shared" si="6"/>
        <v>1365103</v>
      </c>
      <c r="N32" s="100">
        <f t="shared" si="6"/>
        <v>2755657</v>
      </c>
      <c r="O32" s="100">
        <f t="shared" si="6"/>
        <v>625342</v>
      </c>
      <c r="P32" s="100">
        <f t="shared" si="6"/>
        <v>680074</v>
      </c>
      <c r="Q32" s="100">
        <f t="shared" si="6"/>
        <v>980778</v>
      </c>
      <c r="R32" s="100">
        <f t="shared" si="6"/>
        <v>2286194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7372714</v>
      </c>
      <c r="X32" s="100">
        <f t="shared" si="6"/>
        <v>13460494</v>
      </c>
      <c r="Y32" s="100">
        <f t="shared" si="6"/>
        <v>-6087780</v>
      </c>
      <c r="Z32" s="137">
        <f>+IF(X32&lt;&gt;0,+(Y32/X32)*100,0)</f>
        <v>-45.22701767111965</v>
      </c>
      <c r="AA32" s="153">
        <f>SUM(AA33:AA37)</f>
        <v>18972888</v>
      </c>
    </row>
    <row r="33" spans="1:27" ht="12.75">
      <c r="A33" s="138" t="s">
        <v>79</v>
      </c>
      <c r="B33" s="136"/>
      <c r="C33" s="155">
        <v>7311046</v>
      </c>
      <c r="D33" s="155"/>
      <c r="E33" s="156">
        <v>7912230</v>
      </c>
      <c r="F33" s="60">
        <v>8797661</v>
      </c>
      <c r="G33" s="60">
        <v>718027</v>
      </c>
      <c r="H33" s="60">
        <v>552540</v>
      </c>
      <c r="I33" s="60">
        <v>525980</v>
      </c>
      <c r="J33" s="60">
        <v>1796547</v>
      </c>
      <c r="K33" s="60">
        <v>497472</v>
      </c>
      <c r="L33" s="60">
        <v>555332</v>
      </c>
      <c r="M33" s="60">
        <v>901191</v>
      </c>
      <c r="N33" s="60">
        <v>1953995</v>
      </c>
      <c r="O33" s="60">
        <v>432149</v>
      </c>
      <c r="P33" s="60">
        <v>511447</v>
      </c>
      <c r="Q33" s="60">
        <v>795612</v>
      </c>
      <c r="R33" s="60">
        <v>1739208</v>
      </c>
      <c r="S33" s="60"/>
      <c r="T33" s="60"/>
      <c r="U33" s="60"/>
      <c r="V33" s="60"/>
      <c r="W33" s="60">
        <v>5489750</v>
      </c>
      <c r="X33" s="60">
        <v>5157490</v>
      </c>
      <c r="Y33" s="60">
        <v>332260</v>
      </c>
      <c r="Z33" s="140">
        <v>6.44</v>
      </c>
      <c r="AA33" s="155">
        <v>8797661</v>
      </c>
    </row>
    <row r="34" spans="1:27" ht="12.75">
      <c r="A34" s="138" t="s">
        <v>80</v>
      </c>
      <c r="B34" s="136"/>
      <c r="C34" s="155">
        <v>1420288</v>
      </c>
      <c r="D34" s="155"/>
      <c r="E34" s="156">
        <v>1551727</v>
      </c>
      <c r="F34" s="60">
        <v>1849494</v>
      </c>
      <c r="G34" s="60">
        <v>87373</v>
      </c>
      <c r="H34" s="60">
        <v>85817</v>
      </c>
      <c r="I34" s="60">
        <v>103757</v>
      </c>
      <c r="J34" s="60">
        <v>276947</v>
      </c>
      <c r="K34" s="60">
        <v>90873</v>
      </c>
      <c r="L34" s="60">
        <v>110487</v>
      </c>
      <c r="M34" s="60">
        <v>348360</v>
      </c>
      <c r="N34" s="60">
        <v>549720</v>
      </c>
      <c r="O34" s="60">
        <v>98307</v>
      </c>
      <c r="P34" s="60">
        <v>93648</v>
      </c>
      <c r="Q34" s="60">
        <v>105197</v>
      </c>
      <c r="R34" s="60">
        <v>297152</v>
      </c>
      <c r="S34" s="60"/>
      <c r="T34" s="60"/>
      <c r="U34" s="60"/>
      <c r="V34" s="60"/>
      <c r="W34" s="60">
        <v>1123819</v>
      </c>
      <c r="X34" s="60">
        <v>1030065</v>
      </c>
      <c r="Y34" s="60">
        <v>93754</v>
      </c>
      <c r="Z34" s="140">
        <v>9.1</v>
      </c>
      <c r="AA34" s="155">
        <v>1849494</v>
      </c>
    </row>
    <row r="35" spans="1:27" ht="12.75">
      <c r="A35" s="138" t="s">
        <v>81</v>
      </c>
      <c r="B35" s="136"/>
      <c r="C35" s="155">
        <v>8825550</v>
      </c>
      <c r="D35" s="155"/>
      <c r="E35" s="156">
        <v>10121335</v>
      </c>
      <c r="F35" s="60">
        <v>8325733</v>
      </c>
      <c r="G35" s="60">
        <v>74294</v>
      </c>
      <c r="H35" s="60">
        <v>89195</v>
      </c>
      <c r="I35" s="60">
        <v>93880</v>
      </c>
      <c r="J35" s="60">
        <v>257369</v>
      </c>
      <c r="K35" s="60">
        <v>69869</v>
      </c>
      <c r="L35" s="60">
        <v>66521</v>
      </c>
      <c r="M35" s="60">
        <v>115552</v>
      </c>
      <c r="N35" s="60">
        <v>251942</v>
      </c>
      <c r="O35" s="60">
        <v>94886</v>
      </c>
      <c r="P35" s="60">
        <v>74979</v>
      </c>
      <c r="Q35" s="60">
        <v>79969</v>
      </c>
      <c r="R35" s="60">
        <v>249834</v>
      </c>
      <c r="S35" s="60"/>
      <c r="T35" s="60"/>
      <c r="U35" s="60"/>
      <c r="V35" s="60"/>
      <c r="W35" s="60">
        <v>759145</v>
      </c>
      <c r="X35" s="60">
        <v>7272939</v>
      </c>
      <c r="Y35" s="60">
        <v>-6513794</v>
      </c>
      <c r="Z35" s="140">
        <v>-89.56</v>
      </c>
      <c r="AA35" s="155">
        <v>8325733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33059509</v>
      </c>
      <c r="D38" s="153">
        <f>SUM(D39:D41)</f>
        <v>0</v>
      </c>
      <c r="E38" s="154">
        <f t="shared" si="7"/>
        <v>41574792</v>
      </c>
      <c r="F38" s="100">
        <f t="shared" si="7"/>
        <v>42755339</v>
      </c>
      <c r="G38" s="100">
        <f t="shared" si="7"/>
        <v>1617911</v>
      </c>
      <c r="H38" s="100">
        <f t="shared" si="7"/>
        <v>1574504</v>
      </c>
      <c r="I38" s="100">
        <f t="shared" si="7"/>
        <v>2281195</v>
      </c>
      <c r="J38" s="100">
        <f t="shared" si="7"/>
        <v>5473610</v>
      </c>
      <c r="K38" s="100">
        <f t="shared" si="7"/>
        <v>1495468</v>
      </c>
      <c r="L38" s="100">
        <f t="shared" si="7"/>
        <v>2428052</v>
      </c>
      <c r="M38" s="100">
        <f t="shared" si="7"/>
        <v>7743290</v>
      </c>
      <c r="N38" s="100">
        <f t="shared" si="7"/>
        <v>11666810</v>
      </c>
      <c r="O38" s="100">
        <f t="shared" si="7"/>
        <v>1513979</v>
      </c>
      <c r="P38" s="100">
        <f t="shared" si="7"/>
        <v>2323665</v>
      </c>
      <c r="Q38" s="100">
        <f t="shared" si="7"/>
        <v>3340830</v>
      </c>
      <c r="R38" s="100">
        <f t="shared" si="7"/>
        <v>7178474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24318894</v>
      </c>
      <c r="X38" s="100">
        <f t="shared" si="7"/>
        <v>25202521</v>
      </c>
      <c r="Y38" s="100">
        <f t="shared" si="7"/>
        <v>-883627</v>
      </c>
      <c r="Z38" s="137">
        <f>+IF(X38&lt;&gt;0,+(Y38/X38)*100,0)</f>
        <v>-3.506105599515223</v>
      </c>
      <c r="AA38" s="153">
        <f>SUM(AA39:AA41)</f>
        <v>42755339</v>
      </c>
    </row>
    <row r="39" spans="1:27" ht="12.75">
      <c r="A39" s="138" t="s">
        <v>85</v>
      </c>
      <c r="B39" s="136"/>
      <c r="C39" s="155">
        <v>14321064</v>
      </c>
      <c r="D39" s="155"/>
      <c r="E39" s="156">
        <v>15642231</v>
      </c>
      <c r="F39" s="60">
        <v>16126912</v>
      </c>
      <c r="G39" s="60">
        <v>843703</v>
      </c>
      <c r="H39" s="60">
        <v>763217</v>
      </c>
      <c r="I39" s="60">
        <v>1306415</v>
      </c>
      <c r="J39" s="60">
        <v>2913335</v>
      </c>
      <c r="K39" s="60">
        <v>698999</v>
      </c>
      <c r="L39" s="60">
        <v>1210466</v>
      </c>
      <c r="M39" s="60">
        <v>920479</v>
      </c>
      <c r="N39" s="60">
        <v>2829944</v>
      </c>
      <c r="O39" s="60">
        <v>757063</v>
      </c>
      <c r="P39" s="60">
        <v>1516893</v>
      </c>
      <c r="Q39" s="60">
        <v>2165388</v>
      </c>
      <c r="R39" s="60">
        <v>4439344</v>
      </c>
      <c r="S39" s="60"/>
      <c r="T39" s="60"/>
      <c r="U39" s="60"/>
      <c r="V39" s="60"/>
      <c r="W39" s="60">
        <v>10182623</v>
      </c>
      <c r="X39" s="60">
        <v>9754853</v>
      </c>
      <c r="Y39" s="60">
        <v>427770</v>
      </c>
      <c r="Z39" s="140">
        <v>4.39</v>
      </c>
      <c r="AA39" s="155">
        <v>16126912</v>
      </c>
    </row>
    <row r="40" spans="1:27" ht="12.75">
      <c r="A40" s="138" t="s">
        <v>86</v>
      </c>
      <c r="B40" s="136"/>
      <c r="C40" s="155">
        <v>18607134</v>
      </c>
      <c r="D40" s="155"/>
      <c r="E40" s="156">
        <v>25750199</v>
      </c>
      <c r="F40" s="60">
        <v>26477927</v>
      </c>
      <c r="G40" s="60">
        <v>764142</v>
      </c>
      <c r="H40" s="60">
        <v>801221</v>
      </c>
      <c r="I40" s="60">
        <v>964714</v>
      </c>
      <c r="J40" s="60">
        <v>2530077</v>
      </c>
      <c r="K40" s="60">
        <v>786403</v>
      </c>
      <c r="L40" s="60">
        <v>1207391</v>
      </c>
      <c r="M40" s="60">
        <v>6811913</v>
      </c>
      <c r="N40" s="60">
        <v>8805707</v>
      </c>
      <c r="O40" s="60">
        <v>745890</v>
      </c>
      <c r="P40" s="60">
        <v>795786</v>
      </c>
      <c r="Q40" s="60">
        <v>1164417</v>
      </c>
      <c r="R40" s="60">
        <v>2706093</v>
      </c>
      <c r="S40" s="60"/>
      <c r="T40" s="60"/>
      <c r="U40" s="60"/>
      <c r="V40" s="60"/>
      <c r="W40" s="60">
        <v>14041877</v>
      </c>
      <c r="X40" s="60">
        <v>15328522</v>
      </c>
      <c r="Y40" s="60">
        <v>-1286645</v>
      </c>
      <c r="Z40" s="140">
        <v>-8.39</v>
      </c>
      <c r="AA40" s="155">
        <v>26477927</v>
      </c>
    </row>
    <row r="41" spans="1:27" ht="12.75">
      <c r="A41" s="138" t="s">
        <v>87</v>
      </c>
      <c r="B41" s="136"/>
      <c r="C41" s="155">
        <v>131311</v>
      </c>
      <c r="D41" s="155"/>
      <c r="E41" s="156">
        <v>182362</v>
      </c>
      <c r="F41" s="60">
        <v>150500</v>
      </c>
      <c r="G41" s="60">
        <v>10066</v>
      </c>
      <c r="H41" s="60">
        <v>10066</v>
      </c>
      <c r="I41" s="60">
        <v>10066</v>
      </c>
      <c r="J41" s="60">
        <v>30198</v>
      </c>
      <c r="K41" s="60">
        <v>10066</v>
      </c>
      <c r="L41" s="60">
        <v>10195</v>
      </c>
      <c r="M41" s="60">
        <v>10898</v>
      </c>
      <c r="N41" s="60">
        <v>31159</v>
      </c>
      <c r="O41" s="60">
        <v>11026</v>
      </c>
      <c r="P41" s="60">
        <v>10986</v>
      </c>
      <c r="Q41" s="60">
        <v>11025</v>
      </c>
      <c r="R41" s="60">
        <v>33037</v>
      </c>
      <c r="S41" s="60"/>
      <c r="T41" s="60"/>
      <c r="U41" s="60"/>
      <c r="V41" s="60"/>
      <c r="W41" s="60">
        <v>94394</v>
      </c>
      <c r="X41" s="60">
        <v>119146</v>
      </c>
      <c r="Y41" s="60">
        <v>-24752</v>
      </c>
      <c r="Z41" s="140">
        <v>-20.77</v>
      </c>
      <c r="AA41" s="155">
        <v>150500</v>
      </c>
    </row>
    <row r="42" spans="1:27" ht="12.75">
      <c r="A42" s="135" t="s">
        <v>88</v>
      </c>
      <c r="B42" s="142"/>
      <c r="C42" s="153">
        <f aca="true" t="shared" si="8" ref="C42:Y42">SUM(C43:C46)</f>
        <v>58102967</v>
      </c>
      <c r="D42" s="153">
        <f>SUM(D43:D46)</f>
        <v>0</v>
      </c>
      <c r="E42" s="154">
        <f t="shared" si="8"/>
        <v>63026280</v>
      </c>
      <c r="F42" s="100">
        <f t="shared" si="8"/>
        <v>75220055</v>
      </c>
      <c r="G42" s="100">
        <f t="shared" si="8"/>
        <v>2315999</v>
      </c>
      <c r="H42" s="100">
        <f t="shared" si="8"/>
        <v>6045839</v>
      </c>
      <c r="I42" s="100">
        <f t="shared" si="8"/>
        <v>2501855</v>
      </c>
      <c r="J42" s="100">
        <f t="shared" si="8"/>
        <v>10863693</v>
      </c>
      <c r="K42" s="100">
        <f t="shared" si="8"/>
        <v>6605384</v>
      </c>
      <c r="L42" s="100">
        <f t="shared" si="8"/>
        <v>2403078</v>
      </c>
      <c r="M42" s="100">
        <f t="shared" si="8"/>
        <v>7344733</v>
      </c>
      <c r="N42" s="100">
        <f t="shared" si="8"/>
        <v>16353195</v>
      </c>
      <c r="O42" s="100">
        <f t="shared" si="8"/>
        <v>3915279</v>
      </c>
      <c r="P42" s="100">
        <f t="shared" si="8"/>
        <v>4077571</v>
      </c>
      <c r="Q42" s="100">
        <f t="shared" si="8"/>
        <v>9848919</v>
      </c>
      <c r="R42" s="100">
        <f t="shared" si="8"/>
        <v>17841769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45058657</v>
      </c>
      <c r="X42" s="100">
        <f t="shared" si="8"/>
        <v>43278864</v>
      </c>
      <c r="Y42" s="100">
        <f t="shared" si="8"/>
        <v>1779793</v>
      </c>
      <c r="Z42" s="137">
        <f>+IF(X42&lt;&gt;0,+(Y42/X42)*100,0)</f>
        <v>4.112383818577124</v>
      </c>
      <c r="AA42" s="153">
        <f>SUM(AA43:AA46)</f>
        <v>75220055</v>
      </c>
    </row>
    <row r="43" spans="1:27" ht="12.75">
      <c r="A43" s="138" t="s">
        <v>89</v>
      </c>
      <c r="B43" s="136"/>
      <c r="C43" s="155">
        <v>38987176</v>
      </c>
      <c r="D43" s="155"/>
      <c r="E43" s="156">
        <v>42501667</v>
      </c>
      <c r="F43" s="60">
        <v>48243919</v>
      </c>
      <c r="G43" s="60">
        <v>546359</v>
      </c>
      <c r="H43" s="60">
        <v>4531264</v>
      </c>
      <c r="I43" s="60">
        <v>638346</v>
      </c>
      <c r="J43" s="60">
        <v>5715969</v>
      </c>
      <c r="K43" s="60">
        <v>4896662</v>
      </c>
      <c r="L43" s="60">
        <v>539422</v>
      </c>
      <c r="M43" s="60">
        <v>4341223</v>
      </c>
      <c r="N43" s="60">
        <v>9777307</v>
      </c>
      <c r="O43" s="60">
        <v>2276663</v>
      </c>
      <c r="P43" s="60">
        <v>2608763</v>
      </c>
      <c r="Q43" s="60">
        <v>6261548</v>
      </c>
      <c r="R43" s="60">
        <v>11146974</v>
      </c>
      <c r="S43" s="60"/>
      <c r="T43" s="60"/>
      <c r="U43" s="60"/>
      <c r="V43" s="60"/>
      <c r="W43" s="60">
        <v>26640250</v>
      </c>
      <c r="X43" s="60">
        <v>30364867</v>
      </c>
      <c r="Y43" s="60">
        <v>-3724617</v>
      </c>
      <c r="Z43" s="140">
        <v>-12.27</v>
      </c>
      <c r="AA43" s="155">
        <v>48243919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2369966</v>
      </c>
      <c r="D45" s="157"/>
      <c r="E45" s="158">
        <v>2336506</v>
      </c>
      <c r="F45" s="159">
        <v>3599512</v>
      </c>
      <c r="G45" s="159">
        <v>233851</v>
      </c>
      <c r="H45" s="159">
        <v>82236</v>
      </c>
      <c r="I45" s="159">
        <v>222241</v>
      </c>
      <c r="J45" s="159">
        <v>538328</v>
      </c>
      <c r="K45" s="159">
        <v>132752</v>
      </c>
      <c r="L45" s="159">
        <v>176007</v>
      </c>
      <c r="M45" s="159">
        <v>825673</v>
      </c>
      <c r="N45" s="159">
        <v>1134432</v>
      </c>
      <c r="O45" s="159">
        <v>155180</v>
      </c>
      <c r="P45" s="159">
        <v>154618</v>
      </c>
      <c r="Q45" s="159">
        <v>156852</v>
      </c>
      <c r="R45" s="159">
        <v>466650</v>
      </c>
      <c r="S45" s="159"/>
      <c r="T45" s="159"/>
      <c r="U45" s="159"/>
      <c r="V45" s="159"/>
      <c r="W45" s="159">
        <v>2139410</v>
      </c>
      <c r="X45" s="159">
        <v>1377868</v>
      </c>
      <c r="Y45" s="159">
        <v>761542</v>
      </c>
      <c r="Z45" s="141">
        <v>55.27</v>
      </c>
      <c r="AA45" s="157">
        <v>3599512</v>
      </c>
    </row>
    <row r="46" spans="1:27" ht="12.75">
      <c r="A46" s="138" t="s">
        <v>92</v>
      </c>
      <c r="B46" s="136"/>
      <c r="C46" s="155">
        <v>16745825</v>
      </c>
      <c r="D46" s="155"/>
      <c r="E46" s="156">
        <v>18188107</v>
      </c>
      <c r="F46" s="60">
        <v>23376624</v>
      </c>
      <c r="G46" s="60">
        <v>1535789</v>
      </c>
      <c r="H46" s="60">
        <v>1432339</v>
      </c>
      <c r="I46" s="60">
        <v>1641268</v>
      </c>
      <c r="J46" s="60">
        <v>4609396</v>
      </c>
      <c r="K46" s="60">
        <v>1575970</v>
      </c>
      <c r="L46" s="60">
        <v>1687649</v>
      </c>
      <c r="M46" s="60">
        <v>2177837</v>
      </c>
      <c r="N46" s="60">
        <v>5441456</v>
      </c>
      <c r="O46" s="60">
        <v>1483436</v>
      </c>
      <c r="P46" s="60">
        <v>1314190</v>
      </c>
      <c r="Q46" s="60">
        <v>3430519</v>
      </c>
      <c r="R46" s="60">
        <v>6228145</v>
      </c>
      <c r="S46" s="60"/>
      <c r="T46" s="60"/>
      <c r="U46" s="60"/>
      <c r="V46" s="60"/>
      <c r="W46" s="60">
        <v>16278997</v>
      </c>
      <c r="X46" s="60">
        <v>11536129</v>
      </c>
      <c r="Y46" s="60">
        <v>4742868</v>
      </c>
      <c r="Z46" s="140">
        <v>41.11</v>
      </c>
      <c r="AA46" s="155">
        <v>23376624</v>
      </c>
    </row>
    <row r="47" spans="1:27" ht="12.75">
      <c r="A47" s="135" t="s">
        <v>93</v>
      </c>
      <c r="B47" s="142" t="s">
        <v>94</v>
      </c>
      <c r="C47" s="153">
        <v>1225156</v>
      </c>
      <c r="D47" s="153"/>
      <c r="E47" s="154">
        <v>1850393</v>
      </c>
      <c r="F47" s="100">
        <v>1758372</v>
      </c>
      <c r="G47" s="100">
        <v>76543</v>
      </c>
      <c r="H47" s="100">
        <v>121912</v>
      </c>
      <c r="I47" s="100">
        <v>144622</v>
      </c>
      <c r="J47" s="100">
        <v>343077</v>
      </c>
      <c r="K47" s="100">
        <v>86399</v>
      </c>
      <c r="L47" s="100">
        <v>167285</v>
      </c>
      <c r="M47" s="100">
        <v>103352</v>
      </c>
      <c r="N47" s="100">
        <v>357036</v>
      </c>
      <c r="O47" s="100">
        <v>106768</v>
      </c>
      <c r="P47" s="100">
        <v>102537</v>
      </c>
      <c r="Q47" s="100">
        <v>162120</v>
      </c>
      <c r="R47" s="100">
        <v>371425</v>
      </c>
      <c r="S47" s="100"/>
      <c r="T47" s="100"/>
      <c r="U47" s="100"/>
      <c r="V47" s="100"/>
      <c r="W47" s="100">
        <v>1071538</v>
      </c>
      <c r="X47" s="100">
        <v>1093253</v>
      </c>
      <c r="Y47" s="100">
        <v>-21715</v>
      </c>
      <c r="Z47" s="137">
        <v>-1.99</v>
      </c>
      <c r="AA47" s="153">
        <v>1758372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187749137</v>
      </c>
      <c r="D48" s="168">
        <f>+D28+D32+D38+D42+D47</f>
        <v>0</v>
      </c>
      <c r="E48" s="169">
        <f t="shared" si="9"/>
        <v>220145948</v>
      </c>
      <c r="F48" s="73">
        <f t="shared" si="9"/>
        <v>239960145</v>
      </c>
      <c r="G48" s="73">
        <f t="shared" si="9"/>
        <v>9492637</v>
      </c>
      <c r="H48" s="73">
        <f t="shared" si="9"/>
        <v>14062483</v>
      </c>
      <c r="I48" s="73">
        <f t="shared" si="9"/>
        <v>11340393</v>
      </c>
      <c r="J48" s="73">
        <f t="shared" si="9"/>
        <v>34895513</v>
      </c>
      <c r="K48" s="73">
        <f t="shared" si="9"/>
        <v>13724204</v>
      </c>
      <c r="L48" s="73">
        <f t="shared" si="9"/>
        <v>12502046</v>
      </c>
      <c r="M48" s="73">
        <f t="shared" si="9"/>
        <v>23936020</v>
      </c>
      <c r="N48" s="73">
        <f t="shared" si="9"/>
        <v>50162270</v>
      </c>
      <c r="O48" s="73">
        <f t="shared" si="9"/>
        <v>11295663</v>
      </c>
      <c r="P48" s="73">
        <f t="shared" si="9"/>
        <v>12447596</v>
      </c>
      <c r="Q48" s="73">
        <f t="shared" si="9"/>
        <v>19876183</v>
      </c>
      <c r="R48" s="73">
        <f t="shared" si="9"/>
        <v>43619442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128677225</v>
      </c>
      <c r="X48" s="73">
        <f t="shared" si="9"/>
        <v>145956687</v>
      </c>
      <c r="Y48" s="73">
        <f t="shared" si="9"/>
        <v>-17279462</v>
      </c>
      <c r="Z48" s="170">
        <f>+IF(X48&lt;&gt;0,+(Y48/X48)*100,0)</f>
        <v>-11.838760083667834</v>
      </c>
      <c r="AA48" s="168">
        <f>+AA28+AA32+AA38+AA42+AA47</f>
        <v>239960145</v>
      </c>
    </row>
    <row r="49" spans="1:27" ht="12.75">
      <c r="A49" s="148" t="s">
        <v>49</v>
      </c>
      <c r="B49" s="149"/>
      <c r="C49" s="171">
        <f aca="true" t="shared" si="10" ref="C49:Y49">+C25-C48</f>
        <v>53811523</v>
      </c>
      <c r="D49" s="171">
        <f>+D25-D48</f>
        <v>0</v>
      </c>
      <c r="E49" s="172">
        <f t="shared" si="10"/>
        <v>27915326</v>
      </c>
      <c r="F49" s="173">
        <f t="shared" si="10"/>
        <v>22784914</v>
      </c>
      <c r="G49" s="173">
        <f t="shared" si="10"/>
        <v>55881599</v>
      </c>
      <c r="H49" s="173">
        <f t="shared" si="10"/>
        <v>-6042693</v>
      </c>
      <c r="I49" s="173">
        <f t="shared" si="10"/>
        <v>-5890127</v>
      </c>
      <c r="J49" s="173">
        <f t="shared" si="10"/>
        <v>43948779</v>
      </c>
      <c r="K49" s="173">
        <f t="shared" si="10"/>
        <v>-7924487</v>
      </c>
      <c r="L49" s="173">
        <f t="shared" si="10"/>
        <v>-7698433</v>
      </c>
      <c r="M49" s="173">
        <f t="shared" si="10"/>
        <v>28049249</v>
      </c>
      <c r="N49" s="173">
        <f t="shared" si="10"/>
        <v>12426329</v>
      </c>
      <c r="O49" s="173">
        <f t="shared" si="10"/>
        <v>-5513753</v>
      </c>
      <c r="P49" s="173">
        <f t="shared" si="10"/>
        <v>6355871</v>
      </c>
      <c r="Q49" s="173">
        <f t="shared" si="10"/>
        <v>20180598</v>
      </c>
      <c r="R49" s="173">
        <f t="shared" si="10"/>
        <v>21022716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77397824</v>
      </c>
      <c r="X49" s="173">
        <f>IF(F25=F48,0,X25-X48)</f>
        <v>69090300</v>
      </c>
      <c r="Y49" s="173">
        <f t="shared" si="10"/>
        <v>8307524</v>
      </c>
      <c r="Z49" s="174">
        <f>+IF(X49&lt;&gt;0,+(Y49/X49)*100,0)</f>
        <v>12.0241538971462</v>
      </c>
      <c r="AA49" s="171">
        <f>+AA25-AA48</f>
        <v>22784914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5192247</v>
      </c>
      <c r="D5" s="155">
        <v>0</v>
      </c>
      <c r="E5" s="156">
        <v>7685518</v>
      </c>
      <c r="F5" s="60">
        <v>7685518</v>
      </c>
      <c r="G5" s="60">
        <v>9432187</v>
      </c>
      <c r="H5" s="60">
        <v>385327</v>
      </c>
      <c r="I5" s="60">
        <v>311320</v>
      </c>
      <c r="J5" s="60">
        <v>10128834</v>
      </c>
      <c r="K5" s="60">
        <v>299356</v>
      </c>
      <c r="L5" s="60">
        <v>306811</v>
      </c>
      <c r="M5" s="60">
        <v>299001</v>
      </c>
      <c r="N5" s="60">
        <v>905168</v>
      </c>
      <c r="O5" s="60">
        <v>313751</v>
      </c>
      <c r="P5" s="60">
        <v>207956</v>
      </c>
      <c r="Q5" s="60">
        <v>316962</v>
      </c>
      <c r="R5" s="60">
        <v>838669</v>
      </c>
      <c r="S5" s="60">
        <v>0</v>
      </c>
      <c r="T5" s="60">
        <v>0</v>
      </c>
      <c r="U5" s="60">
        <v>0</v>
      </c>
      <c r="V5" s="60">
        <v>0</v>
      </c>
      <c r="W5" s="60">
        <v>11872671</v>
      </c>
      <c r="X5" s="60">
        <v>7347969</v>
      </c>
      <c r="Y5" s="60">
        <v>4524702</v>
      </c>
      <c r="Z5" s="140">
        <v>61.58</v>
      </c>
      <c r="AA5" s="155">
        <v>7685518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28246006</v>
      </c>
      <c r="D7" s="155">
        <v>0</v>
      </c>
      <c r="E7" s="156">
        <v>31942186</v>
      </c>
      <c r="F7" s="60">
        <v>38874581</v>
      </c>
      <c r="G7" s="60">
        <v>3521027</v>
      </c>
      <c r="H7" s="60">
        <v>2832101</v>
      </c>
      <c r="I7" s="60">
        <v>2303448</v>
      </c>
      <c r="J7" s="60">
        <v>8656576</v>
      </c>
      <c r="K7" s="60">
        <v>2872282</v>
      </c>
      <c r="L7" s="60">
        <v>1855331</v>
      </c>
      <c r="M7" s="60">
        <v>2167592</v>
      </c>
      <c r="N7" s="60">
        <v>6895205</v>
      </c>
      <c r="O7" s="60">
        <v>1729265</v>
      </c>
      <c r="P7" s="60">
        <v>1890038</v>
      </c>
      <c r="Q7" s="60">
        <v>5591410</v>
      </c>
      <c r="R7" s="60">
        <v>9210713</v>
      </c>
      <c r="S7" s="60">
        <v>0</v>
      </c>
      <c r="T7" s="60">
        <v>0</v>
      </c>
      <c r="U7" s="60">
        <v>0</v>
      </c>
      <c r="V7" s="60">
        <v>0</v>
      </c>
      <c r="W7" s="60">
        <v>24762494</v>
      </c>
      <c r="X7" s="60">
        <v>20367477</v>
      </c>
      <c r="Y7" s="60">
        <v>4395017</v>
      </c>
      <c r="Z7" s="140">
        <v>21.58</v>
      </c>
      <c r="AA7" s="155">
        <v>38874581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5432100</v>
      </c>
      <c r="D10" s="155">
        <v>0</v>
      </c>
      <c r="E10" s="156">
        <v>3199479</v>
      </c>
      <c r="F10" s="54">
        <v>8586000</v>
      </c>
      <c r="G10" s="54">
        <v>401258</v>
      </c>
      <c r="H10" s="54">
        <v>515934</v>
      </c>
      <c r="I10" s="54">
        <v>415320</v>
      </c>
      <c r="J10" s="54">
        <v>1332512</v>
      </c>
      <c r="K10" s="54">
        <v>426412</v>
      </c>
      <c r="L10" s="54">
        <v>1473401</v>
      </c>
      <c r="M10" s="54">
        <v>1324676</v>
      </c>
      <c r="N10" s="54">
        <v>3224489</v>
      </c>
      <c r="O10" s="54">
        <v>1263792</v>
      </c>
      <c r="P10" s="54">
        <v>1389156</v>
      </c>
      <c r="Q10" s="54">
        <v>2660323</v>
      </c>
      <c r="R10" s="54">
        <v>5313271</v>
      </c>
      <c r="S10" s="54">
        <v>0</v>
      </c>
      <c r="T10" s="54">
        <v>0</v>
      </c>
      <c r="U10" s="54">
        <v>0</v>
      </c>
      <c r="V10" s="54">
        <v>0</v>
      </c>
      <c r="W10" s="54">
        <v>9870272</v>
      </c>
      <c r="X10" s="54">
        <v>2406079</v>
      </c>
      <c r="Y10" s="54">
        <v>7464193</v>
      </c>
      <c r="Z10" s="184">
        <v>310.22</v>
      </c>
      <c r="AA10" s="130">
        <v>8586000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503340</v>
      </c>
      <c r="D12" s="155">
        <v>0</v>
      </c>
      <c r="E12" s="156">
        <v>429300</v>
      </c>
      <c r="F12" s="60">
        <v>89900</v>
      </c>
      <c r="G12" s="60">
        <v>28591</v>
      </c>
      <c r="H12" s="60">
        <v>3731</v>
      </c>
      <c r="I12" s="60">
        <v>3333</v>
      </c>
      <c r="J12" s="60">
        <v>35655</v>
      </c>
      <c r="K12" s="60">
        <v>2226</v>
      </c>
      <c r="L12" s="60">
        <v>3043</v>
      </c>
      <c r="M12" s="60">
        <v>1061</v>
      </c>
      <c r="N12" s="60">
        <v>6330</v>
      </c>
      <c r="O12" s="60">
        <v>3242</v>
      </c>
      <c r="P12" s="60">
        <v>3639</v>
      </c>
      <c r="Q12" s="60">
        <v>14502</v>
      </c>
      <c r="R12" s="60">
        <v>21383</v>
      </c>
      <c r="S12" s="60">
        <v>0</v>
      </c>
      <c r="T12" s="60">
        <v>0</v>
      </c>
      <c r="U12" s="60">
        <v>0</v>
      </c>
      <c r="V12" s="60">
        <v>0</v>
      </c>
      <c r="W12" s="60">
        <v>63368</v>
      </c>
      <c r="X12" s="60">
        <v>229209</v>
      </c>
      <c r="Y12" s="60">
        <v>-165841</v>
      </c>
      <c r="Z12" s="140">
        <v>-72.35</v>
      </c>
      <c r="AA12" s="155">
        <v>89900</v>
      </c>
    </row>
    <row r="13" spans="1:27" ht="12.75">
      <c r="A13" s="181" t="s">
        <v>109</v>
      </c>
      <c r="B13" s="185"/>
      <c r="C13" s="155">
        <v>18020973</v>
      </c>
      <c r="D13" s="155">
        <v>0</v>
      </c>
      <c r="E13" s="156">
        <v>13780000</v>
      </c>
      <c r="F13" s="60">
        <v>15000000</v>
      </c>
      <c r="G13" s="60">
        <v>0</v>
      </c>
      <c r="H13" s="60">
        <v>3531481</v>
      </c>
      <c r="I13" s="60">
        <v>1762438</v>
      </c>
      <c r="J13" s="60">
        <v>5293919</v>
      </c>
      <c r="K13" s="60">
        <v>1676978</v>
      </c>
      <c r="L13" s="60">
        <v>0</v>
      </c>
      <c r="M13" s="60">
        <v>3440120</v>
      </c>
      <c r="N13" s="60">
        <v>5117098</v>
      </c>
      <c r="O13" s="60">
        <v>1717908</v>
      </c>
      <c r="P13" s="60">
        <v>1647667</v>
      </c>
      <c r="Q13" s="60">
        <v>1721187</v>
      </c>
      <c r="R13" s="60">
        <v>5086762</v>
      </c>
      <c r="S13" s="60">
        <v>0</v>
      </c>
      <c r="T13" s="60">
        <v>0</v>
      </c>
      <c r="U13" s="60">
        <v>0</v>
      </c>
      <c r="V13" s="60">
        <v>0</v>
      </c>
      <c r="W13" s="60">
        <v>15497779</v>
      </c>
      <c r="X13" s="60">
        <v>11601712</v>
      </c>
      <c r="Y13" s="60">
        <v>3896067</v>
      </c>
      <c r="Z13" s="140">
        <v>33.58</v>
      </c>
      <c r="AA13" s="155">
        <v>15000000</v>
      </c>
    </row>
    <row r="14" spans="1:27" ht="12.75">
      <c r="A14" s="181" t="s">
        <v>110</v>
      </c>
      <c r="B14" s="185"/>
      <c r="C14" s="155">
        <v>2905826</v>
      </c>
      <c r="D14" s="155">
        <v>0</v>
      </c>
      <c r="E14" s="156">
        <v>1579400</v>
      </c>
      <c r="F14" s="60">
        <v>2100000</v>
      </c>
      <c r="G14" s="60">
        <v>240024</v>
      </c>
      <c r="H14" s="60">
        <v>247686</v>
      </c>
      <c r="I14" s="60">
        <v>252096</v>
      </c>
      <c r="J14" s="60">
        <v>739806</v>
      </c>
      <c r="K14" s="60">
        <v>236505</v>
      </c>
      <c r="L14" s="60">
        <v>256411</v>
      </c>
      <c r="M14" s="60">
        <v>269683</v>
      </c>
      <c r="N14" s="60">
        <v>762599</v>
      </c>
      <c r="O14" s="60">
        <v>273521</v>
      </c>
      <c r="P14" s="60">
        <v>285970</v>
      </c>
      <c r="Q14" s="60">
        <v>288347</v>
      </c>
      <c r="R14" s="60">
        <v>847838</v>
      </c>
      <c r="S14" s="60">
        <v>0</v>
      </c>
      <c r="T14" s="60">
        <v>0</v>
      </c>
      <c r="U14" s="60">
        <v>0</v>
      </c>
      <c r="V14" s="60">
        <v>0</v>
      </c>
      <c r="W14" s="60">
        <v>2350243</v>
      </c>
      <c r="X14" s="60">
        <v>1526219</v>
      </c>
      <c r="Y14" s="60">
        <v>824024</v>
      </c>
      <c r="Z14" s="140">
        <v>53.99</v>
      </c>
      <c r="AA14" s="155">
        <v>2100000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158694</v>
      </c>
      <c r="D16" s="155">
        <v>0</v>
      </c>
      <c r="E16" s="156">
        <v>515520</v>
      </c>
      <c r="F16" s="60">
        <v>54000</v>
      </c>
      <c r="G16" s="60">
        <v>4821</v>
      </c>
      <c r="H16" s="60">
        <v>5181</v>
      </c>
      <c r="I16" s="60">
        <v>6780</v>
      </c>
      <c r="J16" s="60">
        <v>16782</v>
      </c>
      <c r="K16" s="60">
        <v>4284</v>
      </c>
      <c r="L16" s="60">
        <v>4481</v>
      </c>
      <c r="M16" s="60">
        <v>3286</v>
      </c>
      <c r="N16" s="60">
        <v>12051</v>
      </c>
      <c r="O16" s="60">
        <v>7629</v>
      </c>
      <c r="P16" s="60">
        <v>2976</v>
      </c>
      <c r="Q16" s="60">
        <v>728</v>
      </c>
      <c r="R16" s="60">
        <v>11333</v>
      </c>
      <c r="S16" s="60">
        <v>0</v>
      </c>
      <c r="T16" s="60">
        <v>0</v>
      </c>
      <c r="U16" s="60">
        <v>0</v>
      </c>
      <c r="V16" s="60">
        <v>0</v>
      </c>
      <c r="W16" s="60">
        <v>40166</v>
      </c>
      <c r="X16" s="60">
        <v>306514</v>
      </c>
      <c r="Y16" s="60">
        <v>-266348</v>
      </c>
      <c r="Z16" s="140">
        <v>-86.9</v>
      </c>
      <c r="AA16" s="155">
        <v>54000</v>
      </c>
    </row>
    <row r="17" spans="1:27" ht="12.75">
      <c r="A17" s="181" t="s">
        <v>113</v>
      </c>
      <c r="B17" s="185"/>
      <c r="C17" s="155">
        <v>1130885</v>
      </c>
      <c r="D17" s="155">
        <v>0</v>
      </c>
      <c r="E17" s="156">
        <v>1531700</v>
      </c>
      <c r="F17" s="60">
        <v>1055900</v>
      </c>
      <c r="G17" s="60">
        <v>203008</v>
      </c>
      <c r="H17" s="60">
        <v>93082</v>
      </c>
      <c r="I17" s="60">
        <v>150986</v>
      </c>
      <c r="J17" s="60">
        <v>447076</v>
      </c>
      <c r="K17" s="60">
        <v>169958</v>
      </c>
      <c r="L17" s="60">
        <v>155473</v>
      </c>
      <c r="M17" s="60">
        <v>204978</v>
      </c>
      <c r="N17" s="60">
        <v>530409</v>
      </c>
      <c r="O17" s="60">
        <v>119260</v>
      </c>
      <c r="P17" s="60">
        <v>104645</v>
      </c>
      <c r="Q17" s="60">
        <v>-291774</v>
      </c>
      <c r="R17" s="60">
        <v>-67869</v>
      </c>
      <c r="S17" s="60">
        <v>0</v>
      </c>
      <c r="T17" s="60">
        <v>0</v>
      </c>
      <c r="U17" s="60">
        <v>0</v>
      </c>
      <c r="V17" s="60">
        <v>0</v>
      </c>
      <c r="W17" s="60">
        <v>909616</v>
      </c>
      <c r="X17" s="60">
        <v>1080689</v>
      </c>
      <c r="Y17" s="60">
        <v>-171073</v>
      </c>
      <c r="Z17" s="140">
        <v>-15.83</v>
      </c>
      <c r="AA17" s="155">
        <v>1055900</v>
      </c>
    </row>
    <row r="18" spans="1:27" ht="12.75">
      <c r="A18" s="183" t="s">
        <v>114</v>
      </c>
      <c r="B18" s="182"/>
      <c r="C18" s="155">
        <v>1137797</v>
      </c>
      <c r="D18" s="155">
        <v>0</v>
      </c>
      <c r="E18" s="156">
        <v>795000</v>
      </c>
      <c r="F18" s="60">
        <v>795000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104791</v>
      </c>
      <c r="P18" s="60">
        <v>71437</v>
      </c>
      <c r="Q18" s="60">
        <v>490561</v>
      </c>
      <c r="R18" s="60">
        <v>666789</v>
      </c>
      <c r="S18" s="60">
        <v>0</v>
      </c>
      <c r="T18" s="60">
        <v>0</v>
      </c>
      <c r="U18" s="60">
        <v>0</v>
      </c>
      <c r="V18" s="60">
        <v>0</v>
      </c>
      <c r="W18" s="60">
        <v>666789</v>
      </c>
      <c r="X18" s="60">
        <v>604091</v>
      </c>
      <c r="Y18" s="60">
        <v>62698</v>
      </c>
      <c r="Z18" s="140">
        <v>10.38</v>
      </c>
      <c r="AA18" s="155">
        <v>795000</v>
      </c>
    </row>
    <row r="19" spans="1:27" ht="12.75">
      <c r="A19" s="181" t="s">
        <v>34</v>
      </c>
      <c r="B19" s="185"/>
      <c r="C19" s="155">
        <v>140468439</v>
      </c>
      <c r="D19" s="155">
        <v>0</v>
      </c>
      <c r="E19" s="156">
        <v>139520101</v>
      </c>
      <c r="F19" s="60">
        <v>139519750</v>
      </c>
      <c r="G19" s="60">
        <v>50039473</v>
      </c>
      <c r="H19" s="60">
        <v>336842</v>
      </c>
      <c r="I19" s="60">
        <v>36813</v>
      </c>
      <c r="J19" s="60">
        <v>50413128</v>
      </c>
      <c r="K19" s="60">
        <v>0</v>
      </c>
      <c r="L19" s="60">
        <v>615501</v>
      </c>
      <c r="M19" s="60">
        <v>40154385</v>
      </c>
      <c r="N19" s="60">
        <v>40769886</v>
      </c>
      <c r="O19" s="60">
        <v>0</v>
      </c>
      <c r="P19" s="60">
        <v>13078686</v>
      </c>
      <c r="Q19" s="60">
        <v>29082774</v>
      </c>
      <c r="R19" s="60">
        <v>42161460</v>
      </c>
      <c r="S19" s="60">
        <v>0</v>
      </c>
      <c r="T19" s="60">
        <v>0</v>
      </c>
      <c r="U19" s="60">
        <v>0</v>
      </c>
      <c r="V19" s="60">
        <v>0</v>
      </c>
      <c r="W19" s="60">
        <v>133344474</v>
      </c>
      <c r="X19" s="60">
        <v>139519750</v>
      </c>
      <c r="Y19" s="60">
        <v>-6175276</v>
      </c>
      <c r="Z19" s="140">
        <v>-4.43</v>
      </c>
      <c r="AA19" s="155">
        <v>139519750</v>
      </c>
    </row>
    <row r="20" spans="1:27" ht="12.75">
      <c r="A20" s="181" t="s">
        <v>35</v>
      </c>
      <c r="B20" s="185"/>
      <c r="C20" s="155">
        <v>4680792</v>
      </c>
      <c r="D20" s="155">
        <v>0</v>
      </c>
      <c r="E20" s="156">
        <v>4923820</v>
      </c>
      <c r="F20" s="54">
        <v>6825160</v>
      </c>
      <c r="G20" s="54">
        <v>503847</v>
      </c>
      <c r="H20" s="54">
        <v>68425</v>
      </c>
      <c r="I20" s="54">
        <v>207732</v>
      </c>
      <c r="J20" s="54">
        <v>780004</v>
      </c>
      <c r="K20" s="54">
        <v>111716</v>
      </c>
      <c r="L20" s="54">
        <v>133161</v>
      </c>
      <c r="M20" s="54">
        <v>120487</v>
      </c>
      <c r="N20" s="54">
        <v>365364</v>
      </c>
      <c r="O20" s="54">
        <v>248751</v>
      </c>
      <c r="P20" s="54">
        <v>121297</v>
      </c>
      <c r="Q20" s="54">
        <v>181761</v>
      </c>
      <c r="R20" s="54">
        <v>551809</v>
      </c>
      <c r="S20" s="54">
        <v>0</v>
      </c>
      <c r="T20" s="54">
        <v>0</v>
      </c>
      <c r="U20" s="54">
        <v>0</v>
      </c>
      <c r="V20" s="54">
        <v>0</v>
      </c>
      <c r="W20" s="54">
        <v>1697177</v>
      </c>
      <c r="X20" s="54">
        <v>3718474</v>
      </c>
      <c r="Y20" s="54">
        <v>-2021297</v>
      </c>
      <c r="Z20" s="184">
        <v>-54.36</v>
      </c>
      <c r="AA20" s="130">
        <v>6825160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207877099</v>
      </c>
      <c r="D22" s="188">
        <f>SUM(D5:D21)</f>
        <v>0</v>
      </c>
      <c r="E22" s="189">
        <f t="shared" si="0"/>
        <v>205902024</v>
      </c>
      <c r="F22" s="190">
        <f t="shared" si="0"/>
        <v>220585809</v>
      </c>
      <c r="G22" s="190">
        <f t="shared" si="0"/>
        <v>64374236</v>
      </c>
      <c r="H22" s="190">
        <f t="shared" si="0"/>
        <v>8019790</v>
      </c>
      <c r="I22" s="190">
        <f t="shared" si="0"/>
        <v>5450266</v>
      </c>
      <c r="J22" s="190">
        <f t="shared" si="0"/>
        <v>77844292</v>
      </c>
      <c r="K22" s="190">
        <f t="shared" si="0"/>
        <v>5799717</v>
      </c>
      <c r="L22" s="190">
        <f t="shared" si="0"/>
        <v>4803613</v>
      </c>
      <c r="M22" s="190">
        <f t="shared" si="0"/>
        <v>47985269</v>
      </c>
      <c r="N22" s="190">
        <f t="shared" si="0"/>
        <v>58588599</v>
      </c>
      <c r="O22" s="190">
        <f t="shared" si="0"/>
        <v>5781910</v>
      </c>
      <c r="P22" s="190">
        <f t="shared" si="0"/>
        <v>18803467</v>
      </c>
      <c r="Q22" s="190">
        <f t="shared" si="0"/>
        <v>40056781</v>
      </c>
      <c r="R22" s="190">
        <f t="shared" si="0"/>
        <v>64642158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201075049</v>
      </c>
      <c r="X22" s="190">
        <f t="shared" si="0"/>
        <v>188708183</v>
      </c>
      <c r="Y22" s="190">
        <f t="shared" si="0"/>
        <v>12366866</v>
      </c>
      <c r="Z22" s="191">
        <f>+IF(X22&lt;&gt;0,+(Y22/X22)*100,0)</f>
        <v>6.55343388050109</v>
      </c>
      <c r="AA22" s="188">
        <f>SUM(AA5:AA21)</f>
        <v>220585809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71966722</v>
      </c>
      <c r="D25" s="155">
        <v>0</v>
      </c>
      <c r="E25" s="156">
        <v>85656694</v>
      </c>
      <c r="F25" s="60">
        <v>85556243</v>
      </c>
      <c r="G25" s="60">
        <v>6507671</v>
      </c>
      <c r="H25" s="60">
        <v>5356789</v>
      </c>
      <c r="I25" s="60">
        <v>6084078</v>
      </c>
      <c r="J25" s="60">
        <v>17948538</v>
      </c>
      <c r="K25" s="60">
        <v>5654763</v>
      </c>
      <c r="L25" s="60">
        <v>5669875</v>
      </c>
      <c r="M25" s="60">
        <v>5976257</v>
      </c>
      <c r="N25" s="60">
        <v>17300895</v>
      </c>
      <c r="O25" s="60">
        <v>5890875</v>
      </c>
      <c r="P25" s="60">
        <v>5924708</v>
      </c>
      <c r="Q25" s="60">
        <v>5716993</v>
      </c>
      <c r="R25" s="60">
        <v>17532576</v>
      </c>
      <c r="S25" s="60">
        <v>0</v>
      </c>
      <c r="T25" s="60">
        <v>0</v>
      </c>
      <c r="U25" s="60">
        <v>0</v>
      </c>
      <c r="V25" s="60">
        <v>0</v>
      </c>
      <c r="W25" s="60">
        <v>52782009</v>
      </c>
      <c r="X25" s="60">
        <v>60480876</v>
      </c>
      <c r="Y25" s="60">
        <v>-7698867</v>
      </c>
      <c r="Z25" s="140">
        <v>-12.73</v>
      </c>
      <c r="AA25" s="155">
        <v>85556243</v>
      </c>
    </row>
    <row r="26" spans="1:27" ht="12.75">
      <c r="A26" s="183" t="s">
        <v>38</v>
      </c>
      <c r="B26" s="182"/>
      <c r="C26" s="155">
        <v>10735607</v>
      </c>
      <c r="D26" s="155">
        <v>0</v>
      </c>
      <c r="E26" s="156">
        <v>13428247</v>
      </c>
      <c r="F26" s="60">
        <v>12882482</v>
      </c>
      <c r="G26" s="60">
        <v>929438</v>
      </c>
      <c r="H26" s="60">
        <v>935716</v>
      </c>
      <c r="I26" s="60">
        <v>920325</v>
      </c>
      <c r="J26" s="60">
        <v>2785479</v>
      </c>
      <c r="K26" s="60">
        <v>904981</v>
      </c>
      <c r="L26" s="60">
        <v>844663</v>
      </c>
      <c r="M26" s="60">
        <v>867633</v>
      </c>
      <c r="N26" s="60">
        <v>2617277</v>
      </c>
      <c r="O26" s="60">
        <v>927119</v>
      </c>
      <c r="P26" s="60">
        <v>1428695</v>
      </c>
      <c r="Q26" s="60">
        <v>962666</v>
      </c>
      <c r="R26" s="60">
        <v>3318480</v>
      </c>
      <c r="S26" s="60">
        <v>0</v>
      </c>
      <c r="T26" s="60">
        <v>0</v>
      </c>
      <c r="U26" s="60">
        <v>0</v>
      </c>
      <c r="V26" s="60">
        <v>0</v>
      </c>
      <c r="W26" s="60">
        <v>8721236</v>
      </c>
      <c r="X26" s="60">
        <v>9944879</v>
      </c>
      <c r="Y26" s="60">
        <v>-1223643</v>
      </c>
      <c r="Z26" s="140">
        <v>-12.3</v>
      </c>
      <c r="AA26" s="155">
        <v>12882482</v>
      </c>
    </row>
    <row r="27" spans="1:27" ht="12.75">
      <c r="A27" s="183" t="s">
        <v>118</v>
      </c>
      <c r="B27" s="182"/>
      <c r="C27" s="155">
        <v>5028954</v>
      </c>
      <c r="D27" s="155">
        <v>0</v>
      </c>
      <c r="E27" s="156">
        <v>4982541</v>
      </c>
      <c r="F27" s="60">
        <v>4982541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6904</v>
      </c>
      <c r="N27" s="60">
        <v>6904</v>
      </c>
      <c r="O27" s="60">
        <v>0</v>
      </c>
      <c r="P27" s="60">
        <v>9</v>
      </c>
      <c r="Q27" s="60">
        <v>-6904</v>
      </c>
      <c r="R27" s="60">
        <v>-6895</v>
      </c>
      <c r="S27" s="60">
        <v>0</v>
      </c>
      <c r="T27" s="60">
        <v>0</v>
      </c>
      <c r="U27" s="60">
        <v>0</v>
      </c>
      <c r="V27" s="60">
        <v>0</v>
      </c>
      <c r="W27" s="60">
        <v>9</v>
      </c>
      <c r="X27" s="60">
        <v>2491271</v>
      </c>
      <c r="Y27" s="60">
        <v>-2491262</v>
      </c>
      <c r="Z27" s="140">
        <v>-100</v>
      </c>
      <c r="AA27" s="155">
        <v>4982541</v>
      </c>
    </row>
    <row r="28" spans="1:27" ht="12.75">
      <c r="A28" s="183" t="s">
        <v>39</v>
      </c>
      <c r="B28" s="182"/>
      <c r="C28" s="155">
        <v>19457770</v>
      </c>
      <c r="D28" s="155">
        <v>0</v>
      </c>
      <c r="E28" s="156">
        <v>21016303</v>
      </c>
      <c r="F28" s="60">
        <v>28506104</v>
      </c>
      <c r="G28" s="60">
        <v>-5828</v>
      </c>
      <c r="H28" s="60">
        <v>3525</v>
      </c>
      <c r="I28" s="60">
        <v>1731</v>
      </c>
      <c r="J28" s="60">
        <v>-572</v>
      </c>
      <c r="K28" s="60">
        <v>11914</v>
      </c>
      <c r="L28" s="60">
        <v>16780</v>
      </c>
      <c r="M28" s="60">
        <v>10191843</v>
      </c>
      <c r="N28" s="60">
        <v>10220537</v>
      </c>
      <c r="O28" s="60">
        <v>-37</v>
      </c>
      <c r="P28" s="60">
        <v>64420</v>
      </c>
      <c r="Q28" s="60">
        <v>-35352</v>
      </c>
      <c r="R28" s="60">
        <v>29031</v>
      </c>
      <c r="S28" s="60">
        <v>0</v>
      </c>
      <c r="T28" s="60">
        <v>0</v>
      </c>
      <c r="U28" s="60">
        <v>0</v>
      </c>
      <c r="V28" s="60">
        <v>0</v>
      </c>
      <c r="W28" s="60">
        <v>10248996</v>
      </c>
      <c r="X28" s="60">
        <v>10507960</v>
      </c>
      <c r="Y28" s="60">
        <v>-258964</v>
      </c>
      <c r="Z28" s="140">
        <v>-2.46</v>
      </c>
      <c r="AA28" s="155">
        <v>28506104</v>
      </c>
    </row>
    <row r="29" spans="1:27" ht="12.75">
      <c r="A29" s="183" t="s">
        <v>40</v>
      </c>
      <c r="B29" s="182"/>
      <c r="C29" s="155">
        <v>2823727</v>
      </c>
      <c r="D29" s="155">
        <v>0</v>
      </c>
      <c r="E29" s="156">
        <v>2818117</v>
      </c>
      <c r="F29" s="60">
        <v>2984324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71</v>
      </c>
      <c r="M29" s="60">
        <v>0</v>
      </c>
      <c r="N29" s="60">
        <v>71</v>
      </c>
      <c r="O29" s="60">
        <v>538638</v>
      </c>
      <c r="P29" s="60">
        <v>0</v>
      </c>
      <c r="Q29" s="60">
        <v>525970</v>
      </c>
      <c r="R29" s="60">
        <v>1064608</v>
      </c>
      <c r="S29" s="60">
        <v>0</v>
      </c>
      <c r="T29" s="60">
        <v>0</v>
      </c>
      <c r="U29" s="60">
        <v>0</v>
      </c>
      <c r="V29" s="60">
        <v>0</v>
      </c>
      <c r="W29" s="60">
        <v>1064679</v>
      </c>
      <c r="X29" s="60">
        <v>1968839</v>
      </c>
      <c r="Y29" s="60">
        <v>-904160</v>
      </c>
      <c r="Z29" s="140">
        <v>-45.92</v>
      </c>
      <c r="AA29" s="155">
        <v>2984324</v>
      </c>
    </row>
    <row r="30" spans="1:27" ht="12.75">
      <c r="A30" s="183" t="s">
        <v>119</v>
      </c>
      <c r="B30" s="182"/>
      <c r="C30" s="155">
        <v>27744889</v>
      </c>
      <c r="D30" s="155">
        <v>0</v>
      </c>
      <c r="E30" s="156">
        <v>30103455</v>
      </c>
      <c r="F30" s="60">
        <v>33330881</v>
      </c>
      <c r="G30" s="60">
        <v>6897</v>
      </c>
      <c r="H30" s="60">
        <v>4100976</v>
      </c>
      <c r="I30" s="60">
        <v>22799</v>
      </c>
      <c r="J30" s="60">
        <v>4130672</v>
      </c>
      <c r="K30" s="60">
        <v>4272184</v>
      </c>
      <c r="L30" s="60">
        <v>45303</v>
      </c>
      <c r="M30" s="60">
        <v>3128323</v>
      </c>
      <c r="N30" s="60">
        <v>7445810</v>
      </c>
      <c r="O30" s="60">
        <v>1509475</v>
      </c>
      <c r="P30" s="60">
        <v>1606675</v>
      </c>
      <c r="Q30" s="60">
        <v>8590839</v>
      </c>
      <c r="R30" s="60">
        <v>11706989</v>
      </c>
      <c r="S30" s="60">
        <v>0</v>
      </c>
      <c r="T30" s="60">
        <v>0</v>
      </c>
      <c r="U30" s="60">
        <v>0</v>
      </c>
      <c r="V30" s="60">
        <v>0</v>
      </c>
      <c r="W30" s="60">
        <v>23283471</v>
      </c>
      <c r="X30" s="60">
        <v>22491904</v>
      </c>
      <c r="Y30" s="60">
        <v>791567</v>
      </c>
      <c r="Z30" s="140">
        <v>3.52</v>
      </c>
      <c r="AA30" s="155">
        <v>33330881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7844191</v>
      </c>
      <c r="F31" s="60">
        <v>12740620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413011</v>
      </c>
      <c r="P31" s="60">
        <v>579233</v>
      </c>
      <c r="Q31" s="60">
        <v>5642808</v>
      </c>
      <c r="R31" s="60">
        <v>6635052</v>
      </c>
      <c r="S31" s="60">
        <v>0</v>
      </c>
      <c r="T31" s="60">
        <v>0</v>
      </c>
      <c r="U31" s="60">
        <v>0</v>
      </c>
      <c r="V31" s="60">
        <v>0</v>
      </c>
      <c r="W31" s="60">
        <v>6635052</v>
      </c>
      <c r="X31" s="60">
        <v>5094918</v>
      </c>
      <c r="Y31" s="60">
        <v>1540134</v>
      </c>
      <c r="Z31" s="140">
        <v>30.23</v>
      </c>
      <c r="AA31" s="155">
        <v>12740620</v>
      </c>
    </row>
    <row r="32" spans="1:27" ht="12.75">
      <c r="A32" s="183" t="s">
        <v>121</v>
      </c>
      <c r="B32" s="182"/>
      <c r="C32" s="155">
        <v>22431070</v>
      </c>
      <c r="D32" s="155">
        <v>0</v>
      </c>
      <c r="E32" s="156">
        <v>23678095</v>
      </c>
      <c r="F32" s="60">
        <v>27488105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796955</v>
      </c>
      <c r="P32" s="60">
        <v>1686927</v>
      </c>
      <c r="Q32" s="60">
        <v>10658172</v>
      </c>
      <c r="R32" s="60">
        <v>13142054</v>
      </c>
      <c r="S32" s="60">
        <v>0</v>
      </c>
      <c r="T32" s="60">
        <v>0</v>
      </c>
      <c r="U32" s="60">
        <v>0</v>
      </c>
      <c r="V32" s="60">
        <v>0</v>
      </c>
      <c r="W32" s="60">
        <v>13142054</v>
      </c>
      <c r="X32" s="60">
        <v>13973262</v>
      </c>
      <c r="Y32" s="60">
        <v>-831208</v>
      </c>
      <c r="Z32" s="140">
        <v>-5.95</v>
      </c>
      <c r="AA32" s="155">
        <v>27488105</v>
      </c>
    </row>
    <row r="33" spans="1:27" ht="12.75">
      <c r="A33" s="183" t="s">
        <v>42</v>
      </c>
      <c r="B33" s="182"/>
      <c r="C33" s="155">
        <v>210000</v>
      </c>
      <c r="D33" s="155">
        <v>0</v>
      </c>
      <c r="E33" s="156">
        <v>0</v>
      </c>
      <c r="F33" s="60">
        <v>300000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300000</v>
      </c>
    </row>
    <row r="34" spans="1:27" ht="12.75">
      <c r="A34" s="183" t="s">
        <v>43</v>
      </c>
      <c r="B34" s="182"/>
      <c r="C34" s="155">
        <v>27289989</v>
      </c>
      <c r="D34" s="155">
        <v>0</v>
      </c>
      <c r="E34" s="156">
        <v>30618305</v>
      </c>
      <c r="F34" s="60">
        <v>31188845</v>
      </c>
      <c r="G34" s="60">
        <v>2054459</v>
      </c>
      <c r="H34" s="60">
        <v>3665477</v>
      </c>
      <c r="I34" s="60">
        <v>4311460</v>
      </c>
      <c r="J34" s="60">
        <v>10031396</v>
      </c>
      <c r="K34" s="60">
        <v>2880362</v>
      </c>
      <c r="L34" s="60">
        <v>5925354</v>
      </c>
      <c r="M34" s="60">
        <v>3765060</v>
      </c>
      <c r="N34" s="60">
        <v>12570776</v>
      </c>
      <c r="O34" s="60">
        <v>1219627</v>
      </c>
      <c r="P34" s="60">
        <v>1156929</v>
      </c>
      <c r="Q34" s="60">
        <v>-12179009</v>
      </c>
      <c r="R34" s="60">
        <v>-9802453</v>
      </c>
      <c r="S34" s="60">
        <v>0</v>
      </c>
      <c r="T34" s="60">
        <v>0</v>
      </c>
      <c r="U34" s="60">
        <v>0</v>
      </c>
      <c r="V34" s="60">
        <v>0</v>
      </c>
      <c r="W34" s="60">
        <v>12799719</v>
      </c>
      <c r="X34" s="60">
        <v>19002774</v>
      </c>
      <c r="Y34" s="60">
        <v>-6203055</v>
      </c>
      <c r="Z34" s="140">
        <v>-32.64</v>
      </c>
      <c r="AA34" s="155">
        <v>31188845</v>
      </c>
    </row>
    <row r="35" spans="1:27" ht="12.75">
      <c r="A35" s="181" t="s">
        <v>122</v>
      </c>
      <c r="B35" s="185"/>
      <c r="C35" s="155">
        <v>60409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187749137</v>
      </c>
      <c r="D36" s="188">
        <f>SUM(D25:D35)</f>
        <v>0</v>
      </c>
      <c r="E36" s="189">
        <f t="shared" si="1"/>
        <v>220145948</v>
      </c>
      <c r="F36" s="190">
        <f t="shared" si="1"/>
        <v>239960145</v>
      </c>
      <c r="G36" s="190">
        <f t="shared" si="1"/>
        <v>9492637</v>
      </c>
      <c r="H36" s="190">
        <f t="shared" si="1"/>
        <v>14062483</v>
      </c>
      <c r="I36" s="190">
        <f t="shared" si="1"/>
        <v>11340393</v>
      </c>
      <c r="J36" s="190">
        <f t="shared" si="1"/>
        <v>34895513</v>
      </c>
      <c r="K36" s="190">
        <f t="shared" si="1"/>
        <v>13724204</v>
      </c>
      <c r="L36" s="190">
        <f t="shared" si="1"/>
        <v>12502046</v>
      </c>
      <c r="M36" s="190">
        <f t="shared" si="1"/>
        <v>23936020</v>
      </c>
      <c r="N36" s="190">
        <f t="shared" si="1"/>
        <v>50162270</v>
      </c>
      <c r="O36" s="190">
        <f t="shared" si="1"/>
        <v>11295663</v>
      </c>
      <c r="P36" s="190">
        <f t="shared" si="1"/>
        <v>12447596</v>
      </c>
      <c r="Q36" s="190">
        <f t="shared" si="1"/>
        <v>19876183</v>
      </c>
      <c r="R36" s="190">
        <f t="shared" si="1"/>
        <v>43619442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128677225</v>
      </c>
      <c r="X36" s="190">
        <f t="shared" si="1"/>
        <v>145956683</v>
      </c>
      <c r="Y36" s="190">
        <f t="shared" si="1"/>
        <v>-17279458</v>
      </c>
      <c r="Z36" s="191">
        <f>+IF(X36&lt;&gt;0,+(Y36/X36)*100,0)</f>
        <v>-11.838757667574564</v>
      </c>
      <c r="AA36" s="188">
        <f>SUM(AA25:AA35)</f>
        <v>239960145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20127962</v>
      </c>
      <c r="D38" s="199">
        <f>+D22-D36</f>
        <v>0</v>
      </c>
      <c r="E38" s="200">
        <f t="shared" si="2"/>
        <v>-14243924</v>
      </c>
      <c r="F38" s="106">
        <f t="shared" si="2"/>
        <v>-19374336</v>
      </c>
      <c r="G38" s="106">
        <f t="shared" si="2"/>
        <v>54881599</v>
      </c>
      <c r="H38" s="106">
        <f t="shared" si="2"/>
        <v>-6042693</v>
      </c>
      <c r="I38" s="106">
        <f t="shared" si="2"/>
        <v>-5890127</v>
      </c>
      <c r="J38" s="106">
        <f t="shared" si="2"/>
        <v>42948779</v>
      </c>
      <c r="K38" s="106">
        <f t="shared" si="2"/>
        <v>-7924487</v>
      </c>
      <c r="L38" s="106">
        <f t="shared" si="2"/>
        <v>-7698433</v>
      </c>
      <c r="M38" s="106">
        <f t="shared" si="2"/>
        <v>24049249</v>
      </c>
      <c r="N38" s="106">
        <f t="shared" si="2"/>
        <v>8426329</v>
      </c>
      <c r="O38" s="106">
        <f t="shared" si="2"/>
        <v>-5513753</v>
      </c>
      <c r="P38" s="106">
        <f t="shared" si="2"/>
        <v>6355871</v>
      </c>
      <c r="Q38" s="106">
        <f t="shared" si="2"/>
        <v>20180598</v>
      </c>
      <c r="R38" s="106">
        <f t="shared" si="2"/>
        <v>21022716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72397824</v>
      </c>
      <c r="X38" s="106">
        <f>IF(F22=F36,0,X22-X36)</f>
        <v>42751500</v>
      </c>
      <c r="Y38" s="106">
        <f t="shared" si="2"/>
        <v>29646324</v>
      </c>
      <c r="Z38" s="201">
        <f>+IF(X38&lt;&gt;0,+(Y38/X38)*100,0)</f>
        <v>69.34569313357426</v>
      </c>
      <c r="AA38" s="199">
        <f>+AA22-AA36</f>
        <v>-19374336</v>
      </c>
    </row>
    <row r="39" spans="1:27" ht="12.75">
      <c r="A39" s="181" t="s">
        <v>46</v>
      </c>
      <c r="B39" s="185"/>
      <c r="C39" s="155">
        <v>33683561</v>
      </c>
      <c r="D39" s="155">
        <v>0</v>
      </c>
      <c r="E39" s="156">
        <v>42159250</v>
      </c>
      <c r="F39" s="60">
        <v>42159250</v>
      </c>
      <c r="G39" s="60">
        <v>1000000</v>
      </c>
      <c r="H39" s="60">
        <v>0</v>
      </c>
      <c r="I39" s="60">
        <v>0</v>
      </c>
      <c r="J39" s="60">
        <v>1000000</v>
      </c>
      <c r="K39" s="60">
        <v>0</v>
      </c>
      <c r="L39" s="60">
        <v>0</v>
      </c>
      <c r="M39" s="60">
        <v>4000000</v>
      </c>
      <c r="N39" s="60">
        <v>4000000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5000000</v>
      </c>
      <c r="X39" s="60">
        <v>26338804</v>
      </c>
      <c r="Y39" s="60">
        <v>-21338804</v>
      </c>
      <c r="Z39" s="140">
        <v>-81.02</v>
      </c>
      <c r="AA39" s="155">
        <v>42159250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53811523</v>
      </c>
      <c r="D42" s="206">
        <f>SUM(D38:D41)</f>
        <v>0</v>
      </c>
      <c r="E42" s="207">
        <f t="shared" si="3"/>
        <v>27915326</v>
      </c>
      <c r="F42" s="88">
        <f t="shared" si="3"/>
        <v>22784914</v>
      </c>
      <c r="G42" s="88">
        <f t="shared" si="3"/>
        <v>55881599</v>
      </c>
      <c r="H42" s="88">
        <f t="shared" si="3"/>
        <v>-6042693</v>
      </c>
      <c r="I42" s="88">
        <f t="shared" si="3"/>
        <v>-5890127</v>
      </c>
      <c r="J42" s="88">
        <f t="shared" si="3"/>
        <v>43948779</v>
      </c>
      <c r="K42" s="88">
        <f t="shared" si="3"/>
        <v>-7924487</v>
      </c>
      <c r="L42" s="88">
        <f t="shared" si="3"/>
        <v>-7698433</v>
      </c>
      <c r="M42" s="88">
        <f t="shared" si="3"/>
        <v>28049249</v>
      </c>
      <c r="N42" s="88">
        <f t="shared" si="3"/>
        <v>12426329</v>
      </c>
      <c r="O42" s="88">
        <f t="shared" si="3"/>
        <v>-5513753</v>
      </c>
      <c r="P42" s="88">
        <f t="shared" si="3"/>
        <v>6355871</v>
      </c>
      <c r="Q42" s="88">
        <f t="shared" si="3"/>
        <v>20180598</v>
      </c>
      <c r="R42" s="88">
        <f t="shared" si="3"/>
        <v>21022716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77397824</v>
      </c>
      <c r="X42" s="88">
        <f t="shared" si="3"/>
        <v>69090304</v>
      </c>
      <c r="Y42" s="88">
        <f t="shared" si="3"/>
        <v>8307520</v>
      </c>
      <c r="Z42" s="208">
        <f>+IF(X42&lt;&gt;0,+(Y42/X42)*100,0)</f>
        <v>12.024147411480488</v>
      </c>
      <c r="AA42" s="206">
        <f>SUM(AA38:AA41)</f>
        <v>22784914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53811523</v>
      </c>
      <c r="D44" s="210">
        <f>+D42-D43</f>
        <v>0</v>
      </c>
      <c r="E44" s="211">
        <f t="shared" si="4"/>
        <v>27915326</v>
      </c>
      <c r="F44" s="77">
        <f t="shared" si="4"/>
        <v>22784914</v>
      </c>
      <c r="G44" s="77">
        <f t="shared" si="4"/>
        <v>55881599</v>
      </c>
      <c r="H44" s="77">
        <f t="shared" si="4"/>
        <v>-6042693</v>
      </c>
      <c r="I44" s="77">
        <f t="shared" si="4"/>
        <v>-5890127</v>
      </c>
      <c r="J44" s="77">
        <f t="shared" si="4"/>
        <v>43948779</v>
      </c>
      <c r="K44" s="77">
        <f t="shared" si="4"/>
        <v>-7924487</v>
      </c>
      <c r="L44" s="77">
        <f t="shared" si="4"/>
        <v>-7698433</v>
      </c>
      <c r="M44" s="77">
        <f t="shared" si="4"/>
        <v>28049249</v>
      </c>
      <c r="N44" s="77">
        <f t="shared" si="4"/>
        <v>12426329</v>
      </c>
      <c r="O44" s="77">
        <f t="shared" si="4"/>
        <v>-5513753</v>
      </c>
      <c r="P44" s="77">
        <f t="shared" si="4"/>
        <v>6355871</v>
      </c>
      <c r="Q44" s="77">
        <f t="shared" si="4"/>
        <v>20180598</v>
      </c>
      <c r="R44" s="77">
        <f t="shared" si="4"/>
        <v>21022716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77397824</v>
      </c>
      <c r="X44" s="77">
        <f t="shared" si="4"/>
        <v>69090304</v>
      </c>
      <c r="Y44" s="77">
        <f t="shared" si="4"/>
        <v>8307520</v>
      </c>
      <c r="Z44" s="212">
        <f>+IF(X44&lt;&gt;0,+(Y44/X44)*100,0)</f>
        <v>12.024147411480488</v>
      </c>
      <c r="AA44" s="210">
        <f>+AA42-AA43</f>
        <v>22784914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53811523</v>
      </c>
      <c r="D46" s="206">
        <f>SUM(D44:D45)</f>
        <v>0</v>
      </c>
      <c r="E46" s="207">
        <f t="shared" si="5"/>
        <v>27915326</v>
      </c>
      <c r="F46" s="88">
        <f t="shared" si="5"/>
        <v>22784914</v>
      </c>
      <c r="G46" s="88">
        <f t="shared" si="5"/>
        <v>55881599</v>
      </c>
      <c r="H46" s="88">
        <f t="shared" si="5"/>
        <v>-6042693</v>
      </c>
      <c r="I46" s="88">
        <f t="shared" si="5"/>
        <v>-5890127</v>
      </c>
      <c r="J46" s="88">
        <f t="shared" si="5"/>
        <v>43948779</v>
      </c>
      <c r="K46" s="88">
        <f t="shared" si="5"/>
        <v>-7924487</v>
      </c>
      <c r="L46" s="88">
        <f t="shared" si="5"/>
        <v>-7698433</v>
      </c>
      <c r="M46" s="88">
        <f t="shared" si="5"/>
        <v>28049249</v>
      </c>
      <c r="N46" s="88">
        <f t="shared" si="5"/>
        <v>12426329</v>
      </c>
      <c r="O46" s="88">
        <f t="shared" si="5"/>
        <v>-5513753</v>
      </c>
      <c r="P46" s="88">
        <f t="shared" si="5"/>
        <v>6355871</v>
      </c>
      <c r="Q46" s="88">
        <f t="shared" si="5"/>
        <v>20180598</v>
      </c>
      <c r="R46" s="88">
        <f t="shared" si="5"/>
        <v>21022716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77397824</v>
      </c>
      <c r="X46" s="88">
        <f t="shared" si="5"/>
        <v>69090304</v>
      </c>
      <c r="Y46" s="88">
        <f t="shared" si="5"/>
        <v>8307520</v>
      </c>
      <c r="Z46" s="208">
        <f>+IF(X46&lt;&gt;0,+(Y46/X46)*100,0)</f>
        <v>12.024147411480488</v>
      </c>
      <c r="AA46" s="206">
        <f>SUM(AA44:AA45)</f>
        <v>22784914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53811523</v>
      </c>
      <c r="D48" s="217">
        <f>SUM(D46:D47)</f>
        <v>0</v>
      </c>
      <c r="E48" s="218">
        <f t="shared" si="6"/>
        <v>27915326</v>
      </c>
      <c r="F48" s="219">
        <f t="shared" si="6"/>
        <v>22784914</v>
      </c>
      <c r="G48" s="219">
        <f t="shared" si="6"/>
        <v>55881599</v>
      </c>
      <c r="H48" s="220">
        <f t="shared" si="6"/>
        <v>-6042693</v>
      </c>
      <c r="I48" s="220">
        <f t="shared" si="6"/>
        <v>-5890127</v>
      </c>
      <c r="J48" s="220">
        <f t="shared" si="6"/>
        <v>43948779</v>
      </c>
      <c r="K48" s="220">
        <f t="shared" si="6"/>
        <v>-7924487</v>
      </c>
      <c r="L48" s="220">
        <f t="shared" si="6"/>
        <v>-7698433</v>
      </c>
      <c r="M48" s="219">
        <f t="shared" si="6"/>
        <v>28049249</v>
      </c>
      <c r="N48" s="219">
        <f t="shared" si="6"/>
        <v>12426329</v>
      </c>
      <c r="O48" s="220">
        <f t="shared" si="6"/>
        <v>-5513753</v>
      </c>
      <c r="P48" s="220">
        <f t="shared" si="6"/>
        <v>6355871</v>
      </c>
      <c r="Q48" s="220">
        <f t="shared" si="6"/>
        <v>20180598</v>
      </c>
      <c r="R48" s="220">
        <f t="shared" si="6"/>
        <v>21022716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77397824</v>
      </c>
      <c r="X48" s="220">
        <f t="shared" si="6"/>
        <v>69090304</v>
      </c>
      <c r="Y48" s="220">
        <f t="shared" si="6"/>
        <v>8307520</v>
      </c>
      <c r="Z48" s="221">
        <f>+IF(X48&lt;&gt;0,+(Y48/X48)*100,0)</f>
        <v>12.024147411480488</v>
      </c>
      <c r="AA48" s="222">
        <f>SUM(AA46:AA47)</f>
        <v>22784914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3643952</v>
      </c>
      <c r="D5" s="153">
        <f>SUM(D6:D8)</f>
        <v>0</v>
      </c>
      <c r="E5" s="154">
        <f t="shared" si="0"/>
        <v>11032700</v>
      </c>
      <c r="F5" s="100">
        <f t="shared" si="0"/>
        <v>8802200</v>
      </c>
      <c r="G5" s="100">
        <f t="shared" si="0"/>
        <v>262492</v>
      </c>
      <c r="H5" s="100">
        <f t="shared" si="0"/>
        <v>349389</v>
      </c>
      <c r="I5" s="100">
        <f t="shared" si="0"/>
        <v>1646</v>
      </c>
      <c r="J5" s="100">
        <f t="shared" si="0"/>
        <v>613527</v>
      </c>
      <c r="K5" s="100">
        <f t="shared" si="0"/>
        <v>1469119</v>
      </c>
      <c r="L5" s="100">
        <f t="shared" si="0"/>
        <v>372987</v>
      </c>
      <c r="M5" s="100">
        <f t="shared" si="0"/>
        <v>397186</v>
      </c>
      <c r="N5" s="100">
        <f t="shared" si="0"/>
        <v>2239292</v>
      </c>
      <c r="O5" s="100">
        <f t="shared" si="0"/>
        <v>824714</v>
      </c>
      <c r="P5" s="100">
        <f t="shared" si="0"/>
        <v>202579</v>
      </c>
      <c r="Q5" s="100">
        <f t="shared" si="0"/>
        <v>9531</v>
      </c>
      <c r="R5" s="100">
        <f t="shared" si="0"/>
        <v>1036824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3889643</v>
      </c>
      <c r="X5" s="100">
        <f t="shared" si="0"/>
        <v>4595240</v>
      </c>
      <c r="Y5" s="100">
        <f t="shared" si="0"/>
        <v>-705597</v>
      </c>
      <c r="Z5" s="137">
        <f>+IF(X5&lt;&gt;0,+(Y5/X5)*100,0)</f>
        <v>-15.354954257013778</v>
      </c>
      <c r="AA5" s="153">
        <f>SUM(AA6:AA8)</f>
        <v>8802200</v>
      </c>
    </row>
    <row r="6" spans="1:27" ht="12.75">
      <c r="A6" s="138" t="s">
        <v>75</v>
      </c>
      <c r="B6" s="136"/>
      <c r="C6" s="155">
        <v>95353</v>
      </c>
      <c r="D6" s="155"/>
      <c r="E6" s="156">
        <v>1780600</v>
      </c>
      <c r="F6" s="60">
        <v>1440600</v>
      </c>
      <c r="G6" s="60"/>
      <c r="H6" s="60"/>
      <c r="I6" s="60"/>
      <c r="J6" s="60"/>
      <c r="K6" s="60">
        <v>1140173</v>
      </c>
      <c r="L6" s="60">
        <v>55647</v>
      </c>
      <c r="M6" s="60">
        <v>250</v>
      </c>
      <c r="N6" s="60">
        <v>1196070</v>
      </c>
      <c r="O6" s="60"/>
      <c r="P6" s="60">
        <v>91643</v>
      </c>
      <c r="Q6" s="60"/>
      <c r="R6" s="60">
        <v>91643</v>
      </c>
      <c r="S6" s="60"/>
      <c r="T6" s="60"/>
      <c r="U6" s="60"/>
      <c r="V6" s="60"/>
      <c r="W6" s="60">
        <v>1287713</v>
      </c>
      <c r="X6" s="60">
        <v>1780600</v>
      </c>
      <c r="Y6" s="60">
        <v>-492887</v>
      </c>
      <c r="Z6" s="140">
        <v>-27.68</v>
      </c>
      <c r="AA6" s="62">
        <v>1440600</v>
      </c>
    </row>
    <row r="7" spans="1:27" ht="12.75">
      <c r="A7" s="138" t="s">
        <v>76</v>
      </c>
      <c r="B7" s="136"/>
      <c r="C7" s="157">
        <v>1363166</v>
      </c>
      <c r="D7" s="157"/>
      <c r="E7" s="158">
        <v>9212100</v>
      </c>
      <c r="F7" s="159">
        <v>7341600</v>
      </c>
      <c r="G7" s="159"/>
      <c r="H7" s="159"/>
      <c r="I7" s="159"/>
      <c r="J7" s="159"/>
      <c r="K7" s="159">
        <v>14000</v>
      </c>
      <c r="L7" s="159"/>
      <c r="M7" s="159"/>
      <c r="N7" s="159">
        <v>14000</v>
      </c>
      <c r="O7" s="159">
        <v>295485</v>
      </c>
      <c r="P7" s="159">
        <v>87578</v>
      </c>
      <c r="Q7" s="159">
        <v>9531</v>
      </c>
      <c r="R7" s="159">
        <v>392594</v>
      </c>
      <c r="S7" s="159"/>
      <c r="T7" s="159"/>
      <c r="U7" s="159"/>
      <c r="V7" s="159"/>
      <c r="W7" s="159">
        <v>406594</v>
      </c>
      <c r="X7" s="159">
        <v>2774640</v>
      </c>
      <c r="Y7" s="159">
        <v>-2368046</v>
      </c>
      <c r="Z7" s="141">
        <v>-85.35</v>
      </c>
      <c r="AA7" s="225">
        <v>7341600</v>
      </c>
    </row>
    <row r="8" spans="1:27" ht="12.75">
      <c r="A8" s="138" t="s">
        <v>77</v>
      </c>
      <c r="B8" s="136"/>
      <c r="C8" s="155">
        <v>2185433</v>
      </c>
      <c r="D8" s="155"/>
      <c r="E8" s="156">
        <v>40000</v>
      </c>
      <c r="F8" s="60">
        <v>20000</v>
      </c>
      <c r="G8" s="60">
        <v>262492</v>
      </c>
      <c r="H8" s="60">
        <v>349389</v>
      </c>
      <c r="I8" s="60">
        <v>1646</v>
      </c>
      <c r="J8" s="60">
        <v>613527</v>
      </c>
      <c r="K8" s="60">
        <v>314946</v>
      </c>
      <c r="L8" s="60">
        <v>317340</v>
      </c>
      <c r="M8" s="60">
        <v>396936</v>
      </c>
      <c r="N8" s="60">
        <v>1029222</v>
      </c>
      <c r="O8" s="60">
        <v>529229</v>
      </c>
      <c r="P8" s="60">
        <v>23358</v>
      </c>
      <c r="Q8" s="60"/>
      <c r="R8" s="60">
        <v>552587</v>
      </c>
      <c r="S8" s="60"/>
      <c r="T8" s="60"/>
      <c r="U8" s="60"/>
      <c r="V8" s="60"/>
      <c r="W8" s="60">
        <v>2195336</v>
      </c>
      <c r="X8" s="60">
        <v>40000</v>
      </c>
      <c r="Y8" s="60">
        <v>2155336</v>
      </c>
      <c r="Z8" s="140">
        <v>5388.34</v>
      </c>
      <c r="AA8" s="62">
        <v>20000</v>
      </c>
    </row>
    <row r="9" spans="1:27" ht="12.75">
      <c r="A9" s="135" t="s">
        <v>78</v>
      </c>
      <c r="B9" s="136"/>
      <c r="C9" s="153">
        <f aca="true" t="shared" si="1" ref="C9:Y9">SUM(C10:C14)</f>
        <v>8769635</v>
      </c>
      <c r="D9" s="153">
        <f>SUM(D10:D14)</f>
        <v>0</v>
      </c>
      <c r="E9" s="154">
        <f t="shared" si="1"/>
        <v>7550463</v>
      </c>
      <c r="F9" s="100">
        <f t="shared" si="1"/>
        <v>6863058</v>
      </c>
      <c r="G9" s="100">
        <f t="shared" si="1"/>
        <v>0</v>
      </c>
      <c r="H9" s="100">
        <f t="shared" si="1"/>
        <v>401327</v>
      </c>
      <c r="I9" s="100">
        <f t="shared" si="1"/>
        <v>422947</v>
      </c>
      <c r="J9" s="100">
        <f t="shared" si="1"/>
        <v>824274</v>
      </c>
      <c r="K9" s="100">
        <f t="shared" si="1"/>
        <v>0</v>
      </c>
      <c r="L9" s="100">
        <f t="shared" si="1"/>
        <v>222414</v>
      </c>
      <c r="M9" s="100">
        <f t="shared" si="1"/>
        <v>3410</v>
      </c>
      <c r="N9" s="100">
        <f t="shared" si="1"/>
        <v>225824</v>
      </c>
      <c r="O9" s="100">
        <f t="shared" si="1"/>
        <v>0</v>
      </c>
      <c r="P9" s="100">
        <f t="shared" si="1"/>
        <v>209297</v>
      </c>
      <c r="Q9" s="100">
        <f t="shared" si="1"/>
        <v>500793</v>
      </c>
      <c r="R9" s="100">
        <f t="shared" si="1"/>
        <v>710090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1760188</v>
      </c>
      <c r="X9" s="100">
        <f t="shared" si="1"/>
        <v>5374580</v>
      </c>
      <c r="Y9" s="100">
        <f t="shared" si="1"/>
        <v>-3614392</v>
      </c>
      <c r="Z9" s="137">
        <f>+IF(X9&lt;&gt;0,+(Y9/X9)*100,0)</f>
        <v>-67.24975719032929</v>
      </c>
      <c r="AA9" s="102">
        <f>SUM(AA10:AA14)</f>
        <v>6863058</v>
      </c>
    </row>
    <row r="10" spans="1:27" ht="12.75">
      <c r="A10" s="138" t="s">
        <v>79</v>
      </c>
      <c r="B10" s="136"/>
      <c r="C10" s="155">
        <v>483525</v>
      </c>
      <c r="D10" s="155"/>
      <c r="E10" s="156">
        <v>2650000</v>
      </c>
      <c r="F10" s="60">
        <v>3035841</v>
      </c>
      <c r="G10" s="60"/>
      <c r="H10" s="60"/>
      <c r="I10" s="60">
        <v>148480</v>
      </c>
      <c r="J10" s="60">
        <v>148480</v>
      </c>
      <c r="K10" s="60"/>
      <c r="L10" s="60">
        <v>154579</v>
      </c>
      <c r="M10" s="60"/>
      <c r="N10" s="60">
        <v>154579</v>
      </c>
      <c r="O10" s="60"/>
      <c r="P10" s="60"/>
      <c r="Q10" s="60"/>
      <c r="R10" s="60"/>
      <c r="S10" s="60"/>
      <c r="T10" s="60"/>
      <c r="U10" s="60"/>
      <c r="V10" s="60"/>
      <c r="W10" s="60">
        <v>303059</v>
      </c>
      <c r="X10" s="60">
        <v>1637500</v>
      </c>
      <c r="Y10" s="60">
        <v>-1334441</v>
      </c>
      <c r="Z10" s="140">
        <v>-81.49</v>
      </c>
      <c r="AA10" s="62">
        <v>3035841</v>
      </c>
    </row>
    <row r="11" spans="1:27" ht="12.75">
      <c r="A11" s="138" t="s">
        <v>80</v>
      </c>
      <c r="B11" s="136"/>
      <c r="C11" s="155">
        <v>8154785</v>
      </c>
      <c r="D11" s="155"/>
      <c r="E11" s="156">
        <v>1400000</v>
      </c>
      <c r="F11" s="60">
        <v>2644177</v>
      </c>
      <c r="G11" s="60"/>
      <c r="H11" s="60">
        <v>401327</v>
      </c>
      <c r="I11" s="60">
        <v>274467</v>
      </c>
      <c r="J11" s="60">
        <v>675794</v>
      </c>
      <c r="K11" s="60"/>
      <c r="L11" s="60">
        <v>67835</v>
      </c>
      <c r="M11" s="60">
        <v>3410</v>
      </c>
      <c r="N11" s="60">
        <v>71245</v>
      </c>
      <c r="O11" s="60"/>
      <c r="P11" s="60">
        <v>209297</v>
      </c>
      <c r="Q11" s="60">
        <v>63226</v>
      </c>
      <c r="R11" s="60">
        <v>272523</v>
      </c>
      <c r="S11" s="60"/>
      <c r="T11" s="60"/>
      <c r="U11" s="60"/>
      <c r="V11" s="60"/>
      <c r="W11" s="60">
        <v>1019562</v>
      </c>
      <c r="X11" s="60">
        <v>1400000</v>
      </c>
      <c r="Y11" s="60">
        <v>-380438</v>
      </c>
      <c r="Z11" s="140">
        <v>-27.17</v>
      </c>
      <c r="AA11" s="62">
        <v>2644177</v>
      </c>
    </row>
    <row r="12" spans="1:27" ht="12.75">
      <c r="A12" s="138" t="s">
        <v>81</v>
      </c>
      <c r="B12" s="136"/>
      <c r="C12" s="155">
        <v>131325</v>
      </c>
      <c r="D12" s="155"/>
      <c r="E12" s="156">
        <v>3500463</v>
      </c>
      <c r="F12" s="60">
        <v>1183040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437567</v>
      </c>
      <c r="R12" s="60">
        <v>437567</v>
      </c>
      <c r="S12" s="60"/>
      <c r="T12" s="60"/>
      <c r="U12" s="60"/>
      <c r="V12" s="60"/>
      <c r="W12" s="60">
        <v>437567</v>
      </c>
      <c r="X12" s="60">
        <v>2337080</v>
      </c>
      <c r="Y12" s="60">
        <v>-1899513</v>
      </c>
      <c r="Z12" s="140">
        <v>-81.28</v>
      </c>
      <c r="AA12" s="62">
        <v>1183040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19664712</v>
      </c>
      <c r="D15" s="153">
        <f>SUM(D16:D18)</f>
        <v>0</v>
      </c>
      <c r="E15" s="154">
        <f t="shared" si="2"/>
        <v>33166898</v>
      </c>
      <c r="F15" s="100">
        <f t="shared" si="2"/>
        <v>32149943</v>
      </c>
      <c r="G15" s="100">
        <f t="shared" si="2"/>
        <v>1872715</v>
      </c>
      <c r="H15" s="100">
        <f t="shared" si="2"/>
        <v>550447</v>
      </c>
      <c r="I15" s="100">
        <f t="shared" si="2"/>
        <v>2035455</v>
      </c>
      <c r="J15" s="100">
        <f t="shared" si="2"/>
        <v>4458617</v>
      </c>
      <c r="K15" s="100">
        <f t="shared" si="2"/>
        <v>1211008</v>
      </c>
      <c r="L15" s="100">
        <f t="shared" si="2"/>
        <v>4858925</v>
      </c>
      <c r="M15" s="100">
        <f t="shared" si="2"/>
        <v>4201133</v>
      </c>
      <c r="N15" s="100">
        <f t="shared" si="2"/>
        <v>10271066</v>
      </c>
      <c r="O15" s="100">
        <f t="shared" si="2"/>
        <v>0</v>
      </c>
      <c r="P15" s="100">
        <f t="shared" si="2"/>
        <v>2351841</v>
      </c>
      <c r="Q15" s="100">
        <f t="shared" si="2"/>
        <v>3320617</v>
      </c>
      <c r="R15" s="100">
        <f t="shared" si="2"/>
        <v>5672458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20402141</v>
      </c>
      <c r="X15" s="100">
        <f t="shared" si="2"/>
        <v>30779398</v>
      </c>
      <c r="Y15" s="100">
        <f t="shared" si="2"/>
        <v>-10377257</v>
      </c>
      <c r="Z15" s="137">
        <f>+IF(X15&lt;&gt;0,+(Y15/X15)*100,0)</f>
        <v>-33.71494465226383</v>
      </c>
      <c r="AA15" s="102">
        <f>SUM(AA16:AA18)</f>
        <v>32149943</v>
      </c>
    </row>
    <row r="16" spans="1:27" ht="12.75">
      <c r="A16" s="138" t="s">
        <v>85</v>
      </c>
      <c r="B16" s="136"/>
      <c r="C16" s="155">
        <v>1416424</v>
      </c>
      <c r="D16" s="155"/>
      <c r="E16" s="156">
        <v>150600</v>
      </c>
      <c r="F16" s="60">
        <v>116600</v>
      </c>
      <c r="G16" s="60"/>
      <c r="H16" s="60"/>
      <c r="I16" s="60"/>
      <c r="J16" s="60"/>
      <c r="K16" s="60"/>
      <c r="L16" s="60">
        <v>15471</v>
      </c>
      <c r="M16" s="60"/>
      <c r="N16" s="60">
        <v>15471</v>
      </c>
      <c r="O16" s="60"/>
      <c r="P16" s="60">
        <v>41450</v>
      </c>
      <c r="Q16" s="60"/>
      <c r="R16" s="60">
        <v>41450</v>
      </c>
      <c r="S16" s="60"/>
      <c r="T16" s="60"/>
      <c r="U16" s="60"/>
      <c r="V16" s="60"/>
      <c r="W16" s="60">
        <v>56921</v>
      </c>
      <c r="X16" s="60">
        <v>150600</v>
      </c>
      <c r="Y16" s="60">
        <v>-93679</v>
      </c>
      <c r="Z16" s="140">
        <v>-62.2</v>
      </c>
      <c r="AA16" s="62">
        <v>116600</v>
      </c>
    </row>
    <row r="17" spans="1:27" ht="12.75">
      <c r="A17" s="138" t="s">
        <v>86</v>
      </c>
      <c r="B17" s="136"/>
      <c r="C17" s="155">
        <v>18248288</v>
      </c>
      <c r="D17" s="155"/>
      <c r="E17" s="156">
        <v>33016298</v>
      </c>
      <c r="F17" s="60">
        <v>32033343</v>
      </c>
      <c r="G17" s="60">
        <v>1872715</v>
      </c>
      <c r="H17" s="60">
        <v>550447</v>
      </c>
      <c r="I17" s="60">
        <v>2035455</v>
      </c>
      <c r="J17" s="60">
        <v>4458617</v>
      </c>
      <c r="K17" s="60">
        <v>1211008</v>
      </c>
      <c r="L17" s="60">
        <v>4843454</v>
      </c>
      <c r="M17" s="60">
        <v>4201133</v>
      </c>
      <c r="N17" s="60">
        <v>10255595</v>
      </c>
      <c r="O17" s="60"/>
      <c r="P17" s="60">
        <v>2310391</v>
      </c>
      <c r="Q17" s="60">
        <v>3320617</v>
      </c>
      <c r="R17" s="60">
        <v>5631008</v>
      </c>
      <c r="S17" s="60"/>
      <c r="T17" s="60"/>
      <c r="U17" s="60"/>
      <c r="V17" s="60"/>
      <c r="W17" s="60">
        <v>20345220</v>
      </c>
      <c r="X17" s="60">
        <v>30628798</v>
      </c>
      <c r="Y17" s="60">
        <v>-10283578</v>
      </c>
      <c r="Z17" s="140">
        <v>-33.57</v>
      </c>
      <c r="AA17" s="62">
        <v>32033343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9988927</v>
      </c>
      <c r="D19" s="153">
        <f>SUM(D20:D23)</f>
        <v>0</v>
      </c>
      <c r="E19" s="154">
        <f t="shared" si="3"/>
        <v>27878360</v>
      </c>
      <c r="F19" s="100">
        <f t="shared" si="3"/>
        <v>18891590</v>
      </c>
      <c r="G19" s="100">
        <f t="shared" si="3"/>
        <v>0</v>
      </c>
      <c r="H19" s="100">
        <f t="shared" si="3"/>
        <v>52752</v>
      </c>
      <c r="I19" s="100">
        <f t="shared" si="3"/>
        <v>626257</v>
      </c>
      <c r="J19" s="100">
        <f t="shared" si="3"/>
        <v>679009</v>
      </c>
      <c r="K19" s="100">
        <f t="shared" si="3"/>
        <v>737912</v>
      </c>
      <c r="L19" s="100">
        <f t="shared" si="3"/>
        <v>788231</v>
      </c>
      <c r="M19" s="100">
        <f t="shared" si="3"/>
        <v>299394</v>
      </c>
      <c r="N19" s="100">
        <f t="shared" si="3"/>
        <v>1825537</v>
      </c>
      <c r="O19" s="100">
        <f t="shared" si="3"/>
        <v>87976</v>
      </c>
      <c r="P19" s="100">
        <f t="shared" si="3"/>
        <v>1155226</v>
      </c>
      <c r="Q19" s="100">
        <f t="shared" si="3"/>
        <v>855511</v>
      </c>
      <c r="R19" s="100">
        <f t="shared" si="3"/>
        <v>2098713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4603259</v>
      </c>
      <c r="X19" s="100">
        <f t="shared" si="3"/>
        <v>16667942</v>
      </c>
      <c r="Y19" s="100">
        <f t="shared" si="3"/>
        <v>-12064683</v>
      </c>
      <c r="Z19" s="137">
        <f>+IF(X19&lt;&gt;0,+(Y19/X19)*100,0)</f>
        <v>-72.38255928656339</v>
      </c>
      <c r="AA19" s="102">
        <f>SUM(AA20:AA23)</f>
        <v>18891590</v>
      </c>
    </row>
    <row r="20" spans="1:27" ht="12.75">
      <c r="A20" s="138" t="s">
        <v>89</v>
      </c>
      <c r="B20" s="136"/>
      <c r="C20" s="155">
        <v>7186955</v>
      </c>
      <c r="D20" s="155"/>
      <c r="E20" s="156">
        <v>7138360</v>
      </c>
      <c r="F20" s="60">
        <v>7572700</v>
      </c>
      <c r="G20" s="60"/>
      <c r="H20" s="60">
        <v>26220</v>
      </c>
      <c r="I20" s="60">
        <v>626257</v>
      </c>
      <c r="J20" s="60">
        <v>652477</v>
      </c>
      <c r="K20" s="60">
        <v>737912</v>
      </c>
      <c r="L20" s="60">
        <v>584549</v>
      </c>
      <c r="M20" s="60"/>
      <c r="N20" s="60">
        <v>1322461</v>
      </c>
      <c r="O20" s="60">
        <v>69850</v>
      </c>
      <c r="P20" s="60">
        <v>535766</v>
      </c>
      <c r="Q20" s="60">
        <v>826024</v>
      </c>
      <c r="R20" s="60">
        <v>1431640</v>
      </c>
      <c r="S20" s="60"/>
      <c r="T20" s="60"/>
      <c r="U20" s="60"/>
      <c r="V20" s="60"/>
      <c r="W20" s="60">
        <v>3406578</v>
      </c>
      <c r="X20" s="60">
        <v>4596692</v>
      </c>
      <c r="Y20" s="60">
        <v>-1190114</v>
      </c>
      <c r="Z20" s="140">
        <v>-25.89</v>
      </c>
      <c r="AA20" s="62">
        <v>7572700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>
        <v>2455361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346611</v>
      </c>
      <c r="D23" s="155"/>
      <c r="E23" s="156">
        <v>20740000</v>
      </c>
      <c r="F23" s="60">
        <v>11318890</v>
      </c>
      <c r="G23" s="60"/>
      <c r="H23" s="60">
        <v>26532</v>
      </c>
      <c r="I23" s="60"/>
      <c r="J23" s="60">
        <v>26532</v>
      </c>
      <c r="K23" s="60"/>
      <c r="L23" s="60">
        <v>203682</v>
      </c>
      <c r="M23" s="60">
        <v>299394</v>
      </c>
      <c r="N23" s="60">
        <v>503076</v>
      </c>
      <c r="O23" s="60">
        <v>18126</v>
      </c>
      <c r="P23" s="60">
        <v>619460</v>
      </c>
      <c r="Q23" s="60">
        <v>29487</v>
      </c>
      <c r="R23" s="60">
        <v>667073</v>
      </c>
      <c r="S23" s="60"/>
      <c r="T23" s="60"/>
      <c r="U23" s="60"/>
      <c r="V23" s="60"/>
      <c r="W23" s="60">
        <v>1196681</v>
      </c>
      <c r="X23" s="60">
        <v>12071250</v>
      </c>
      <c r="Y23" s="60">
        <v>-10874569</v>
      </c>
      <c r="Z23" s="140">
        <v>-90.09</v>
      </c>
      <c r="AA23" s="62">
        <v>11318890</v>
      </c>
    </row>
    <row r="24" spans="1:27" ht="12.75">
      <c r="A24" s="135" t="s">
        <v>93</v>
      </c>
      <c r="B24" s="142"/>
      <c r="C24" s="153">
        <v>3728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42070954</v>
      </c>
      <c r="D25" s="217">
        <f>+D5+D9+D15+D19+D24</f>
        <v>0</v>
      </c>
      <c r="E25" s="230">
        <f t="shared" si="4"/>
        <v>79628421</v>
      </c>
      <c r="F25" s="219">
        <f t="shared" si="4"/>
        <v>66706791</v>
      </c>
      <c r="G25" s="219">
        <f t="shared" si="4"/>
        <v>2135207</v>
      </c>
      <c r="H25" s="219">
        <f t="shared" si="4"/>
        <v>1353915</v>
      </c>
      <c r="I25" s="219">
        <f t="shared" si="4"/>
        <v>3086305</v>
      </c>
      <c r="J25" s="219">
        <f t="shared" si="4"/>
        <v>6575427</v>
      </c>
      <c r="K25" s="219">
        <f t="shared" si="4"/>
        <v>3418039</v>
      </c>
      <c r="L25" s="219">
        <f t="shared" si="4"/>
        <v>6242557</v>
      </c>
      <c r="M25" s="219">
        <f t="shared" si="4"/>
        <v>4901123</v>
      </c>
      <c r="N25" s="219">
        <f t="shared" si="4"/>
        <v>14561719</v>
      </c>
      <c r="O25" s="219">
        <f t="shared" si="4"/>
        <v>912690</v>
      </c>
      <c r="P25" s="219">
        <f t="shared" si="4"/>
        <v>3918943</v>
      </c>
      <c r="Q25" s="219">
        <f t="shared" si="4"/>
        <v>4686452</v>
      </c>
      <c r="R25" s="219">
        <f t="shared" si="4"/>
        <v>9518085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30655231</v>
      </c>
      <c r="X25" s="219">
        <f t="shared" si="4"/>
        <v>57417160</v>
      </c>
      <c r="Y25" s="219">
        <f t="shared" si="4"/>
        <v>-26761929</v>
      </c>
      <c r="Z25" s="231">
        <f>+IF(X25&lt;&gt;0,+(Y25/X25)*100,0)</f>
        <v>-46.609635516629524</v>
      </c>
      <c r="AA25" s="232">
        <f>+AA5+AA9+AA15+AA19+AA24</f>
        <v>66706791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33683558</v>
      </c>
      <c r="D28" s="155"/>
      <c r="E28" s="156">
        <v>42160061</v>
      </c>
      <c r="F28" s="60">
        <v>42119251</v>
      </c>
      <c r="G28" s="60">
        <v>1872715</v>
      </c>
      <c r="H28" s="60">
        <v>978306</v>
      </c>
      <c r="I28" s="60">
        <v>2404693</v>
      </c>
      <c r="J28" s="60">
        <v>5255714</v>
      </c>
      <c r="K28" s="60">
        <v>1606758</v>
      </c>
      <c r="L28" s="60">
        <v>5513928</v>
      </c>
      <c r="M28" s="60">
        <v>1204130</v>
      </c>
      <c r="N28" s="60">
        <v>8324816</v>
      </c>
      <c r="O28" s="60"/>
      <c r="P28" s="60">
        <v>3193580</v>
      </c>
      <c r="Q28" s="60">
        <v>3354795</v>
      </c>
      <c r="R28" s="60">
        <v>6548375</v>
      </c>
      <c r="S28" s="60"/>
      <c r="T28" s="60"/>
      <c r="U28" s="60"/>
      <c r="V28" s="60"/>
      <c r="W28" s="60">
        <v>20128905</v>
      </c>
      <c r="X28" s="60">
        <v>26338804</v>
      </c>
      <c r="Y28" s="60">
        <v>-6209899</v>
      </c>
      <c r="Z28" s="140">
        <v>-23.58</v>
      </c>
      <c r="AA28" s="155">
        <v>42119251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33683558</v>
      </c>
      <c r="D32" s="210">
        <f>SUM(D28:D31)</f>
        <v>0</v>
      </c>
      <c r="E32" s="211">
        <f t="shared" si="5"/>
        <v>42160061</v>
      </c>
      <c r="F32" s="77">
        <f t="shared" si="5"/>
        <v>42119251</v>
      </c>
      <c r="G32" s="77">
        <f t="shared" si="5"/>
        <v>1872715</v>
      </c>
      <c r="H32" s="77">
        <f t="shared" si="5"/>
        <v>978306</v>
      </c>
      <c r="I32" s="77">
        <f t="shared" si="5"/>
        <v>2404693</v>
      </c>
      <c r="J32" s="77">
        <f t="shared" si="5"/>
        <v>5255714</v>
      </c>
      <c r="K32" s="77">
        <f t="shared" si="5"/>
        <v>1606758</v>
      </c>
      <c r="L32" s="77">
        <f t="shared" si="5"/>
        <v>5513928</v>
      </c>
      <c r="M32" s="77">
        <f t="shared" si="5"/>
        <v>1204130</v>
      </c>
      <c r="N32" s="77">
        <f t="shared" si="5"/>
        <v>8324816</v>
      </c>
      <c r="O32" s="77">
        <f t="shared" si="5"/>
        <v>0</v>
      </c>
      <c r="P32" s="77">
        <f t="shared" si="5"/>
        <v>3193580</v>
      </c>
      <c r="Q32" s="77">
        <f t="shared" si="5"/>
        <v>3354795</v>
      </c>
      <c r="R32" s="77">
        <f t="shared" si="5"/>
        <v>6548375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20128905</v>
      </c>
      <c r="X32" s="77">
        <f t="shared" si="5"/>
        <v>26338804</v>
      </c>
      <c r="Y32" s="77">
        <f t="shared" si="5"/>
        <v>-6209899</v>
      </c>
      <c r="Z32" s="212">
        <f>+IF(X32&lt;&gt;0,+(Y32/X32)*100,0)</f>
        <v>-23.576996890215668</v>
      </c>
      <c r="AA32" s="79">
        <f>SUM(AA28:AA31)</f>
        <v>42119251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8387396</v>
      </c>
      <c r="D35" s="155"/>
      <c r="E35" s="156">
        <v>37468360</v>
      </c>
      <c r="F35" s="60">
        <v>24587540</v>
      </c>
      <c r="G35" s="60">
        <v>262492</v>
      </c>
      <c r="H35" s="60">
        <v>375609</v>
      </c>
      <c r="I35" s="60">
        <v>681612</v>
      </c>
      <c r="J35" s="60">
        <v>1319713</v>
      </c>
      <c r="K35" s="60">
        <v>1811281</v>
      </c>
      <c r="L35" s="60">
        <v>728629</v>
      </c>
      <c r="M35" s="60">
        <v>3696993</v>
      </c>
      <c r="N35" s="60">
        <v>6236903</v>
      </c>
      <c r="O35" s="60">
        <v>912690</v>
      </c>
      <c r="P35" s="60">
        <v>725364</v>
      </c>
      <c r="Q35" s="60">
        <v>1331657</v>
      </c>
      <c r="R35" s="60">
        <v>2969711</v>
      </c>
      <c r="S35" s="60"/>
      <c r="T35" s="60"/>
      <c r="U35" s="60"/>
      <c r="V35" s="60"/>
      <c r="W35" s="60">
        <v>10526327</v>
      </c>
      <c r="X35" s="60">
        <v>31078356</v>
      </c>
      <c r="Y35" s="60">
        <v>-20552029</v>
      </c>
      <c r="Z35" s="140">
        <v>-66.13</v>
      </c>
      <c r="AA35" s="62">
        <v>24587540</v>
      </c>
    </row>
    <row r="36" spans="1:27" ht="12.75">
      <c r="A36" s="238" t="s">
        <v>139</v>
      </c>
      <c r="B36" s="149"/>
      <c r="C36" s="222">
        <f aca="true" t="shared" si="6" ref="C36:Y36">SUM(C32:C35)</f>
        <v>42070954</v>
      </c>
      <c r="D36" s="222">
        <f>SUM(D32:D35)</f>
        <v>0</v>
      </c>
      <c r="E36" s="218">
        <f t="shared" si="6"/>
        <v>79628421</v>
      </c>
      <c r="F36" s="220">
        <f t="shared" si="6"/>
        <v>66706791</v>
      </c>
      <c r="G36" s="220">
        <f t="shared" si="6"/>
        <v>2135207</v>
      </c>
      <c r="H36" s="220">
        <f t="shared" si="6"/>
        <v>1353915</v>
      </c>
      <c r="I36" s="220">
        <f t="shared" si="6"/>
        <v>3086305</v>
      </c>
      <c r="J36" s="220">
        <f t="shared" si="6"/>
        <v>6575427</v>
      </c>
      <c r="K36" s="220">
        <f t="shared" si="6"/>
        <v>3418039</v>
      </c>
      <c r="L36" s="220">
        <f t="shared" si="6"/>
        <v>6242557</v>
      </c>
      <c r="M36" s="220">
        <f t="shared" si="6"/>
        <v>4901123</v>
      </c>
      <c r="N36" s="220">
        <f t="shared" si="6"/>
        <v>14561719</v>
      </c>
      <c r="O36" s="220">
        <f t="shared" si="6"/>
        <v>912690</v>
      </c>
      <c r="P36" s="220">
        <f t="shared" si="6"/>
        <v>3918944</v>
      </c>
      <c r="Q36" s="220">
        <f t="shared" si="6"/>
        <v>4686452</v>
      </c>
      <c r="R36" s="220">
        <f t="shared" si="6"/>
        <v>9518086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30655232</v>
      </c>
      <c r="X36" s="220">
        <f t="shared" si="6"/>
        <v>57417160</v>
      </c>
      <c r="Y36" s="220">
        <f t="shared" si="6"/>
        <v>-26761928</v>
      </c>
      <c r="Z36" s="221">
        <f>+IF(X36&lt;&gt;0,+(Y36/X36)*100,0)</f>
        <v>-46.609633774989916</v>
      </c>
      <c r="AA36" s="239">
        <f>SUM(AA32:AA35)</f>
        <v>66706791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3805400</v>
      </c>
      <c r="D6" s="155"/>
      <c r="E6" s="59">
        <v>22149465</v>
      </c>
      <c r="F6" s="60">
        <v>28100310</v>
      </c>
      <c r="G6" s="60">
        <v>-2957605</v>
      </c>
      <c r="H6" s="60">
        <v>3981868</v>
      </c>
      <c r="I6" s="60">
        <v>-5087699</v>
      </c>
      <c r="J6" s="60">
        <v>-5087699</v>
      </c>
      <c r="K6" s="60">
        <v>-3335587</v>
      </c>
      <c r="L6" s="60">
        <v>-5537701</v>
      </c>
      <c r="M6" s="60">
        <v>1196218</v>
      </c>
      <c r="N6" s="60">
        <v>1196218</v>
      </c>
      <c r="O6" s="60">
        <v>800609</v>
      </c>
      <c r="P6" s="60"/>
      <c r="Q6" s="60"/>
      <c r="R6" s="60"/>
      <c r="S6" s="60"/>
      <c r="T6" s="60"/>
      <c r="U6" s="60"/>
      <c r="V6" s="60"/>
      <c r="W6" s="60"/>
      <c r="X6" s="60">
        <v>21075233</v>
      </c>
      <c r="Y6" s="60">
        <v>-21075233</v>
      </c>
      <c r="Z6" s="140">
        <v>-100</v>
      </c>
      <c r="AA6" s="62">
        <v>28100310</v>
      </c>
    </row>
    <row r="7" spans="1:27" ht="12.75">
      <c r="A7" s="249" t="s">
        <v>144</v>
      </c>
      <c r="B7" s="182"/>
      <c r="C7" s="155">
        <v>249363930</v>
      </c>
      <c r="D7" s="155"/>
      <c r="E7" s="59">
        <v>158960583</v>
      </c>
      <c r="F7" s="60">
        <v>199491144</v>
      </c>
      <c r="G7" s="60">
        <v>70242000</v>
      </c>
      <c r="H7" s="60">
        <v>54856194</v>
      </c>
      <c r="I7" s="60">
        <v>52622679</v>
      </c>
      <c r="J7" s="60">
        <v>52622679</v>
      </c>
      <c r="K7" s="60">
        <v>44343963</v>
      </c>
      <c r="L7" s="60">
        <v>24343963</v>
      </c>
      <c r="M7" s="60">
        <v>319239454</v>
      </c>
      <c r="N7" s="60">
        <v>319239454</v>
      </c>
      <c r="O7" s="60">
        <v>311999459</v>
      </c>
      <c r="P7" s="60">
        <v>302685837</v>
      </c>
      <c r="Q7" s="60">
        <v>330952450</v>
      </c>
      <c r="R7" s="60">
        <v>330952450</v>
      </c>
      <c r="S7" s="60"/>
      <c r="T7" s="60"/>
      <c r="U7" s="60"/>
      <c r="V7" s="60"/>
      <c r="W7" s="60">
        <v>330952450</v>
      </c>
      <c r="X7" s="60">
        <v>149618358</v>
      </c>
      <c r="Y7" s="60">
        <v>181334092</v>
      </c>
      <c r="Z7" s="140">
        <v>121.2</v>
      </c>
      <c r="AA7" s="62">
        <v>199491144</v>
      </c>
    </row>
    <row r="8" spans="1:27" ht="12.75">
      <c r="A8" s="249" t="s">
        <v>145</v>
      </c>
      <c r="B8" s="182"/>
      <c r="C8" s="155">
        <v>10527644</v>
      </c>
      <c r="D8" s="155"/>
      <c r="E8" s="59">
        <v>11314876</v>
      </c>
      <c r="F8" s="60">
        <v>11385317</v>
      </c>
      <c r="G8" s="60">
        <v>332196</v>
      </c>
      <c r="H8" s="60">
        <v>213534</v>
      </c>
      <c r="I8" s="60">
        <v>-66042</v>
      </c>
      <c r="J8" s="60">
        <v>-66042</v>
      </c>
      <c r="K8" s="60">
        <v>-218411</v>
      </c>
      <c r="L8" s="60">
        <v>484387</v>
      </c>
      <c r="M8" s="60">
        <v>15261132</v>
      </c>
      <c r="N8" s="60">
        <v>15261132</v>
      </c>
      <c r="O8" s="60">
        <v>15870809</v>
      </c>
      <c r="P8" s="60">
        <v>16594943</v>
      </c>
      <c r="Q8" s="60">
        <v>16358419</v>
      </c>
      <c r="R8" s="60">
        <v>16358419</v>
      </c>
      <c r="S8" s="60"/>
      <c r="T8" s="60"/>
      <c r="U8" s="60"/>
      <c r="V8" s="60"/>
      <c r="W8" s="60">
        <v>16358419</v>
      </c>
      <c r="X8" s="60">
        <v>8538988</v>
      </c>
      <c r="Y8" s="60">
        <v>7819431</v>
      </c>
      <c r="Z8" s="140">
        <v>91.57</v>
      </c>
      <c r="AA8" s="62">
        <v>11385317</v>
      </c>
    </row>
    <row r="9" spans="1:27" ht="12.75">
      <c r="A9" s="249" t="s">
        <v>146</v>
      </c>
      <c r="B9" s="182"/>
      <c r="C9" s="155">
        <v>13266478</v>
      </c>
      <c r="D9" s="155"/>
      <c r="E9" s="59">
        <v>6365647</v>
      </c>
      <c r="F9" s="60">
        <v>12630064</v>
      </c>
      <c r="G9" s="60">
        <v>2740647</v>
      </c>
      <c r="H9" s="60">
        <v>3292695</v>
      </c>
      <c r="I9" s="60">
        <v>3497020</v>
      </c>
      <c r="J9" s="60">
        <v>3497020</v>
      </c>
      <c r="K9" s="60">
        <v>1300923</v>
      </c>
      <c r="L9" s="60">
        <v>1289963</v>
      </c>
      <c r="M9" s="60">
        <v>7023472</v>
      </c>
      <c r="N9" s="60">
        <v>7023472</v>
      </c>
      <c r="O9" s="60">
        <v>7016592</v>
      </c>
      <c r="P9" s="60">
        <v>18057153</v>
      </c>
      <c r="Q9" s="60">
        <v>14716031</v>
      </c>
      <c r="R9" s="60">
        <v>14716031</v>
      </c>
      <c r="S9" s="60"/>
      <c r="T9" s="60"/>
      <c r="U9" s="60"/>
      <c r="V9" s="60"/>
      <c r="W9" s="60">
        <v>14716031</v>
      </c>
      <c r="X9" s="60">
        <v>9472548</v>
      </c>
      <c r="Y9" s="60">
        <v>5243483</v>
      </c>
      <c r="Z9" s="140">
        <v>55.35</v>
      </c>
      <c r="AA9" s="62">
        <v>12630064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818160</v>
      </c>
      <c r="D11" s="155"/>
      <c r="E11" s="59">
        <v>990000</v>
      </c>
      <c r="F11" s="60">
        <v>990000</v>
      </c>
      <c r="G11" s="60">
        <v>109982</v>
      </c>
      <c r="H11" s="60">
        <v>783209</v>
      </c>
      <c r="I11" s="60">
        <v>261590</v>
      </c>
      <c r="J11" s="60">
        <v>261590</v>
      </c>
      <c r="K11" s="60">
        <v>-4198</v>
      </c>
      <c r="L11" s="60">
        <v>540186</v>
      </c>
      <c r="M11" s="60">
        <v>1454582</v>
      </c>
      <c r="N11" s="60">
        <v>1454582</v>
      </c>
      <c r="O11" s="60">
        <v>1333623</v>
      </c>
      <c r="P11" s="60">
        <v>1246633</v>
      </c>
      <c r="Q11" s="60">
        <v>897237</v>
      </c>
      <c r="R11" s="60">
        <v>897237</v>
      </c>
      <c r="S11" s="60"/>
      <c r="T11" s="60"/>
      <c r="U11" s="60"/>
      <c r="V11" s="60"/>
      <c r="W11" s="60">
        <v>897237</v>
      </c>
      <c r="X11" s="60">
        <v>742500</v>
      </c>
      <c r="Y11" s="60">
        <v>154737</v>
      </c>
      <c r="Z11" s="140">
        <v>20.84</v>
      </c>
      <c r="AA11" s="62">
        <v>990000</v>
      </c>
    </row>
    <row r="12" spans="1:27" ht="12.75">
      <c r="A12" s="250" t="s">
        <v>56</v>
      </c>
      <c r="B12" s="251"/>
      <c r="C12" s="168">
        <f aca="true" t="shared" si="0" ref="C12:Y12">SUM(C6:C11)</f>
        <v>277781612</v>
      </c>
      <c r="D12" s="168">
        <f>SUM(D6:D11)</f>
        <v>0</v>
      </c>
      <c r="E12" s="72">
        <f t="shared" si="0"/>
        <v>199780571</v>
      </c>
      <c r="F12" s="73">
        <f t="shared" si="0"/>
        <v>252596835</v>
      </c>
      <c r="G12" s="73">
        <f t="shared" si="0"/>
        <v>70467220</v>
      </c>
      <c r="H12" s="73">
        <f t="shared" si="0"/>
        <v>63127500</v>
      </c>
      <c r="I12" s="73">
        <f t="shared" si="0"/>
        <v>51227548</v>
      </c>
      <c r="J12" s="73">
        <f t="shared" si="0"/>
        <v>51227548</v>
      </c>
      <c r="K12" s="73">
        <f t="shared" si="0"/>
        <v>42086690</v>
      </c>
      <c r="L12" s="73">
        <f t="shared" si="0"/>
        <v>21120798</v>
      </c>
      <c r="M12" s="73">
        <f t="shared" si="0"/>
        <v>344174858</v>
      </c>
      <c r="N12" s="73">
        <f t="shared" si="0"/>
        <v>344174858</v>
      </c>
      <c r="O12" s="73">
        <f t="shared" si="0"/>
        <v>337021092</v>
      </c>
      <c r="P12" s="73">
        <f t="shared" si="0"/>
        <v>338584566</v>
      </c>
      <c r="Q12" s="73">
        <f t="shared" si="0"/>
        <v>362924137</v>
      </c>
      <c r="R12" s="73">
        <f t="shared" si="0"/>
        <v>362924137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362924137</v>
      </c>
      <c r="X12" s="73">
        <f t="shared" si="0"/>
        <v>189447627</v>
      </c>
      <c r="Y12" s="73">
        <f t="shared" si="0"/>
        <v>173476510</v>
      </c>
      <c r="Z12" s="170">
        <f>+IF(X12&lt;&gt;0,+(Y12/X12)*100,0)</f>
        <v>91.56963998287505</v>
      </c>
      <c r="AA12" s="74">
        <f>SUM(AA6:AA11)</f>
        <v>252596835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28311500</v>
      </c>
      <c r="D17" s="155"/>
      <c r="E17" s="59">
        <v>22201000</v>
      </c>
      <c r="F17" s="60">
        <v>33540500</v>
      </c>
      <c r="G17" s="60"/>
      <c r="H17" s="60"/>
      <c r="I17" s="60"/>
      <c r="J17" s="60"/>
      <c r="K17" s="60"/>
      <c r="L17" s="60"/>
      <c r="M17" s="60">
        <v>28311500</v>
      </c>
      <c r="N17" s="60">
        <v>28311500</v>
      </c>
      <c r="O17" s="60">
        <v>28311500</v>
      </c>
      <c r="P17" s="60">
        <v>28311500</v>
      </c>
      <c r="Q17" s="60">
        <v>28311500</v>
      </c>
      <c r="R17" s="60">
        <v>28311500</v>
      </c>
      <c r="S17" s="60"/>
      <c r="T17" s="60"/>
      <c r="U17" s="60"/>
      <c r="V17" s="60"/>
      <c r="W17" s="60">
        <v>28311500</v>
      </c>
      <c r="X17" s="60">
        <v>25155375</v>
      </c>
      <c r="Y17" s="60">
        <v>3156125</v>
      </c>
      <c r="Z17" s="140">
        <v>12.55</v>
      </c>
      <c r="AA17" s="62">
        <v>33540500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325747532</v>
      </c>
      <c r="D19" s="155"/>
      <c r="E19" s="59">
        <v>394162426</v>
      </c>
      <c r="F19" s="60">
        <v>371362510</v>
      </c>
      <c r="G19" s="60"/>
      <c r="H19" s="60"/>
      <c r="I19" s="60"/>
      <c r="J19" s="60"/>
      <c r="K19" s="60"/>
      <c r="L19" s="60"/>
      <c r="M19" s="60">
        <v>315596182</v>
      </c>
      <c r="N19" s="60">
        <v>315596182</v>
      </c>
      <c r="O19" s="60">
        <v>315596410</v>
      </c>
      <c r="P19" s="60">
        <v>315596598</v>
      </c>
      <c r="Q19" s="60">
        <v>315596825</v>
      </c>
      <c r="R19" s="60">
        <v>315596825</v>
      </c>
      <c r="S19" s="60"/>
      <c r="T19" s="60"/>
      <c r="U19" s="60"/>
      <c r="V19" s="60"/>
      <c r="W19" s="60">
        <v>315596825</v>
      </c>
      <c r="X19" s="60">
        <v>278521883</v>
      </c>
      <c r="Y19" s="60">
        <v>37074942</v>
      </c>
      <c r="Z19" s="140">
        <v>13.31</v>
      </c>
      <c r="AA19" s="62">
        <v>371362510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392606</v>
      </c>
      <c r="D22" s="155"/>
      <c r="E22" s="59">
        <v>326101</v>
      </c>
      <c r="F22" s="60">
        <v>456500</v>
      </c>
      <c r="G22" s="60"/>
      <c r="H22" s="60"/>
      <c r="I22" s="60"/>
      <c r="J22" s="60"/>
      <c r="K22" s="60"/>
      <c r="L22" s="60"/>
      <c r="M22" s="60">
        <v>351233</v>
      </c>
      <c r="N22" s="60">
        <v>351233</v>
      </c>
      <c r="O22" s="60">
        <v>351233</v>
      </c>
      <c r="P22" s="60">
        <v>351233</v>
      </c>
      <c r="Q22" s="60">
        <v>351233</v>
      </c>
      <c r="R22" s="60">
        <v>351233</v>
      </c>
      <c r="S22" s="60"/>
      <c r="T22" s="60"/>
      <c r="U22" s="60"/>
      <c r="V22" s="60"/>
      <c r="W22" s="60">
        <v>351233</v>
      </c>
      <c r="X22" s="60">
        <v>342375</v>
      </c>
      <c r="Y22" s="60">
        <v>8858</v>
      </c>
      <c r="Z22" s="140">
        <v>2.59</v>
      </c>
      <c r="AA22" s="62">
        <v>456500</v>
      </c>
    </row>
    <row r="23" spans="1:27" ht="12.75">
      <c r="A23" s="249" t="s">
        <v>158</v>
      </c>
      <c r="B23" s="182"/>
      <c r="C23" s="155">
        <v>1285883</v>
      </c>
      <c r="D23" s="155"/>
      <c r="E23" s="59">
        <v>1114902</v>
      </c>
      <c r="F23" s="60">
        <v>1285884</v>
      </c>
      <c r="G23" s="159"/>
      <c r="H23" s="159"/>
      <c r="I23" s="159"/>
      <c r="J23" s="60"/>
      <c r="K23" s="159"/>
      <c r="L23" s="159"/>
      <c r="M23" s="60">
        <v>1285883</v>
      </c>
      <c r="N23" s="159">
        <v>1285883</v>
      </c>
      <c r="O23" s="159">
        <v>1285883</v>
      </c>
      <c r="P23" s="159">
        <v>1285883</v>
      </c>
      <c r="Q23" s="60">
        <v>1285883</v>
      </c>
      <c r="R23" s="159">
        <v>1285883</v>
      </c>
      <c r="S23" s="159"/>
      <c r="T23" s="60"/>
      <c r="U23" s="159"/>
      <c r="V23" s="159"/>
      <c r="W23" s="159">
        <v>1285883</v>
      </c>
      <c r="X23" s="60">
        <v>964413</v>
      </c>
      <c r="Y23" s="159">
        <v>321470</v>
      </c>
      <c r="Z23" s="141">
        <v>33.33</v>
      </c>
      <c r="AA23" s="225">
        <v>1285884</v>
      </c>
    </row>
    <row r="24" spans="1:27" ht="12.75">
      <c r="A24" s="250" t="s">
        <v>57</v>
      </c>
      <c r="B24" s="253"/>
      <c r="C24" s="168">
        <f aca="true" t="shared" si="1" ref="C24:Y24">SUM(C15:C23)</f>
        <v>355737521</v>
      </c>
      <c r="D24" s="168">
        <f>SUM(D15:D23)</f>
        <v>0</v>
      </c>
      <c r="E24" s="76">
        <f t="shared" si="1"/>
        <v>417804429</v>
      </c>
      <c r="F24" s="77">
        <f t="shared" si="1"/>
        <v>406645394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345544798</v>
      </c>
      <c r="N24" s="77">
        <f t="shared" si="1"/>
        <v>345544798</v>
      </c>
      <c r="O24" s="77">
        <f t="shared" si="1"/>
        <v>345545026</v>
      </c>
      <c r="P24" s="77">
        <f t="shared" si="1"/>
        <v>345545214</v>
      </c>
      <c r="Q24" s="77">
        <f t="shared" si="1"/>
        <v>345545441</v>
      </c>
      <c r="R24" s="77">
        <f t="shared" si="1"/>
        <v>345545441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345545441</v>
      </c>
      <c r="X24" s="77">
        <f t="shared" si="1"/>
        <v>304984046</v>
      </c>
      <c r="Y24" s="77">
        <f t="shared" si="1"/>
        <v>40561395</v>
      </c>
      <c r="Z24" s="212">
        <f>+IF(X24&lt;&gt;0,+(Y24/X24)*100,0)</f>
        <v>13.299513706366136</v>
      </c>
      <c r="AA24" s="79">
        <f>SUM(AA15:AA23)</f>
        <v>406645394</v>
      </c>
    </row>
    <row r="25" spans="1:27" ht="12.75">
      <c r="A25" s="250" t="s">
        <v>159</v>
      </c>
      <c r="B25" s="251"/>
      <c r="C25" s="168">
        <f aca="true" t="shared" si="2" ref="C25:Y25">+C12+C24</f>
        <v>633519133</v>
      </c>
      <c r="D25" s="168">
        <f>+D12+D24</f>
        <v>0</v>
      </c>
      <c r="E25" s="72">
        <f t="shared" si="2"/>
        <v>617585000</v>
      </c>
      <c r="F25" s="73">
        <f t="shared" si="2"/>
        <v>659242229</v>
      </c>
      <c r="G25" s="73">
        <f t="shared" si="2"/>
        <v>70467220</v>
      </c>
      <c r="H25" s="73">
        <f t="shared" si="2"/>
        <v>63127500</v>
      </c>
      <c r="I25" s="73">
        <f t="shared" si="2"/>
        <v>51227548</v>
      </c>
      <c r="J25" s="73">
        <f t="shared" si="2"/>
        <v>51227548</v>
      </c>
      <c r="K25" s="73">
        <f t="shared" si="2"/>
        <v>42086690</v>
      </c>
      <c r="L25" s="73">
        <f t="shared" si="2"/>
        <v>21120798</v>
      </c>
      <c r="M25" s="73">
        <f t="shared" si="2"/>
        <v>689719656</v>
      </c>
      <c r="N25" s="73">
        <f t="shared" si="2"/>
        <v>689719656</v>
      </c>
      <c r="O25" s="73">
        <f t="shared" si="2"/>
        <v>682566118</v>
      </c>
      <c r="P25" s="73">
        <f t="shared" si="2"/>
        <v>684129780</v>
      </c>
      <c r="Q25" s="73">
        <f t="shared" si="2"/>
        <v>708469578</v>
      </c>
      <c r="R25" s="73">
        <f t="shared" si="2"/>
        <v>708469578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708469578</v>
      </c>
      <c r="X25" s="73">
        <f t="shared" si="2"/>
        <v>494431673</v>
      </c>
      <c r="Y25" s="73">
        <f t="shared" si="2"/>
        <v>214037905</v>
      </c>
      <c r="Z25" s="170">
        <f>+IF(X25&lt;&gt;0,+(Y25/X25)*100,0)</f>
        <v>43.289683223833435</v>
      </c>
      <c r="AA25" s="74">
        <f>+AA12+AA24</f>
        <v>659242229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255142</v>
      </c>
      <c r="Q29" s="60">
        <v>194128</v>
      </c>
      <c r="R29" s="60">
        <v>194128</v>
      </c>
      <c r="S29" s="60"/>
      <c r="T29" s="60"/>
      <c r="U29" s="60"/>
      <c r="V29" s="60"/>
      <c r="W29" s="60">
        <v>194128</v>
      </c>
      <c r="X29" s="60"/>
      <c r="Y29" s="60">
        <v>194128</v>
      </c>
      <c r="Z29" s="140"/>
      <c r="AA29" s="62"/>
    </row>
    <row r="30" spans="1:27" ht="12.75">
      <c r="A30" s="249" t="s">
        <v>52</v>
      </c>
      <c r="B30" s="182"/>
      <c r="C30" s="155">
        <v>829991</v>
      </c>
      <c r="D30" s="155"/>
      <c r="E30" s="59">
        <v>840892</v>
      </c>
      <c r="F30" s="60">
        <v>840892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630669</v>
      </c>
      <c r="Y30" s="60">
        <v>-630669</v>
      </c>
      <c r="Z30" s="140">
        <v>-100</v>
      </c>
      <c r="AA30" s="62">
        <v>840892</v>
      </c>
    </row>
    <row r="31" spans="1:27" ht="12.75">
      <c r="A31" s="249" t="s">
        <v>163</v>
      </c>
      <c r="B31" s="182"/>
      <c r="C31" s="155">
        <v>1432479</v>
      </c>
      <c r="D31" s="155"/>
      <c r="E31" s="59">
        <v>1479091</v>
      </c>
      <c r="F31" s="60">
        <v>1504103</v>
      </c>
      <c r="G31" s="60">
        <v>17196</v>
      </c>
      <c r="H31" s="60">
        <v>34336</v>
      </c>
      <c r="I31" s="60">
        <v>39787</v>
      </c>
      <c r="J31" s="60">
        <v>39787</v>
      </c>
      <c r="K31" s="60">
        <v>73133</v>
      </c>
      <c r="L31" s="60">
        <v>88681</v>
      </c>
      <c r="M31" s="60">
        <v>1533069</v>
      </c>
      <c r="N31" s="60">
        <v>1533069</v>
      </c>
      <c r="O31" s="60">
        <v>1539016</v>
      </c>
      <c r="P31" s="60">
        <v>1541110</v>
      </c>
      <c r="Q31" s="60">
        <v>1547462</v>
      </c>
      <c r="R31" s="60">
        <v>1547462</v>
      </c>
      <c r="S31" s="60"/>
      <c r="T31" s="60"/>
      <c r="U31" s="60"/>
      <c r="V31" s="60"/>
      <c r="W31" s="60">
        <v>1547462</v>
      </c>
      <c r="X31" s="60">
        <v>1128077</v>
      </c>
      <c r="Y31" s="60">
        <v>419385</v>
      </c>
      <c r="Z31" s="140">
        <v>37.18</v>
      </c>
      <c r="AA31" s="62">
        <v>1504103</v>
      </c>
    </row>
    <row r="32" spans="1:27" ht="12.75">
      <c r="A32" s="249" t="s">
        <v>164</v>
      </c>
      <c r="B32" s="182"/>
      <c r="C32" s="155">
        <v>19226046</v>
      </c>
      <c r="D32" s="155"/>
      <c r="E32" s="59">
        <v>10609650</v>
      </c>
      <c r="F32" s="60">
        <v>19090391</v>
      </c>
      <c r="G32" s="60">
        <v>-663929</v>
      </c>
      <c r="H32" s="60">
        <v>-464012</v>
      </c>
      <c r="I32" s="60">
        <v>-3023434</v>
      </c>
      <c r="J32" s="60">
        <v>-3023434</v>
      </c>
      <c r="K32" s="60">
        <v>-297671</v>
      </c>
      <c r="L32" s="60">
        <v>-3370737</v>
      </c>
      <c r="M32" s="60">
        <v>3830535</v>
      </c>
      <c r="N32" s="60">
        <v>3830535</v>
      </c>
      <c r="O32" s="60">
        <v>4142564</v>
      </c>
      <c r="P32" s="60">
        <v>3100641</v>
      </c>
      <c r="Q32" s="60">
        <v>3020371</v>
      </c>
      <c r="R32" s="60">
        <v>3020371</v>
      </c>
      <c r="S32" s="60"/>
      <c r="T32" s="60"/>
      <c r="U32" s="60"/>
      <c r="V32" s="60"/>
      <c r="W32" s="60">
        <v>3020371</v>
      </c>
      <c r="X32" s="60">
        <v>14317793</v>
      </c>
      <c r="Y32" s="60">
        <v>-11297422</v>
      </c>
      <c r="Z32" s="140">
        <v>-78.9</v>
      </c>
      <c r="AA32" s="62">
        <v>19090391</v>
      </c>
    </row>
    <row r="33" spans="1:27" ht="12.75">
      <c r="A33" s="249" t="s">
        <v>165</v>
      </c>
      <c r="B33" s="182"/>
      <c r="C33" s="155">
        <v>10031929</v>
      </c>
      <c r="D33" s="155"/>
      <c r="E33" s="59">
        <v>11301662</v>
      </c>
      <c r="F33" s="60">
        <v>10915229</v>
      </c>
      <c r="G33" s="60">
        <v>17378957</v>
      </c>
      <c r="H33" s="60">
        <v>17248671</v>
      </c>
      <c r="I33" s="60">
        <v>17000119</v>
      </c>
      <c r="J33" s="60">
        <v>17000119</v>
      </c>
      <c r="K33" s="60">
        <v>16982240</v>
      </c>
      <c r="L33" s="60">
        <v>13506657</v>
      </c>
      <c r="M33" s="60">
        <v>46828393</v>
      </c>
      <c r="N33" s="60">
        <v>46828393</v>
      </c>
      <c r="O33" s="60">
        <v>46261049</v>
      </c>
      <c r="P33" s="60">
        <v>46206382</v>
      </c>
      <c r="Q33" s="60">
        <v>55251808</v>
      </c>
      <c r="R33" s="60">
        <v>55251808</v>
      </c>
      <c r="S33" s="60"/>
      <c r="T33" s="60"/>
      <c r="U33" s="60"/>
      <c r="V33" s="60"/>
      <c r="W33" s="60">
        <v>55251808</v>
      </c>
      <c r="X33" s="60">
        <v>8186422</v>
      </c>
      <c r="Y33" s="60">
        <v>47065386</v>
      </c>
      <c r="Z33" s="140">
        <v>574.92</v>
      </c>
      <c r="AA33" s="62">
        <v>10915229</v>
      </c>
    </row>
    <row r="34" spans="1:27" ht="12.75">
      <c r="A34" s="250" t="s">
        <v>58</v>
      </c>
      <c r="B34" s="251"/>
      <c r="C34" s="168">
        <f aca="true" t="shared" si="3" ref="C34:Y34">SUM(C29:C33)</f>
        <v>31520445</v>
      </c>
      <c r="D34" s="168">
        <f>SUM(D29:D33)</f>
        <v>0</v>
      </c>
      <c r="E34" s="72">
        <f t="shared" si="3"/>
        <v>24231295</v>
      </c>
      <c r="F34" s="73">
        <f t="shared" si="3"/>
        <v>32350615</v>
      </c>
      <c r="G34" s="73">
        <f t="shared" si="3"/>
        <v>16732224</v>
      </c>
      <c r="H34" s="73">
        <f t="shared" si="3"/>
        <v>16818995</v>
      </c>
      <c r="I34" s="73">
        <f t="shared" si="3"/>
        <v>14016472</v>
      </c>
      <c r="J34" s="73">
        <f t="shared" si="3"/>
        <v>14016472</v>
      </c>
      <c r="K34" s="73">
        <f t="shared" si="3"/>
        <v>16757702</v>
      </c>
      <c r="L34" s="73">
        <f t="shared" si="3"/>
        <v>10224601</v>
      </c>
      <c r="M34" s="73">
        <f t="shared" si="3"/>
        <v>52191997</v>
      </c>
      <c r="N34" s="73">
        <f t="shared" si="3"/>
        <v>52191997</v>
      </c>
      <c r="O34" s="73">
        <f t="shared" si="3"/>
        <v>51942629</v>
      </c>
      <c r="P34" s="73">
        <f t="shared" si="3"/>
        <v>51103275</v>
      </c>
      <c r="Q34" s="73">
        <f t="shared" si="3"/>
        <v>60013769</v>
      </c>
      <c r="R34" s="73">
        <f t="shared" si="3"/>
        <v>60013769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60013769</v>
      </c>
      <c r="X34" s="73">
        <f t="shared" si="3"/>
        <v>24262961</v>
      </c>
      <c r="Y34" s="73">
        <f t="shared" si="3"/>
        <v>35750808</v>
      </c>
      <c r="Z34" s="170">
        <f>+IF(X34&lt;&gt;0,+(Y34/X34)*100,0)</f>
        <v>147.34725905877687</v>
      </c>
      <c r="AA34" s="74">
        <f>SUM(AA29:AA33)</f>
        <v>32350615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11200656</v>
      </c>
      <c r="D37" s="155"/>
      <c r="E37" s="59">
        <v>10359787</v>
      </c>
      <c r="F37" s="60">
        <v>10359787</v>
      </c>
      <c r="G37" s="60"/>
      <c r="H37" s="60"/>
      <c r="I37" s="60"/>
      <c r="J37" s="60"/>
      <c r="K37" s="60"/>
      <c r="L37" s="60"/>
      <c r="M37" s="60">
        <v>12027754</v>
      </c>
      <c r="N37" s="60">
        <v>12027754</v>
      </c>
      <c r="O37" s="60">
        <v>11616013</v>
      </c>
      <c r="P37" s="60">
        <v>11616013</v>
      </c>
      <c r="Q37" s="60">
        <v>11616013</v>
      </c>
      <c r="R37" s="60">
        <v>11616013</v>
      </c>
      <c r="S37" s="60"/>
      <c r="T37" s="60"/>
      <c r="U37" s="60"/>
      <c r="V37" s="60"/>
      <c r="W37" s="60">
        <v>11616013</v>
      </c>
      <c r="X37" s="60">
        <v>7769840</v>
      </c>
      <c r="Y37" s="60">
        <v>3846173</v>
      </c>
      <c r="Z37" s="140">
        <v>49.5</v>
      </c>
      <c r="AA37" s="62">
        <v>10359787</v>
      </c>
    </row>
    <row r="38" spans="1:27" ht="12.75">
      <c r="A38" s="249" t="s">
        <v>165</v>
      </c>
      <c r="B38" s="182"/>
      <c r="C38" s="155">
        <v>20684146</v>
      </c>
      <c r="D38" s="155"/>
      <c r="E38" s="59">
        <v>25180734</v>
      </c>
      <c r="F38" s="60">
        <v>23633416</v>
      </c>
      <c r="G38" s="60">
        <v>-11392</v>
      </c>
      <c r="H38" s="60">
        <v>-41274</v>
      </c>
      <c r="I38" s="60">
        <v>-162277</v>
      </c>
      <c r="J38" s="60">
        <v>-162277</v>
      </c>
      <c r="K38" s="60">
        <v>-183787</v>
      </c>
      <c r="L38" s="60">
        <v>-215911</v>
      </c>
      <c r="M38" s="60">
        <v>21125780</v>
      </c>
      <c r="N38" s="60">
        <v>21125780</v>
      </c>
      <c r="O38" s="60">
        <v>21059789</v>
      </c>
      <c r="P38" s="60">
        <v>21025878</v>
      </c>
      <c r="Q38" s="60">
        <v>20987303</v>
      </c>
      <c r="R38" s="60">
        <v>20987303</v>
      </c>
      <c r="S38" s="60"/>
      <c r="T38" s="60"/>
      <c r="U38" s="60"/>
      <c r="V38" s="60"/>
      <c r="W38" s="60">
        <v>20987303</v>
      </c>
      <c r="X38" s="60">
        <v>17725062</v>
      </c>
      <c r="Y38" s="60">
        <v>3262241</v>
      </c>
      <c r="Z38" s="140">
        <v>18.4</v>
      </c>
      <c r="AA38" s="62">
        <v>23633416</v>
      </c>
    </row>
    <row r="39" spans="1:27" ht="12.75">
      <c r="A39" s="250" t="s">
        <v>59</v>
      </c>
      <c r="B39" s="253"/>
      <c r="C39" s="168">
        <f aca="true" t="shared" si="4" ref="C39:Y39">SUM(C37:C38)</f>
        <v>31884802</v>
      </c>
      <c r="D39" s="168">
        <f>SUM(D37:D38)</f>
        <v>0</v>
      </c>
      <c r="E39" s="76">
        <f t="shared" si="4"/>
        <v>35540521</v>
      </c>
      <c r="F39" s="77">
        <f t="shared" si="4"/>
        <v>33993203</v>
      </c>
      <c r="G39" s="77">
        <f t="shared" si="4"/>
        <v>-11392</v>
      </c>
      <c r="H39" s="77">
        <f t="shared" si="4"/>
        <v>-41274</v>
      </c>
      <c r="I39" s="77">
        <f t="shared" si="4"/>
        <v>-162277</v>
      </c>
      <c r="J39" s="77">
        <f t="shared" si="4"/>
        <v>-162277</v>
      </c>
      <c r="K39" s="77">
        <f t="shared" si="4"/>
        <v>-183787</v>
      </c>
      <c r="L39" s="77">
        <f t="shared" si="4"/>
        <v>-215911</v>
      </c>
      <c r="M39" s="77">
        <f t="shared" si="4"/>
        <v>33153534</v>
      </c>
      <c r="N39" s="77">
        <f t="shared" si="4"/>
        <v>33153534</v>
      </c>
      <c r="O39" s="77">
        <f t="shared" si="4"/>
        <v>32675802</v>
      </c>
      <c r="P39" s="77">
        <f t="shared" si="4"/>
        <v>32641891</v>
      </c>
      <c r="Q39" s="77">
        <f t="shared" si="4"/>
        <v>32603316</v>
      </c>
      <c r="R39" s="77">
        <f t="shared" si="4"/>
        <v>32603316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32603316</v>
      </c>
      <c r="X39" s="77">
        <f t="shared" si="4"/>
        <v>25494902</v>
      </c>
      <c r="Y39" s="77">
        <f t="shared" si="4"/>
        <v>7108414</v>
      </c>
      <c r="Z39" s="212">
        <f>+IF(X39&lt;&gt;0,+(Y39/X39)*100,0)</f>
        <v>27.88170748803035</v>
      </c>
      <c r="AA39" s="79">
        <f>SUM(AA37:AA38)</f>
        <v>33993203</v>
      </c>
    </row>
    <row r="40" spans="1:27" ht="12.75">
      <c r="A40" s="250" t="s">
        <v>167</v>
      </c>
      <c r="B40" s="251"/>
      <c r="C40" s="168">
        <f aca="true" t="shared" si="5" ref="C40:Y40">+C34+C39</f>
        <v>63405247</v>
      </c>
      <c r="D40" s="168">
        <f>+D34+D39</f>
        <v>0</v>
      </c>
      <c r="E40" s="72">
        <f t="shared" si="5"/>
        <v>59771816</v>
      </c>
      <c r="F40" s="73">
        <f t="shared" si="5"/>
        <v>66343818</v>
      </c>
      <c r="G40" s="73">
        <f t="shared" si="5"/>
        <v>16720832</v>
      </c>
      <c r="H40" s="73">
        <f t="shared" si="5"/>
        <v>16777721</v>
      </c>
      <c r="I40" s="73">
        <f t="shared" si="5"/>
        <v>13854195</v>
      </c>
      <c r="J40" s="73">
        <f t="shared" si="5"/>
        <v>13854195</v>
      </c>
      <c r="K40" s="73">
        <f t="shared" si="5"/>
        <v>16573915</v>
      </c>
      <c r="L40" s="73">
        <f t="shared" si="5"/>
        <v>10008690</v>
      </c>
      <c r="M40" s="73">
        <f t="shared" si="5"/>
        <v>85345531</v>
      </c>
      <c r="N40" s="73">
        <f t="shared" si="5"/>
        <v>85345531</v>
      </c>
      <c r="O40" s="73">
        <f t="shared" si="5"/>
        <v>84618431</v>
      </c>
      <c r="P40" s="73">
        <f t="shared" si="5"/>
        <v>83745166</v>
      </c>
      <c r="Q40" s="73">
        <f t="shared" si="5"/>
        <v>92617085</v>
      </c>
      <c r="R40" s="73">
        <f t="shared" si="5"/>
        <v>92617085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92617085</v>
      </c>
      <c r="X40" s="73">
        <f t="shared" si="5"/>
        <v>49757863</v>
      </c>
      <c r="Y40" s="73">
        <f t="shared" si="5"/>
        <v>42859222</v>
      </c>
      <c r="Z40" s="170">
        <f>+IF(X40&lt;&gt;0,+(Y40/X40)*100,0)</f>
        <v>86.13557620028818</v>
      </c>
      <c r="AA40" s="74">
        <f>+AA34+AA39</f>
        <v>66343818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570113886</v>
      </c>
      <c r="D42" s="257">
        <f>+D25-D40</f>
        <v>0</v>
      </c>
      <c r="E42" s="258">
        <f t="shared" si="6"/>
        <v>557813184</v>
      </c>
      <c r="F42" s="259">
        <f t="shared" si="6"/>
        <v>592898411</v>
      </c>
      <c r="G42" s="259">
        <f t="shared" si="6"/>
        <v>53746388</v>
      </c>
      <c r="H42" s="259">
        <f t="shared" si="6"/>
        <v>46349779</v>
      </c>
      <c r="I42" s="259">
        <f t="shared" si="6"/>
        <v>37373353</v>
      </c>
      <c r="J42" s="259">
        <f t="shared" si="6"/>
        <v>37373353</v>
      </c>
      <c r="K42" s="259">
        <f t="shared" si="6"/>
        <v>25512775</v>
      </c>
      <c r="L42" s="259">
        <f t="shared" si="6"/>
        <v>11112108</v>
      </c>
      <c r="M42" s="259">
        <f t="shared" si="6"/>
        <v>604374125</v>
      </c>
      <c r="N42" s="259">
        <f t="shared" si="6"/>
        <v>604374125</v>
      </c>
      <c r="O42" s="259">
        <f t="shared" si="6"/>
        <v>597947687</v>
      </c>
      <c r="P42" s="259">
        <f t="shared" si="6"/>
        <v>600384614</v>
      </c>
      <c r="Q42" s="259">
        <f t="shared" si="6"/>
        <v>615852493</v>
      </c>
      <c r="R42" s="259">
        <f t="shared" si="6"/>
        <v>615852493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615852493</v>
      </c>
      <c r="X42" s="259">
        <f t="shared" si="6"/>
        <v>444673810</v>
      </c>
      <c r="Y42" s="259">
        <f t="shared" si="6"/>
        <v>171178683</v>
      </c>
      <c r="Z42" s="260">
        <f>+IF(X42&lt;&gt;0,+(Y42/X42)*100,0)</f>
        <v>38.495337290046386</v>
      </c>
      <c r="AA42" s="261">
        <f>+AA25-AA40</f>
        <v>592898411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542673924</v>
      </c>
      <c r="D45" s="155"/>
      <c r="E45" s="59">
        <v>386403808</v>
      </c>
      <c r="F45" s="60">
        <v>359044305</v>
      </c>
      <c r="G45" s="60">
        <v>53746388</v>
      </c>
      <c r="H45" s="60">
        <v>46349780</v>
      </c>
      <c r="I45" s="60">
        <v>37373353</v>
      </c>
      <c r="J45" s="60">
        <v>37373353</v>
      </c>
      <c r="K45" s="60">
        <v>26030824</v>
      </c>
      <c r="L45" s="60">
        <v>12089837</v>
      </c>
      <c r="M45" s="60">
        <v>398863881</v>
      </c>
      <c r="N45" s="60">
        <v>398863881</v>
      </c>
      <c r="O45" s="60">
        <v>392437442</v>
      </c>
      <c r="P45" s="60">
        <v>394874370</v>
      </c>
      <c r="Q45" s="60">
        <v>410368514</v>
      </c>
      <c r="R45" s="60">
        <v>410368514</v>
      </c>
      <c r="S45" s="60"/>
      <c r="T45" s="60"/>
      <c r="U45" s="60"/>
      <c r="V45" s="60"/>
      <c r="W45" s="60">
        <v>410368514</v>
      </c>
      <c r="X45" s="60">
        <v>269283229</v>
      </c>
      <c r="Y45" s="60">
        <v>141085285</v>
      </c>
      <c r="Z45" s="139">
        <v>52.39</v>
      </c>
      <c r="AA45" s="62">
        <v>359044305</v>
      </c>
    </row>
    <row r="46" spans="1:27" ht="12.75">
      <c r="A46" s="249" t="s">
        <v>171</v>
      </c>
      <c r="B46" s="182"/>
      <c r="C46" s="155">
        <v>27439962</v>
      </c>
      <c r="D46" s="155"/>
      <c r="E46" s="59">
        <v>171409377</v>
      </c>
      <c r="F46" s="60">
        <v>233854106</v>
      </c>
      <c r="G46" s="60"/>
      <c r="H46" s="60"/>
      <c r="I46" s="60"/>
      <c r="J46" s="60"/>
      <c r="K46" s="60">
        <v>-518048</v>
      </c>
      <c r="L46" s="60">
        <v>-977728</v>
      </c>
      <c r="M46" s="60">
        <v>205510244</v>
      </c>
      <c r="N46" s="60">
        <v>205510244</v>
      </c>
      <c r="O46" s="60">
        <v>205510244</v>
      </c>
      <c r="P46" s="60">
        <v>205510244</v>
      </c>
      <c r="Q46" s="60">
        <v>205483979</v>
      </c>
      <c r="R46" s="60">
        <v>205483979</v>
      </c>
      <c r="S46" s="60"/>
      <c r="T46" s="60"/>
      <c r="U46" s="60"/>
      <c r="V46" s="60"/>
      <c r="W46" s="60">
        <v>205483979</v>
      </c>
      <c r="X46" s="60">
        <v>175390580</v>
      </c>
      <c r="Y46" s="60">
        <v>30093399</v>
      </c>
      <c r="Z46" s="139">
        <v>17.16</v>
      </c>
      <c r="AA46" s="62">
        <v>233854106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570113886</v>
      </c>
      <c r="D48" s="217">
        <f>SUM(D45:D47)</f>
        <v>0</v>
      </c>
      <c r="E48" s="264">
        <f t="shared" si="7"/>
        <v>557813185</v>
      </c>
      <c r="F48" s="219">
        <f t="shared" si="7"/>
        <v>592898411</v>
      </c>
      <c r="G48" s="219">
        <f t="shared" si="7"/>
        <v>53746388</v>
      </c>
      <c r="H48" s="219">
        <f t="shared" si="7"/>
        <v>46349780</v>
      </c>
      <c r="I48" s="219">
        <f t="shared" si="7"/>
        <v>37373353</v>
      </c>
      <c r="J48" s="219">
        <f t="shared" si="7"/>
        <v>37373353</v>
      </c>
      <c r="K48" s="219">
        <f t="shared" si="7"/>
        <v>25512776</v>
      </c>
      <c r="L48" s="219">
        <f t="shared" si="7"/>
        <v>11112109</v>
      </c>
      <c r="M48" s="219">
        <f t="shared" si="7"/>
        <v>604374125</v>
      </c>
      <c r="N48" s="219">
        <f t="shared" si="7"/>
        <v>604374125</v>
      </c>
      <c r="O48" s="219">
        <f t="shared" si="7"/>
        <v>597947686</v>
      </c>
      <c r="P48" s="219">
        <f t="shared" si="7"/>
        <v>600384614</v>
      </c>
      <c r="Q48" s="219">
        <f t="shared" si="7"/>
        <v>615852493</v>
      </c>
      <c r="R48" s="219">
        <f t="shared" si="7"/>
        <v>615852493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615852493</v>
      </c>
      <c r="X48" s="219">
        <f t="shared" si="7"/>
        <v>444673809</v>
      </c>
      <c r="Y48" s="219">
        <f t="shared" si="7"/>
        <v>171178684</v>
      </c>
      <c r="Z48" s="265">
        <f>+IF(X48&lt;&gt;0,+(Y48/X48)*100,0)</f>
        <v>38.495337601500154</v>
      </c>
      <c r="AA48" s="232">
        <f>SUM(AA45:AA47)</f>
        <v>592898411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3870789</v>
      </c>
      <c r="D6" s="155"/>
      <c r="E6" s="59">
        <v>6659843</v>
      </c>
      <c r="F6" s="60">
        <v>6916966</v>
      </c>
      <c r="G6" s="60">
        <v>144869</v>
      </c>
      <c r="H6" s="60">
        <v>488378</v>
      </c>
      <c r="I6" s="60">
        <v>1000267</v>
      </c>
      <c r="J6" s="60">
        <v>1633514</v>
      </c>
      <c r="K6" s="60">
        <v>557358</v>
      </c>
      <c r="L6" s="60">
        <v>874081</v>
      </c>
      <c r="M6" s="60">
        <v>367040</v>
      </c>
      <c r="N6" s="60">
        <v>1798479</v>
      </c>
      <c r="O6" s="60">
        <v>404641</v>
      </c>
      <c r="P6" s="60">
        <v>376033</v>
      </c>
      <c r="Q6" s="60">
        <v>317094</v>
      </c>
      <c r="R6" s="60">
        <v>1097768</v>
      </c>
      <c r="S6" s="60"/>
      <c r="T6" s="60"/>
      <c r="U6" s="60"/>
      <c r="V6" s="60"/>
      <c r="W6" s="60">
        <v>4529761</v>
      </c>
      <c r="X6" s="60">
        <v>6194572</v>
      </c>
      <c r="Y6" s="60">
        <v>-1664811</v>
      </c>
      <c r="Z6" s="140">
        <v>-26.88</v>
      </c>
      <c r="AA6" s="62">
        <v>6916966</v>
      </c>
    </row>
    <row r="7" spans="1:27" ht="12.75">
      <c r="A7" s="249" t="s">
        <v>32</v>
      </c>
      <c r="B7" s="182"/>
      <c r="C7" s="155">
        <v>29937686</v>
      </c>
      <c r="D7" s="155"/>
      <c r="E7" s="59">
        <v>30451819</v>
      </c>
      <c r="F7" s="60">
        <v>43244321</v>
      </c>
      <c r="G7" s="60">
        <v>3649604</v>
      </c>
      <c r="H7" s="60">
        <v>4371472</v>
      </c>
      <c r="I7" s="60">
        <v>3259568</v>
      </c>
      <c r="J7" s="60">
        <v>11280644</v>
      </c>
      <c r="K7" s="60">
        <v>3611821</v>
      </c>
      <c r="L7" s="60">
        <v>3207917</v>
      </c>
      <c r="M7" s="60">
        <v>2230976</v>
      </c>
      <c r="N7" s="60">
        <v>9050714</v>
      </c>
      <c r="O7" s="60">
        <v>3167997</v>
      </c>
      <c r="P7" s="60">
        <v>2357642</v>
      </c>
      <c r="Q7" s="60">
        <v>3985841</v>
      </c>
      <c r="R7" s="60">
        <v>9511480</v>
      </c>
      <c r="S7" s="60"/>
      <c r="T7" s="60"/>
      <c r="U7" s="60"/>
      <c r="V7" s="60"/>
      <c r="W7" s="60">
        <v>29842838</v>
      </c>
      <c r="X7" s="60">
        <v>32363195</v>
      </c>
      <c r="Y7" s="60">
        <v>-2520357</v>
      </c>
      <c r="Z7" s="140">
        <v>-7.79</v>
      </c>
      <c r="AA7" s="62">
        <v>43244321</v>
      </c>
    </row>
    <row r="8" spans="1:27" ht="12.75">
      <c r="A8" s="249" t="s">
        <v>178</v>
      </c>
      <c r="B8" s="182"/>
      <c r="C8" s="155">
        <v>6339386</v>
      </c>
      <c r="D8" s="155"/>
      <c r="E8" s="59">
        <v>8138400</v>
      </c>
      <c r="F8" s="60">
        <v>5471968</v>
      </c>
      <c r="G8" s="60">
        <v>29041580</v>
      </c>
      <c r="H8" s="60">
        <v>8388047</v>
      </c>
      <c r="I8" s="60">
        <v>11592853</v>
      </c>
      <c r="J8" s="60">
        <v>49022480</v>
      </c>
      <c r="K8" s="60">
        <v>12341479</v>
      </c>
      <c r="L8" s="60">
        <v>21875550</v>
      </c>
      <c r="M8" s="60">
        <v>21455110</v>
      </c>
      <c r="N8" s="60">
        <v>55672139</v>
      </c>
      <c r="O8" s="60">
        <v>8519449</v>
      </c>
      <c r="P8" s="60">
        <v>-331197</v>
      </c>
      <c r="Q8" s="60">
        <v>19783086</v>
      </c>
      <c r="R8" s="60">
        <v>27971338</v>
      </c>
      <c r="S8" s="60"/>
      <c r="T8" s="60"/>
      <c r="U8" s="60"/>
      <c r="V8" s="60"/>
      <c r="W8" s="60">
        <v>132665957</v>
      </c>
      <c r="X8" s="60">
        <v>4105390</v>
      </c>
      <c r="Y8" s="60">
        <v>128560567</v>
      </c>
      <c r="Z8" s="140">
        <v>3131.51</v>
      </c>
      <c r="AA8" s="62">
        <v>5471968</v>
      </c>
    </row>
    <row r="9" spans="1:27" ht="12.75">
      <c r="A9" s="249" t="s">
        <v>179</v>
      </c>
      <c r="B9" s="182"/>
      <c r="C9" s="155">
        <v>139804566</v>
      </c>
      <c r="D9" s="155"/>
      <c r="E9" s="59">
        <v>139519750</v>
      </c>
      <c r="F9" s="60">
        <v>139519750</v>
      </c>
      <c r="G9" s="60">
        <v>50039474</v>
      </c>
      <c r="H9" s="60">
        <v>336842</v>
      </c>
      <c r="I9" s="60">
        <v>36813</v>
      </c>
      <c r="J9" s="60">
        <v>50413129</v>
      </c>
      <c r="K9" s="60"/>
      <c r="L9" s="60">
        <v>615501</v>
      </c>
      <c r="M9" s="60">
        <v>40154386</v>
      </c>
      <c r="N9" s="60">
        <v>40769887</v>
      </c>
      <c r="O9" s="60"/>
      <c r="P9" s="60">
        <v>13078684</v>
      </c>
      <c r="Q9" s="60">
        <v>29128947</v>
      </c>
      <c r="R9" s="60">
        <v>42207631</v>
      </c>
      <c r="S9" s="60"/>
      <c r="T9" s="60"/>
      <c r="U9" s="60"/>
      <c r="V9" s="60"/>
      <c r="W9" s="60">
        <v>133390647</v>
      </c>
      <c r="X9" s="60">
        <v>135025386</v>
      </c>
      <c r="Y9" s="60">
        <v>-1634739</v>
      </c>
      <c r="Z9" s="140">
        <v>-1.21</v>
      </c>
      <c r="AA9" s="62">
        <v>139519750</v>
      </c>
    </row>
    <row r="10" spans="1:27" ht="12.75">
      <c r="A10" s="249" t="s">
        <v>180</v>
      </c>
      <c r="B10" s="182"/>
      <c r="C10" s="155">
        <v>34891600</v>
      </c>
      <c r="D10" s="155"/>
      <c r="E10" s="59">
        <v>42159250</v>
      </c>
      <c r="F10" s="60">
        <v>42159250</v>
      </c>
      <c r="G10" s="60">
        <v>1000000</v>
      </c>
      <c r="H10" s="60"/>
      <c r="I10" s="60"/>
      <c r="J10" s="60">
        <v>1000000</v>
      </c>
      <c r="K10" s="60"/>
      <c r="L10" s="60"/>
      <c r="M10" s="60">
        <v>4000000</v>
      </c>
      <c r="N10" s="60">
        <v>4000000</v>
      </c>
      <c r="O10" s="60"/>
      <c r="P10" s="60"/>
      <c r="Q10" s="60"/>
      <c r="R10" s="60"/>
      <c r="S10" s="60"/>
      <c r="T10" s="60"/>
      <c r="U10" s="60"/>
      <c r="V10" s="60"/>
      <c r="W10" s="60">
        <v>5000000</v>
      </c>
      <c r="X10" s="60">
        <v>26510624</v>
      </c>
      <c r="Y10" s="60">
        <v>-21510624</v>
      </c>
      <c r="Z10" s="140">
        <v>-81.14</v>
      </c>
      <c r="AA10" s="62">
        <v>42159250</v>
      </c>
    </row>
    <row r="11" spans="1:27" ht="12.75">
      <c r="A11" s="249" t="s">
        <v>181</v>
      </c>
      <c r="B11" s="182"/>
      <c r="C11" s="155">
        <v>18020973</v>
      </c>
      <c r="D11" s="155"/>
      <c r="E11" s="59">
        <v>15148620</v>
      </c>
      <c r="F11" s="60">
        <v>15000000</v>
      </c>
      <c r="G11" s="60">
        <v>240024</v>
      </c>
      <c r="H11" s="60">
        <v>3779168</v>
      </c>
      <c r="I11" s="60">
        <v>2014535</v>
      </c>
      <c r="J11" s="60">
        <v>6033727</v>
      </c>
      <c r="K11" s="60">
        <v>1913483</v>
      </c>
      <c r="L11" s="60">
        <v>256411</v>
      </c>
      <c r="M11" s="60">
        <v>3709803</v>
      </c>
      <c r="N11" s="60">
        <v>5879697</v>
      </c>
      <c r="O11" s="60">
        <v>1991430</v>
      </c>
      <c r="P11" s="60">
        <v>1933636</v>
      </c>
      <c r="Q11" s="60">
        <v>2009534</v>
      </c>
      <c r="R11" s="60">
        <v>5934600</v>
      </c>
      <c r="S11" s="60"/>
      <c r="T11" s="60"/>
      <c r="U11" s="60"/>
      <c r="V11" s="60"/>
      <c r="W11" s="60">
        <v>17848024</v>
      </c>
      <c r="X11" s="60">
        <v>13277355</v>
      </c>
      <c r="Y11" s="60">
        <v>4570669</v>
      </c>
      <c r="Z11" s="140">
        <v>34.42</v>
      </c>
      <c r="AA11" s="62">
        <v>15000000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-156699884</v>
      </c>
      <c r="D14" s="155"/>
      <c r="E14" s="59">
        <v>-187794631</v>
      </c>
      <c r="F14" s="60">
        <v>-207143173</v>
      </c>
      <c r="G14" s="60">
        <v>-84937947</v>
      </c>
      <c r="H14" s="60">
        <v>-17034256</v>
      </c>
      <c r="I14" s="60">
        <v>-15923563</v>
      </c>
      <c r="J14" s="60">
        <v>-117895766</v>
      </c>
      <c r="K14" s="60">
        <v>-13253990</v>
      </c>
      <c r="L14" s="60">
        <v>-22098813</v>
      </c>
      <c r="M14" s="60">
        <v>-64777179</v>
      </c>
      <c r="N14" s="60">
        <v>-100129982</v>
      </c>
      <c r="O14" s="60">
        <v>-13566434</v>
      </c>
      <c r="P14" s="60">
        <v>-14551605</v>
      </c>
      <c r="Q14" s="60">
        <v>-49024253</v>
      </c>
      <c r="R14" s="60">
        <v>-77142292</v>
      </c>
      <c r="S14" s="60"/>
      <c r="T14" s="60"/>
      <c r="U14" s="60"/>
      <c r="V14" s="60"/>
      <c r="W14" s="60">
        <v>-295168040</v>
      </c>
      <c r="X14" s="60">
        <v>-138292921</v>
      </c>
      <c r="Y14" s="60">
        <v>-156875119</v>
      </c>
      <c r="Z14" s="140">
        <v>113.44</v>
      </c>
      <c r="AA14" s="62">
        <v>-207143173</v>
      </c>
    </row>
    <row r="15" spans="1:27" ht="12.75">
      <c r="A15" s="249" t="s">
        <v>40</v>
      </c>
      <c r="B15" s="182"/>
      <c r="C15" s="155">
        <v>-1146204</v>
      </c>
      <c r="D15" s="155"/>
      <c r="E15" s="59">
        <v>-2817565</v>
      </c>
      <c r="F15" s="60">
        <v>-2984323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-1064608</v>
      </c>
      <c r="R15" s="60">
        <v>-1064608</v>
      </c>
      <c r="S15" s="60"/>
      <c r="T15" s="60"/>
      <c r="U15" s="60"/>
      <c r="V15" s="60"/>
      <c r="W15" s="60">
        <v>-1064608</v>
      </c>
      <c r="X15" s="60">
        <v>-1516912</v>
      </c>
      <c r="Y15" s="60">
        <v>452304</v>
      </c>
      <c r="Z15" s="140">
        <v>-29.82</v>
      </c>
      <c r="AA15" s="62">
        <v>-2984323</v>
      </c>
    </row>
    <row r="16" spans="1:27" ht="12.75">
      <c r="A16" s="249" t="s">
        <v>42</v>
      </c>
      <c r="B16" s="182"/>
      <c r="C16" s="155">
        <v>-210000</v>
      </c>
      <c r="D16" s="155"/>
      <c r="E16" s="59"/>
      <c r="F16" s="60">
        <v>-300000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-300000</v>
      </c>
      <c r="Y16" s="60">
        <v>300000</v>
      </c>
      <c r="Z16" s="140">
        <v>-100</v>
      </c>
      <c r="AA16" s="62">
        <v>-300000</v>
      </c>
    </row>
    <row r="17" spans="1:27" ht="12.75">
      <c r="A17" s="250" t="s">
        <v>185</v>
      </c>
      <c r="B17" s="251"/>
      <c r="C17" s="168">
        <f aca="true" t="shared" si="0" ref="C17:Y17">SUM(C6:C16)</f>
        <v>74808912</v>
      </c>
      <c r="D17" s="168">
        <f t="shared" si="0"/>
        <v>0</v>
      </c>
      <c r="E17" s="72">
        <f t="shared" si="0"/>
        <v>51465486</v>
      </c>
      <c r="F17" s="73">
        <f t="shared" si="0"/>
        <v>41884759</v>
      </c>
      <c r="G17" s="73">
        <f t="shared" si="0"/>
        <v>-822396</v>
      </c>
      <c r="H17" s="73">
        <f t="shared" si="0"/>
        <v>329651</v>
      </c>
      <c r="I17" s="73">
        <f t="shared" si="0"/>
        <v>1980473</v>
      </c>
      <c r="J17" s="73">
        <f t="shared" si="0"/>
        <v>1487728</v>
      </c>
      <c r="K17" s="73">
        <f t="shared" si="0"/>
        <v>5170151</v>
      </c>
      <c r="L17" s="73">
        <f t="shared" si="0"/>
        <v>4730647</v>
      </c>
      <c r="M17" s="73">
        <f t="shared" si="0"/>
        <v>7140136</v>
      </c>
      <c r="N17" s="73">
        <f t="shared" si="0"/>
        <v>17040934</v>
      </c>
      <c r="O17" s="73">
        <f t="shared" si="0"/>
        <v>517083</v>
      </c>
      <c r="P17" s="73">
        <f t="shared" si="0"/>
        <v>2863193</v>
      </c>
      <c r="Q17" s="73">
        <f t="shared" si="0"/>
        <v>5135641</v>
      </c>
      <c r="R17" s="73">
        <f t="shared" si="0"/>
        <v>8515917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27044579</v>
      </c>
      <c r="X17" s="73">
        <f t="shared" si="0"/>
        <v>77366689</v>
      </c>
      <c r="Y17" s="73">
        <f t="shared" si="0"/>
        <v>-50322110</v>
      </c>
      <c r="Z17" s="170">
        <f>+IF(X17&lt;&gt;0,+(Y17/X17)*100,0)</f>
        <v>-65.0436391300137</v>
      </c>
      <c r="AA17" s="74">
        <f>SUM(AA6:AA16)</f>
        <v>41884759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237912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-42070955</v>
      </c>
      <c r="D26" s="155"/>
      <c r="E26" s="59">
        <v>-79627461</v>
      </c>
      <c r="F26" s="60">
        <v>-66706793</v>
      </c>
      <c r="G26" s="60">
        <v>-2135207</v>
      </c>
      <c r="H26" s="60">
        <v>-1353916</v>
      </c>
      <c r="I26" s="60">
        <v>-3086305</v>
      </c>
      <c r="J26" s="60">
        <v>-6575428</v>
      </c>
      <c r="K26" s="60">
        <v>-3418039</v>
      </c>
      <c r="L26" s="60">
        <v>-6242556</v>
      </c>
      <c r="M26" s="60">
        <v>-4901122</v>
      </c>
      <c r="N26" s="60">
        <v>-14561717</v>
      </c>
      <c r="O26" s="60">
        <v>-912691</v>
      </c>
      <c r="P26" s="60">
        <v>-3918943</v>
      </c>
      <c r="Q26" s="60">
        <v>-4686452</v>
      </c>
      <c r="R26" s="60">
        <v>-9518086</v>
      </c>
      <c r="S26" s="60"/>
      <c r="T26" s="60"/>
      <c r="U26" s="60"/>
      <c r="V26" s="60"/>
      <c r="W26" s="60">
        <v>-30655231</v>
      </c>
      <c r="X26" s="60">
        <v>-41573782</v>
      </c>
      <c r="Y26" s="60">
        <v>10918551</v>
      </c>
      <c r="Z26" s="140">
        <v>-26.26</v>
      </c>
      <c r="AA26" s="62">
        <v>-66706793</v>
      </c>
    </row>
    <row r="27" spans="1:27" ht="12.75">
      <c r="A27" s="250" t="s">
        <v>192</v>
      </c>
      <c r="B27" s="251"/>
      <c r="C27" s="168">
        <f aca="true" t="shared" si="1" ref="C27:Y27">SUM(C21:C26)</f>
        <v>-41833043</v>
      </c>
      <c r="D27" s="168">
        <f>SUM(D21:D26)</f>
        <v>0</v>
      </c>
      <c r="E27" s="72">
        <f t="shared" si="1"/>
        <v>-79627461</v>
      </c>
      <c r="F27" s="73">
        <f t="shared" si="1"/>
        <v>-66706793</v>
      </c>
      <c r="G27" s="73">
        <f t="shared" si="1"/>
        <v>-2135207</v>
      </c>
      <c r="H27" s="73">
        <f t="shared" si="1"/>
        <v>-1353916</v>
      </c>
      <c r="I27" s="73">
        <f t="shared" si="1"/>
        <v>-3086305</v>
      </c>
      <c r="J27" s="73">
        <f t="shared" si="1"/>
        <v>-6575428</v>
      </c>
      <c r="K27" s="73">
        <f t="shared" si="1"/>
        <v>-3418039</v>
      </c>
      <c r="L27" s="73">
        <f t="shared" si="1"/>
        <v>-6242556</v>
      </c>
      <c r="M27" s="73">
        <f t="shared" si="1"/>
        <v>-4901122</v>
      </c>
      <c r="N27" s="73">
        <f t="shared" si="1"/>
        <v>-14561717</v>
      </c>
      <c r="O27" s="73">
        <f t="shared" si="1"/>
        <v>-912691</v>
      </c>
      <c r="P27" s="73">
        <f t="shared" si="1"/>
        <v>-3918943</v>
      </c>
      <c r="Q27" s="73">
        <f t="shared" si="1"/>
        <v>-4686452</v>
      </c>
      <c r="R27" s="73">
        <f t="shared" si="1"/>
        <v>-9518086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-30655231</v>
      </c>
      <c r="X27" s="73">
        <f t="shared" si="1"/>
        <v>-41573782</v>
      </c>
      <c r="Y27" s="73">
        <f t="shared" si="1"/>
        <v>10918551</v>
      </c>
      <c r="Z27" s="170">
        <f>+IF(X27&lt;&gt;0,+(Y27/X27)*100,0)</f>
        <v>-26.263068873551127</v>
      </c>
      <c r="AA27" s="74">
        <f>SUM(AA21:AA26)</f>
        <v>-66706793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90900</v>
      </c>
      <c r="D33" s="155"/>
      <c r="E33" s="59">
        <v>70428</v>
      </c>
      <c r="F33" s="60">
        <v>71628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53721</v>
      </c>
      <c r="Y33" s="60">
        <v>-53721</v>
      </c>
      <c r="Z33" s="140">
        <v>-100</v>
      </c>
      <c r="AA33" s="62">
        <v>71628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-814907</v>
      </c>
      <c r="D35" s="155"/>
      <c r="E35" s="59">
        <v>-827466</v>
      </c>
      <c r="F35" s="60">
        <v>-827466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-415643</v>
      </c>
      <c r="R35" s="60">
        <v>-415643</v>
      </c>
      <c r="S35" s="60"/>
      <c r="T35" s="60"/>
      <c r="U35" s="60"/>
      <c r="V35" s="60"/>
      <c r="W35" s="60">
        <v>-415643</v>
      </c>
      <c r="X35" s="60">
        <v>-827466</v>
      </c>
      <c r="Y35" s="60">
        <v>411823</v>
      </c>
      <c r="Z35" s="140">
        <v>-49.77</v>
      </c>
      <c r="AA35" s="62">
        <v>-827466</v>
      </c>
    </row>
    <row r="36" spans="1:27" ht="12.75">
      <c r="A36" s="250" t="s">
        <v>198</v>
      </c>
      <c r="B36" s="251"/>
      <c r="C36" s="168">
        <f aca="true" t="shared" si="2" ref="C36:Y36">SUM(C31:C35)</f>
        <v>-724007</v>
      </c>
      <c r="D36" s="168">
        <f>SUM(D31:D35)</f>
        <v>0</v>
      </c>
      <c r="E36" s="72">
        <f t="shared" si="2"/>
        <v>-757038</v>
      </c>
      <c r="F36" s="73">
        <f t="shared" si="2"/>
        <v>-755838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-415643</v>
      </c>
      <c r="R36" s="73">
        <f t="shared" si="2"/>
        <v>-415643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-415643</v>
      </c>
      <c r="X36" s="73">
        <f t="shared" si="2"/>
        <v>-773745</v>
      </c>
      <c r="Y36" s="73">
        <f t="shared" si="2"/>
        <v>358102</v>
      </c>
      <c r="Z36" s="170">
        <f>+IF(X36&lt;&gt;0,+(Y36/X36)*100,0)</f>
        <v>-46.281656101170285</v>
      </c>
      <c r="AA36" s="74">
        <f>SUM(AA31:AA35)</f>
        <v>-755838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32251862</v>
      </c>
      <c r="D38" s="153">
        <f>+D17+D27+D36</f>
        <v>0</v>
      </c>
      <c r="E38" s="99">
        <f t="shared" si="3"/>
        <v>-28919013</v>
      </c>
      <c r="F38" s="100">
        <f t="shared" si="3"/>
        <v>-25577872</v>
      </c>
      <c r="G38" s="100">
        <f t="shared" si="3"/>
        <v>-2957603</v>
      </c>
      <c r="H38" s="100">
        <f t="shared" si="3"/>
        <v>-1024265</v>
      </c>
      <c r="I38" s="100">
        <f t="shared" si="3"/>
        <v>-1105832</v>
      </c>
      <c r="J38" s="100">
        <f t="shared" si="3"/>
        <v>-5087700</v>
      </c>
      <c r="K38" s="100">
        <f t="shared" si="3"/>
        <v>1752112</v>
      </c>
      <c r="L38" s="100">
        <f t="shared" si="3"/>
        <v>-1511909</v>
      </c>
      <c r="M38" s="100">
        <f t="shared" si="3"/>
        <v>2239014</v>
      </c>
      <c r="N38" s="100">
        <f t="shared" si="3"/>
        <v>2479217</v>
      </c>
      <c r="O38" s="100">
        <f t="shared" si="3"/>
        <v>-395608</v>
      </c>
      <c r="P38" s="100">
        <f t="shared" si="3"/>
        <v>-1055750</v>
      </c>
      <c r="Q38" s="100">
        <f t="shared" si="3"/>
        <v>33546</v>
      </c>
      <c r="R38" s="100">
        <f t="shared" si="3"/>
        <v>-1417812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-4026295</v>
      </c>
      <c r="X38" s="100">
        <f t="shared" si="3"/>
        <v>35019162</v>
      </c>
      <c r="Y38" s="100">
        <f t="shared" si="3"/>
        <v>-39045457</v>
      </c>
      <c r="Z38" s="137">
        <f>+IF(X38&lt;&gt;0,+(Y38/X38)*100,0)</f>
        <v>-111.49740533482783</v>
      </c>
      <c r="AA38" s="102">
        <f>+AA17+AA27+AA36</f>
        <v>-25577872</v>
      </c>
    </row>
    <row r="39" spans="1:27" ht="12.75">
      <c r="A39" s="249" t="s">
        <v>200</v>
      </c>
      <c r="B39" s="182"/>
      <c r="C39" s="153">
        <v>220917468</v>
      </c>
      <c r="D39" s="153"/>
      <c r="E39" s="99">
        <v>210029050</v>
      </c>
      <c r="F39" s="100">
        <v>253169330</v>
      </c>
      <c r="G39" s="100">
        <v>253169330</v>
      </c>
      <c r="H39" s="100">
        <v>250211727</v>
      </c>
      <c r="I39" s="100">
        <v>249187462</v>
      </c>
      <c r="J39" s="100">
        <v>253169330</v>
      </c>
      <c r="K39" s="100">
        <v>248081630</v>
      </c>
      <c r="L39" s="100">
        <v>249833742</v>
      </c>
      <c r="M39" s="100">
        <v>248321833</v>
      </c>
      <c r="N39" s="100">
        <v>248081630</v>
      </c>
      <c r="O39" s="100">
        <v>250560847</v>
      </c>
      <c r="P39" s="100">
        <v>250165239</v>
      </c>
      <c r="Q39" s="100">
        <v>249109489</v>
      </c>
      <c r="R39" s="100">
        <v>250560847</v>
      </c>
      <c r="S39" s="100"/>
      <c r="T39" s="100"/>
      <c r="U39" s="100"/>
      <c r="V39" s="100"/>
      <c r="W39" s="100">
        <v>253169330</v>
      </c>
      <c r="X39" s="100">
        <v>253169330</v>
      </c>
      <c r="Y39" s="100"/>
      <c r="Z39" s="137"/>
      <c r="AA39" s="102">
        <v>253169330</v>
      </c>
    </row>
    <row r="40" spans="1:27" ht="12.75">
      <c r="A40" s="269" t="s">
        <v>201</v>
      </c>
      <c r="B40" s="256"/>
      <c r="C40" s="257">
        <v>253169330</v>
      </c>
      <c r="D40" s="257"/>
      <c r="E40" s="258">
        <v>181110038</v>
      </c>
      <c r="F40" s="259">
        <v>227591455</v>
      </c>
      <c r="G40" s="259">
        <v>250211727</v>
      </c>
      <c r="H40" s="259">
        <v>249187462</v>
      </c>
      <c r="I40" s="259">
        <v>248081630</v>
      </c>
      <c r="J40" s="259">
        <v>248081630</v>
      </c>
      <c r="K40" s="259">
        <v>249833742</v>
      </c>
      <c r="L40" s="259">
        <v>248321833</v>
      </c>
      <c r="M40" s="259">
        <v>250560847</v>
      </c>
      <c r="N40" s="259">
        <v>250560847</v>
      </c>
      <c r="O40" s="259">
        <v>250165239</v>
      </c>
      <c r="P40" s="259">
        <v>249109489</v>
      </c>
      <c r="Q40" s="259">
        <v>249143035</v>
      </c>
      <c r="R40" s="259">
        <v>249143035</v>
      </c>
      <c r="S40" s="259"/>
      <c r="T40" s="259"/>
      <c r="U40" s="259"/>
      <c r="V40" s="259"/>
      <c r="W40" s="259">
        <v>249143035</v>
      </c>
      <c r="X40" s="259">
        <v>288188489</v>
      </c>
      <c r="Y40" s="259">
        <v>-39045454</v>
      </c>
      <c r="Z40" s="260">
        <v>-13.55</v>
      </c>
      <c r="AA40" s="261">
        <v>227591455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29974426</v>
      </c>
      <c r="D5" s="200">
        <f t="shared" si="0"/>
        <v>0</v>
      </c>
      <c r="E5" s="106">
        <f t="shared" si="0"/>
        <v>55077421</v>
      </c>
      <c r="F5" s="106">
        <f t="shared" si="0"/>
        <v>52672901</v>
      </c>
      <c r="G5" s="106">
        <f t="shared" si="0"/>
        <v>2135207</v>
      </c>
      <c r="H5" s="106">
        <f t="shared" si="0"/>
        <v>1353915</v>
      </c>
      <c r="I5" s="106">
        <f t="shared" si="0"/>
        <v>3086305</v>
      </c>
      <c r="J5" s="106">
        <f t="shared" si="0"/>
        <v>6575427</v>
      </c>
      <c r="K5" s="106">
        <f t="shared" si="0"/>
        <v>3418039</v>
      </c>
      <c r="L5" s="106">
        <f t="shared" si="0"/>
        <v>6242557</v>
      </c>
      <c r="M5" s="106">
        <f t="shared" si="0"/>
        <v>4658789</v>
      </c>
      <c r="N5" s="106">
        <f t="shared" si="0"/>
        <v>14319385</v>
      </c>
      <c r="O5" s="106">
        <f t="shared" si="0"/>
        <v>912690</v>
      </c>
      <c r="P5" s="106">
        <f t="shared" si="0"/>
        <v>3918943</v>
      </c>
      <c r="Q5" s="106">
        <f t="shared" si="0"/>
        <v>4529080</v>
      </c>
      <c r="R5" s="106">
        <f t="shared" si="0"/>
        <v>9360713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30255525</v>
      </c>
      <c r="X5" s="106">
        <f t="shared" si="0"/>
        <v>39504676</v>
      </c>
      <c r="Y5" s="106">
        <f t="shared" si="0"/>
        <v>-9249151</v>
      </c>
      <c r="Z5" s="201">
        <f>+IF(X5&lt;&gt;0,+(Y5/X5)*100,0)</f>
        <v>-23.412800550496858</v>
      </c>
      <c r="AA5" s="199">
        <f>SUM(AA11:AA18)</f>
        <v>52672901</v>
      </c>
    </row>
    <row r="6" spans="1:27" ht="12.75">
      <c r="A6" s="291" t="s">
        <v>205</v>
      </c>
      <c r="B6" s="142"/>
      <c r="C6" s="62">
        <v>13369283</v>
      </c>
      <c r="D6" s="156"/>
      <c r="E6" s="60">
        <v>25490598</v>
      </c>
      <c r="F6" s="60">
        <v>27872343</v>
      </c>
      <c r="G6" s="60">
        <v>1872715</v>
      </c>
      <c r="H6" s="60">
        <v>550447</v>
      </c>
      <c r="I6" s="60">
        <v>2035455</v>
      </c>
      <c r="J6" s="60">
        <v>4458617</v>
      </c>
      <c r="K6" s="60">
        <v>1211008</v>
      </c>
      <c r="L6" s="60">
        <v>4858925</v>
      </c>
      <c r="M6" s="60">
        <v>1156133</v>
      </c>
      <c r="N6" s="60">
        <v>7226066</v>
      </c>
      <c r="O6" s="60"/>
      <c r="P6" s="60">
        <v>2310391</v>
      </c>
      <c r="Q6" s="60">
        <v>2850981</v>
      </c>
      <c r="R6" s="60">
        <v>5161372</v>
      </c>
      <c r="S6" s="60"/>
      <c r="T6" s="60"/>
      <c r="U6" s="60"/>
      <c r="V6" s="60"/>
      <c r="W6" s="60">
        <v>16846055</v>
      </c>
      <c r="X6" s="60">
        <v>20904257</v>
      </c>
      <c r="Y6" s="60">
        <v>-4058202</v>
      </c>
      <c r="Z6" s="140">
        <v>-19.41</v>
      </c>
      <c r="AA6" s="155">
        <v>27872343</v>
      </c>
    </row>
    <row r="7" spans="1:27" ht="12.75">
      <c r="A7" s="291" t="s">
        <v>206</v>
      </c>
      <c r="B7" s="142"/>
      <c r="C7" s="62">
        <v>3057006</v>
      </c>
      <c r="D7" s="156"/>
      <c r="E7" s="60">
        <v>7000000</v>
      </c>
      <c r="F7" s="60">
        <v>7317800</v>
      </c>
      <c r="G7" s="60"/>
      <c r="H7" s="60">
        <v>26220</v>
      </c>
      <c r="I7" s="60">
        <v>626257</v>
      </c>
      <c r="J7" s="60">
        <v>652477</v>
      </c>
      <c r="K7" s="60">
        <v>721593</v>
      </c>
      <c r="L7" s="60">
        <v>572513</v>
      </c>
      <c r="M7" s="60"/>
      <c r="N7" s="60">
        <v>1294106</v>
      </c>
      <c r="O7" s="60"/>
      <c r="P7" s="60">
        <v>139933</v>
      </c>
      <c r="Q7" s="60">
        <v>346442</v>
      </c>
      <c r="R7" s="60">
        <v>486375</v>
      </c>
      <c r="S7" s="60"/>
      <c r="T7" s="60"/>
      <c r="U7" s="60"/>
      <c r="V7" s="60"/>
      <c r="W7" s="60">
        <v>2432958</v>
      </c>
      <c r="X7" s="60">
        <v>5488350</v>
      </c>
      <c r="Y7" s="60">
        <v>-3055392</v>
      </c>
      <c r="Z7" s="140">
        <v>-55.67</v>
      </c>
      <c r="AA7" s="155">
        <v>7317800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340295</v>
      </c>
      <c r="D10" s="156"/>
      <c r="E10" s="60">
        <v>7550000</v>
      </c>
      <c r="F10" s="60">
        <v>3975000</v>
      </c>
      <c r="G10" s="60"/>
      <c r="H10" s="60">
        <v>26532</v>
      </c>
      <c r="I10" s="60"/>
      <c r="J10" s="60">
        <v>26532</v>
      </c>
      <c r="K10" s="60"/>
      <c r="L10" s="60">
        <v>146382</v>
      </c>
      <c r="M10" s="60">
        <v>47997</v>
      </c>
      <c r="N10" s="60">
        <v>194379</v>
      </c>
      <c r="O10" s="60"/>
      <c r="P10" s="60">
        <v>604560</v>
      </c>
      <c r="Q10" s="60"/>
      <c r="R10" s="60">
        <v>604560</v>
      </c>
      <c r="S10" s="60"/>
      <c r="T10" s="60"/>
      <c r="U10" s="60"/>
      <c r="V10" s="60"/>
      <c r="W10" s="60">
        <v>825471</v>
      </c>
      <c r="X10" s="60">
        <v>2981250</v>
      </c>
      <c r="Y10" s="60">
        <v>-2155779</v>
      </c>
      <c r="Z10" s="140">
        <v>-72.31</v>
      </c>
      <c r="AA10" s="155">
        <v>3975000</v>
      </c>
    </row>
    <row r="11" spans="1:27" ht="12.75">
      <c r="A11" s="292" t="s">
        <v>210</v>
      </c>
      <c r="B11" s="142"/>
      <c r="C11" s="293">
        <f aca="true" t="shared" si="1" ref="C11:Y11">SUM(C6:C10)</f>
        <v>16766584</v>
      </c>
      <c r="D11" s="294">
        <f t="shared" si="1"/>
        <v>0</v>
      </c>
      <c r="E11" s="295">
        <f t="shared" si="1"/>
        <v>40040598</v>
      </c>
      <c r="F11" s="295">
        <f t="shared" si="1"/>
        <v>39165143</v>
      </c>
      <c r="G11" s="295">
        <f t="shared" si="1"/>
        <v>1872715</v>
      </c>
      <c r="H11" s="295">
        <f t="shared" si="1"/>
        <v>603199</v>
      </c>
      <c r="I11" s="295">
        <f t="shared" si="1"/>
        <v>2661712</v>
      </c>
      <c r="J11" s="295">
        <f t="shared" si="1"/>
        <v>5137626</v>
      </c>
      <c r="K11" s="295">
        <f t="shared" si="1"/>
        <v>1932601</v>
      </c>
      <c r="L11" s="295">
        <f t="shared" si="1"/>
        <v>5577820</v>
      </c>
      <c r="M11" s="295">
        <f t="shared" si="1"/>
        <v>1204130</v>
      </c>
      <c r="N11" s="295">
        <f t="shared" si="1"/>
        <v>8714551</v>
      </c>
      <c r="O11" s="295">
        <f t="shared" si="1"/>
        <v>0</v>
      </c>
      <c r="P11" s="295">
        <f t="shared" si="1"/>
        <v>3054884</v>
      </c>
      <c r="Q11" s="295">
        <f t="shared" si="1"/>
        <v>3197423</v>
      </c>
      <c r="R11" s="295">
        <f t="shared" si="1"/>
        <v>6252307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20104484</v>
      </c>
      <c r="X11" s="295">
        <f t="shared" si="1"/>
        <v>29373857</v>
      </c>
      <c r="Y11" s="295">
        <f t="shared" si="1"/>
        <v>-9269373</v>
      </c>
      <c r="Z11" s="296">
        <f>+IF(X11&lt;&gt;0,+(Y11/X11)*100,0)</f>
        <v>-31.55654022554818</v>
      </c>
      <c r="AA11" s="297">
        <f>SUM(AA6:AA10)</f>
        <v>39165143</v>
      </c>
    </row>
    <row r="12" spans="1:27" ht="12.75">
      <c r="A12" s="298" t="s">
        <v>211</v>
      </c>
      <c r="B12" s="136"/>
      <c r="C12" s="62">
        <v>9850257</v>
      </c>
      <c r="D12" s="156"/>
      <c r="E12" s="60">
        <v>4746463</v>
      </c>
      <c r="F12" s="60">
        <v>4179018</v>
      </c>
      <c r="G12" s="60"/>
      <c r="H12" s="60">
        <v>401327</v>
      </c>
      <c r="I12" s="60">
        <v>422947</v>
      </c>
      <c r="J12" s="60">
        <v>824274</v>
      </c>
      <c r="K12" s="60"/>
      <c r="L12" s="60">
        <v>222414</v>
      </c>
      <c r="M12" s="60">
        <v>3410</v>
      </c>
      <c r="N12" s="60">
        <v>225824</v>
      </c>
      <c r="O12" s="60">
        <v>45501</v>
      </c>
      <c r="P12" s="60">
        <v>552775</v>
      </c>
      <c r="Q12" s="60">
        <v>385436</v>
      </c>
      <c r="R12" s="60">
        <v>983712</v>
      </c>
      <c r="S12" s="60"/>
      <c r="T12" s="60"/>
      <c r="U12" s="60"/>
      <c r="V12" s="60"/>
      <c r="W12" s="60">
        <v>2033810</v>
      </c>
      <c r="X12" s="60">
        <v>3134264</v>
      </c>
      <c r="Y12" s="60">
        <v>-1100454</v>
      </c>
      <c r="Z12" s="140">
        <v>-35.11</v>
      </c>
      <c r="AA12" s="155">
        <v>4179018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3110539</v>
      </c>
      <c r="D15" s="156"/>
      <c r="E15" s="60">
        <v>10159760</v>
      </c>
      <c r="F15" s="60">
        <v>9167540</v>
      </c>
      <c r="G15" s="60">
        <v>262492</v>
      </c>
      <c r="H15" s="60">
        <v>349389</v>
      </c>
      <c r="I15" s="60">
        <v>1646</v>
      </c>
      <c r="J15" s="60">
        <v>613527</v>
      </c>
      <c r="K15" s="60">
        <v>1485438</v>
      </c>
      <c r="L15" s="60">
        <v>442323</v>
      </c>
      <c r="M15" s="60">
        <v>3451249</v>
      </c>
      <c r="N15" s="60">
        <v>5379010</v>
      </c>
      <c r="O15" s="60">
        <v>867189</v>
      </c>
      <c r="P15" s="60">
        <v>311284</v>
      </c>
      <c r="Q15" s="60">
        <v>946221</v>
      </c>
      <c r="R15" s="60">
        <v>2124694</v>
      </c>
      <c r="S15" s="60"/>
      <c r="T15" s="60"/>
      <c r="U15" s="60"/>
      <c r="V15" s="60"/>
      <c r="W15" s="60">
        <v>8117231</v>
      </c>
      <c r="X15" s="60">
        <v>6875655</v>
      </c>
      <c r="Y15" s="60">
        <v>1241576</v>
      </c>
      <c r="Z15" s="140">
        <v>18.06</v>
      </c>
      <c r="AA15" s="155">
        <v>9167540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247046</v>
      </c>
      <c r="D18" s="276"/>
      <c r="E18" s="82">
        <v>130600</v>
      </c>
      <c r="F18" s="82">
        <v>161200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120900</v>
      </c>
      <c r="Y18" s="82">
        <v>-120900</v>
      </c>
      <c r="Z18" s="270">
        <v>-100</v>
      </c>
      <c r="AA18" s="278">
        <v>161200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12096528</v>
      </c>
      <c r="D20" s="154">
        <f t="shared" si="2"/>
        <v>0</v>
      </c>
      <c r="E20" s="100">
        <f t="shared" si="2"/>
        <v>24551000</v>
      </c>
      <c r="F20" s="100">
        <f t="shared" si="2"/>
        <v>14033890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242334</v>
      </c>
      <c r="N20" s="100">
        <f t="shared" si="2"/>
        <v>242334</v>
      </c>
      <c r="O20" s="100">
        <f t="shared" si="2"/>
        <v>0</v>
      </c>
      <c r="P20" s="100">
        <f t="shared" si="2"/>
        <v>0</v>
      </c>
      <c r="Q20" s="100">
        <f t="shared" si="2"/>
        <v>157372</v>
      </c>
      <c r="R20" s="100">
        <f t="shared" si="2"/>
        <v>157372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399706</v>
      </c>
      <c r="X20" s="100">
        <f t="shared" si="2"/>
        <v>10525418</v>
      </c>
      <c r="Y20" s="100">
        <f t="shared" si="2"/>
        <v>-10125712</v>
      </c>
      <c r="Z20" s="137">
        <f>+IF(X20&lt;&gt;0,+(Y20/X20)*100,0)</f>
        <v>-96.20246910859026</v>
      </c>
      <c r="AA20" s="153">
        <f>SUM(AA26:AA33)</f>
        <v>14033890</v>
      </c>
    </row>
    <row r="21" spans="1:27" ht="12.75">
      <c r="A21" s="291" t="s">
        <v>205</v>
      </c>
      <c r="B21" s="142"/>
      <c r="C21" s="62">
        <v>6274799</v>
      </c>
      <c r="D21" s="156"/>
      <c r="E21" s="60">
        <v>3850000</v>
      </c>
      <c r="F21" s="60">
        <v>550000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412500</v>
      </c>
      <c r="Y21" s="60">
        <v>-412500</v>
      </c>
      <c r="Z21" s="140">
        <v>-100</v>
      </c>
      <c r="AA21" s="155">
        <v>550000</v>
      </c>
    </row>
    <row r="22" spans="1:27" ht="12.75">
      <c r="A22" s="291" t="s">
        <v>206</v>
      </c>
      <c r="B22" s="142"/>
      <c r="C22" s="62">
        <v>4162675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157372</v>
      </c>
      <c r="R22" s="60">
        <v>157372</v>
      </c>
      <c r="S22" s="60"/>
      <c r="T22" s="60"/>
      <c r="U22" s="60"/>
      <c r="V22" s="60"/>
      <c r="W22" s="60">
        <v>157372</v>
      </c>
      <c r="X22" s="60"/>
      <c r="Y22" s="60">
        <v>157372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13100000</v>
      </c>
      <c r="F25" s="60">
        <v>7253890</v>
      </c>
      <c r="G25" s="60"/>
      <c r="H25" s="60"/>
      <c r="I25" s="60"/>
      <c r="J25" s="60"/>
      <c r="K25" s="60"/>
      <c r="L25" s="60"/>
      <c r="M25" s="60">
        <v>242334</v>
      </c>
      <c r="N25" s="60">
        <v>242334</v>
      </c>
      <c r="O25" s="60"/>
      <c r="P25" s="60"/>
      <c r="Q25" s="60"/>
      <c r="R25" s="60"/>
      <c r="S25" s="60"/>
      <c r="T25" s="60"/>
      <c r="U25" s="60"/>
      <c r="V25" s="60"/>
      <c r="W25" s="60">
        <v>242334</v>
      </c>
      <c r="X25" s="60">
        <v>5440418</v>
      </c>
      <c r="Y25" s="60">
        <v>-5198084</v>
      </c>
      <c r="Z25" s="140">
        <v>-95.55</v>
      </c>
      <c r="AA25" s="155">
        <v>7253890</v>
      </c>
    </row>
    <row r="26" spans="1:27" ht="12.75">
      <c r="A26" s="292" t="s">
        <v>210</v>
      </c>
      <c r="B26" s="302"/>
      <c r="C26" s="293">
        <f aca="true" t="shared" si="3" ref="C26:Y26">SUM(C21:C25)</f>
        <v>10437474</v>
      </c>
      <c r="D26" s="294">
        <f t="shared" si="3"/>
        <v>0</v>
      </c>
      <c r="E26" s="295">
        <f t="shared" si="3"/>
        <v>16950000</v>
      </c>
      <c r="F26" s="295">
        <f t="shared" si="3"/>
        <v>7803890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242334</v>
      </c>
      <c r="N26" s="295">
        <f t="shared" si="3"/>
        <v>242334</v>
      </c>
      <c r="O26" s="295">
        <f t="shared" si="3"/>
        <v>0</v>
      </c>
      <c r="P26" s="295">
        <f t="shared" si="3"/>
        <v>0</v>
      </c>
      <c r="Q26" s="295">
        <f t="shared" si="3"/>
        <v>157372</v>
      </c>
      <c r="R26" s="295">
        <f t="shared" si="3"/>
        <v>157372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399706</v>
      </c>
      <c r="X26" s="295">
        <f t="shared" si="3"/>
        <v>5852918</v>
      </c>
      <c r="Y26" s="295">
        <f t="shared" si="3"/>
        <v>-5453212</v>
      </c>
      <c r="Z26" s="296">
        <f>+IF(X26&lt;&gt;0,+(Y26/X26)*100,0)</f>
        <v>-93.1708252191471</v>
      </c>
      <c r="AA26" s="297">
        <f>SUM(AA21:AA25)</f>
        <v>7803890</v>
      </c>
    </row>
    <row r="27" spans="1:27" ht="12.75">
      <c r="A27" s="298" t="s">
        <v>211</v>
      </c>
      <c r="B27" s="147"/>
      <c r="C27" s="62">
        <v>70175</v>
      </c>
      <c r="D27" s="156"/>
      <c r="E27" s="60">
        <v>1650000</v>
      </c>
      <c r="F27" s="60">
        <v>2480000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1860000</v>
      </c>
      <c r="Y27" s="60">
        <v>-1860000</v>
      </c>
      <c r="Z27" s="140">
        <v>-100</v>
      </c>
      <c r="AA27" s="155">
        <v>2480000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1588879</v>
      </c>
      <c r="D30" s="156"/>
      <c r="E30" s="60">
        <v>5951000</v>
      </c>
      <c r="F30" s="60">
        <v>3750000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2812500</v>
      </c>
      <c r="Y30" s="60">
        <v>-2812500</v>
      </c>
      <c r="Z30" s="140">
        <v>-100</v>
      </c>
      <c r="AA30" s="155">
        <v>3750000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19644082</v>
      </c>
      <c r="D36" s="156">
        <f t="shared" si="4"/>
        <v>0</v>
      </c>
      <c r="E36" s="60">
        <f t="shared" si="4"/>
        <v>29340598</v>
      </c>
      <c r="F36" s="60">
        <f t="shared" si="4"/>
        <v>28422343</v>
      </c>
      <c r="G36" s="60">
        <f t="shared" si="4"/>
        <v>1872715</v>
      </c>
      <c r="H36" s="60">
        <f t="shared" si="4"/>
        <v>550447</v>
      </c>
      <c r="I36" s="60">
        <f t="shared" si="4"/>
        <v>2035455</v>
      </c>
      <c r="J36" s="60">
        <f t="shared" si="4"/>
        <v>4458617</v>
      </c>
      <c r="K36" s="60">
        <f t="shared" si="4"/>
        <v>1211008</v>
      </c>
      <c r="L36" s="60">
        <f t="shared" si="4"/>
        <v>4858925</v>
      </c>
      <c r="M36" s="60">
        <f t="shared" si="4"/>
        <v>1156133</v>
      </c>
      <c r="N36" s="60">
        <f t="shared" si="4"/>
        <v>7226066</v>
      </c>
      <c r="O36" s="60">
        <f t="shared" si="4"/>
        <v>0</v>
      </c>
      <c r="P36" s="60">
        <f t="shared" si="4"/>
        <v>2310391</v>
      </c>
      <c r="Q36" s="60">
        <f t="shared" si="4"/>
        <v>2850981</v>
      </c>
      <c r="R36" s="60">
        <f t="shared" si="4"/>
        <v>5161372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16846055</v>
      </c>
      <c r="X36" s="60">
        <f t="shared" si="4"/>
        <v>21316757</v>
      </c>
      <c r="Y36" s="60">
        <f t="shared" si="4"/>
        <v>-4470702</v>
      </c>
      <c r="Z36" s="140">
        <f aca="true" t="shared" si="5" ref="Z36:Z49">+IF(X36&lt;&gt;0,+(Y36/X36)*100,0)</f>
        <v>-20.97271174972816</v>
      </c>
      <c r="AA36" s="155">
        <f>AA6+AA21</f>
        <v>28422343</v>
      </c>
    </row>
    <row r="37" spans="1:27" ht="12.75">
      <c r="A37" s="291" t="s">
        <v>206</v>
      </c>
      <c r="B37" s="142"/>
      <c r="C37" s="62">
        <f t="shared" si="4"/>
        <v>7219681</v>
      </c>
      <c r="D37" s="156">
        <f t="shared" si="4"/>
        <v>0</v>
      </c>
      <c r="E37" s="60">
        <f t="shared" si="4"/>
        <v>7000000</v>
      </c>
      <c r="F37" s="60">
        <f t="shared" si="4"/>
        <v>7317800</v>
      </c>
      <c r="G37" s="60">
        <f t="shared" si="4"/>
        <v>0</v>
      </c>
      <c r="H37" s="60">
        <f t="shared" si="4"/>
        <v>26220</v>
      </c>
      <c r="I37" s="60">
        <f t="shared" si="4"/>
        <v>626257</v>
      </c>
      <c r="J37" s="60">
        <f t="shared" si="4"/>
        <v>652477</v>
      </c>
      <c r="K37" s="60">
        <f t="shared" si="4"/>
        <v>721593</v>
      </c>
      <c r="L37" s="60">
        <f t="shared" si="4"/>
        <v>572513</v>
      </c>
      <c r="M37" s="60">
        <f t="shared" si="4"/>
        <v>0</v>
      </c>
      <c r="N37" s="60">
        <f t="shared" si="4"/>
        <v>1294106</v>
      </c>
      <c r="O37" s="60">
        <f t="shared" si="4"/>
        <v>0</v>
      </c>
      <c r="P37" s="60">
        <f t="shared" si="4"/>
        <v>139933</v>
      </c>
      <c r="Q37" s="60">
        <f t="shared" si="4"/>
        <v>503814</v>
      </c>
      <c r="R37" s="60">
        <f t="shared" si="4"/>
        <v>643747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2590330</v>
      </c>
      <c r="X37" s="60">
        <f t="shared" si="4"/>
        <v>5488350</v>
      </c>
      <c r="Y37" s="60">
        <f t="shared" si="4"/>
        <v>-2898020</v>
      </c>
      <c r="Z37" s="140">
        <f t="shared" si="5"/>
        <v>-52.80311933459054</v>
      </c>
      <c r="AA37" s="155">
        <f>AA7+AA22</f>
        <v>7317800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340295</v>
      </c>
      <c r="D40" s="156">
        <f t="shared" si="4"/>
        <v>0</v>
      </c>
      <c r="E40" s="60">
        <f t="shared" si="4"/>
        <v>20650000</v>
      </c>
      <c r="F40" s="60">
        <f t="shared" si="4"/>
        <v>11228890</v>
      </c>
      <c r="G40" s="60">
        <f t="shared" si="4"/>
        <v>0</v>
      </c>
      <c r="H40" s="60">
        <f t="shared" si="4"/>
        <v>26532</v>
      </c>
      <c r="I40" s="60">
        <f t="shared" si="4"/>
        <v>0</v>
      </c>
      <c r="J40" s="60">
        <f t="shared" si="4"/>
        <v>26532</v>
      </c>
      <c r="K40" s="60">
        <f t="shared" si="4"/>
        <v>0</v>
      </c>
      <c r="L40" s="60">
        <f t="shared" si="4"/>
        <v>146382</v>
      </c>
      <c r="M40" s="60">
        <f t="shared" si="4"/>
        <v>290331</v>
      </c>
      <c r="N40" s="60">
        <f t="shared" si="4"/>
        <v>436713</v>
      </c>
      <c r="O40" s="60">
        <f t="shared" si="4"/>
        <v>0</v>
      </c>
      <c r="P40" s="60">
        <f t="shared" si="4"/>
        <v>604560</v>
      </c>
      <c r="Q40" s="60">
        <f t="shared" si="4"/>
        <v>0</v>
      </c>
      <c r="R40" s="60">
        <f t="shared" si="4"/>
        <v>604560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1067805</v>
      </c>
      <c r="X40" s="60">
        <f t="shared" si="4"/>
        <v>8421668</v>
      </c>
      <c r="Y40" s="60">
        <f t="shared" si="4"/>
        <v>-7353863</v>
      </c>
      <c r="Z40" s="140">
        <f t="shared" si="5"/>
        <v>-87.32074216176653</v>
      </c>
      <c r="AA40" s="155">
        <f>AA10+AA25</f>
        <v>11228890</v>
      </c>
    </row>
    <row r="41" spans="1:27" ht="12.75">
      <c r="A41" s="292" t="s">
        <v>210</v>
      </c>
      <c r="B41" s="142"/>
      <c r="C41" s="293">
        <f aca="true" t="shared" si="6" ref="C41:Y41">SUM(C36:C40)</f>
        <v>27204058</v>
      </c>
      <c r="D41" s="294">
        <f t="shared" si="6"/>
        <v>0</v>
      </c>
      <c r="E41" s="295">
        <f t="shared" si="6"/>
        <v>56990598</v>
      </c>
      <c r="F41" s="295">
        <f t="shared" si="6"/>
        <v>46969033</v>
      </c>
      <c r="G41" s="295">
        <f t="shared" si="6"/>
        <v>1872715</v>
      </c>
      <c r="H41" s="295">
        <f t="shared" si="6"/>
        <v>603199</v>
      </c>
      <c r="I41" s="295">
        <f t="shared" si="6"/>
        <v>2661712</v>
      </c>
      <c r="J41" s="295">
        <f t="shared" si="6"/>
        <v>5137626</v>
      </c>
      <c r="K41" s="295">
        <f t="shared" si="6"/>
        <v>1932601</v>
      </c>
      <c r="L41" s="295">
        <f t="shared" si="6"/>
        <v>5577820</v>
      </c>
      <c r="M41" s="295">
        <f t="shared" si="6"/>
        <v>1446464</v>
      </c>
      <c r="N41" s="295">
        <f t="shared" si="6"/>
        <v>8956885</v>
      </c>
      <c r="O41" s="295">
        <f t="shared" si="6"/>
        <v>0</v>
      </c>
      <c r="P41" s="295">
        <f t="shared" si="6"/>
        <v>3054884</v>
      </c>
      <c r="Q41" s="295">
        <f t="shared" si="6"/>
        <v>3354795</v>
      </c>
      <c r="R41" s="295">
        <f t="shared" si="6"/>
        <v>6409679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20504190</v>
      </c>
      <c r="X41" s="295">
        <f t="shared" si="6"/>
        <v>35226775</v>
      </c>
      <c r="Y41" s="295">
        <f t="shared" si="6"/>
        <v>-14722585</v>
      </c>
      <c r="Z41" s="296">
        <f t="shared" si="5"/>
        <v>-41.793735021159335</v>
      </c>
      <c r="AA41" s="297">
        <f>SUM(AA36:AA40)</f>
        <v>46969033</v>
      </c>
    </row>
    <row r="42" spans="1:27" ht="12.75">
      <c r="A42" s="298" t="s">
        <v>211</v>
      </c>
      <c r="B42" s="136"/>
      <c r="C42" s="95">
        <f aca="true" t="shared" si="7" ref="C42:Y48">C12+C27</f>
        <v>9920432</v>
      </c>
      <c r="D42" s="129">
        <f t="shared" si="7"/>
        <v>0</v>
      </c>
      <c r="E42" s="54">
        <f t="shared" si="7"/>
        <v>6396463</v>
      </c>
      <c r="F42" s="54">
        <f t="shared" si="7"/>
        <v>6659018</v>
      </c>
      <c r="G42" s="54">
        <f t="shared" si="7"/>
        <v>0</v>
      </c>
      <c r="H42" s="54">
        <f t="shared" si="7"/>
        <v>401327</v>
      </c>
      <c r="I42" s="54">
        <f t="shared" si="7"/>
        <v>422947</v>
      </c>
      <c r="J42" s="54">
        <f t="shared" si="7"/>
        <v>824274</v>
      </c>
      <c r="K42" s="54">
        <f t="shared" si="7"/>
        <v>0</v>
      </c>
      <c r="L42" s="54">
        <f t="shared" si="7"/>
        <v>222414</v>
      </c>
      <c r="M42" s="54">
        <f t="shared" si="7"/>
        <v>3410</v>
      </c>
      <c r="N42" s="54">
        <f t="shared" si="7"/>
        <v>225824</v>
      </c>
      <c r="O42" s="54">
        <f t="shared" si="7"/>
        <v>45501</v>
      </c>
      <c r="P42" s="54">
        <f t="shared" si="7"/>
        <v>552775</v>
      </c>
      <c r="Q42" s="54">
        <f t="shared" si="7"/>
        <v>385436</v>
      </c>
      <c r="R42" s="54">
        <f t="shared" si="7"/>
        <v>983712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2033810</v>
      </c>
      <c r="X42" s="54">
        <f t="shared" si="7"/>
        <v>4994264</v>
      </c>
      <c r="Y42" s="54">
        <f t="shared" si="7"/>
        <v>-2960454</v>
      </c>
      <c r="Z42" s="184">
        <f t="shared" si="5"/>
        <v>-59.27708266923815</v>
      </c>
      <c r="AA42" s="130">
        <f aca="true" t="shared" si="8" ref="AA42:AA48">AA12+AA27</f>
        <v>6659018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4699418</v>
      </c>
      <c r="D45" s="129">
        <f t="shared" si="7"/>
        <v>0</v>
      </c>
      <c r="E45" s="54">
        <f t="shared" si="7"/>
        <v>16110760</v>
      </c>
      <c r="F45" s="54">
        <f t="shared" si="7"/>
        <v>12917540</v>
      </c>
      <c r="G45" s="54">
        <f t="shared" si="7"/>
        <v>262492</v>
      </c>
      <c r="H45" s="54">
        <f t="shared" si="7"/>
        <v>349389</v>
      </c>
      <c r="I45" s="54">
        <f t="shared" si="7"/>
        <v>1646</v>
      </c>
      <c r="J45" s="54">
        <f t="shared" si="7"/>
        <v>613527</v>
      </c>
      <c r="K45" s="54">
        <f t="shared" si="7"/>
        <v>1485438</v>
      </c>
      <c r="L45" s="54">
        <f t="shared" si="7"/>
        <v>442323</v>
      </c>
      <c r="M45" s="54">
        <f t="shared" si="7"/>
        <v>3451249</v>
      </c>
      <c r="N45" s="54">
        <f t="shared" si="7"/>
        <v>5379010</v>
      </c>
      <c r="O45" s="54">
        <f t="shared" si="7"/>
        <v>867189</v>
      </c>
      <c r="P45" s="54">
        <f t="shared" si="7"/>
        <v>311284</v>
      </c>
      <c r="Q45" s="54">
        <f t="shared" si="7"/>
        <v>946221</v>
      </c>
      <c r="R45" s="54">
        <f t="shared" si="7"/>
        <v>2124694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8117231</v>
      </c>
      <c r="X45" s="54">
        <f t="shared" si="7"/>
        <v>9688155</v>
      </c>
      <c r="Y45" s="54">
        <f t="shared" si="7"/>
        <v>-1570924</v>
      </c>
      <c r="Z45" s="184">
        <f t="shared" si="5"/>
        <v>-16.214893341405045</v>
      </c>
      <c r="AA45" s="130">
        <f t="shared" si="8"/>
        <v>12917540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247046</v>
      </c>
      <c r="D48" s="129">
        <f t="shared" si="7"/>
        <v>0</v>
      </c>
      <c r="E48" s="54">
        <f t="shared" si="7"/>
        <v>130600</v>
      </c>
      <c r="F48" s="54">
        <f t="shared" si="7"/>
        <v>161200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120900</v>
      </c>
      <c r="Y48" s="54">
        <f t="shared" si="7"/>
        <v>-120900</v>
      </c>
      <c r="Z48" s="184">
        <f t="shared" si="5"/>
        <v>-100</v>
      </c>
      <c r="AA48" s="130">
        <f t="shared" si="8"/>
        <v>161200</v>
      </c>
    </row>
    <row r="49" spans="1:27" ht="12.75">
      <c r="A49" s="308" t="s">
        <v>220</v>
      </c>
      <c r="B49" s="149"/>
      <c r="C49" s="239">
        <f aca="true" t="shared" si="9" ref="C49:Y49">SUM(C41:C48)</f>
        <v>42070954</v>
      </c>
      <c r="D49" s="218">
        <f t="shared" si="9"/>
        <v>0</v>
      </c>
      <c r="E49" s="220">
        <f t="shared" si="9"/>
        <v>79628421</v>
      </c>
      <c r="F49" s="220">
        <f t="shared" si="9"/>
        <v>66706791</v>
      </c>
      <c r="G49" s="220">
        <f t="shared" si="9"/>
        <v>2135207</v>
      </c>
      <c r="H49" s="220">
        <f t="shared" si="9"/>
        <v>1353915</v>
      </c>
      <c r="I49" s="220">
        <f t="shared" si="9"/>
        <v>3086305</v>
      </c>
      <c r="J49" s="220">
        <f t="shared" si="9"/>
        <v>6575427</v>
      </c>
      <c r="K49" s="220">
        <f t="shared" si="9"/>
        <v>3418039</v>
      </c>
      <c r="L49" s="220">
        <f t="shared" si="9"/>
        <v>6242557</v>
      </c>
      <c r="M49" s="220">
        <f t="shared" si="9"/>
        <v>4901123</v>
      </c>
      <c r="N49" s="220">
        <f t="shared" si="9"/>
        <v>14561719</v>
      </c>
      <c r="O49" s="220">
        <f t="shared" si="9"/>
        <v>912690</v>
      </c>
      <c r="P49" s="220">
        <f t="shared" si="9"/>
        <v>3918943</v>
      </c>
      <c r="Q49" s="220">
        <f t="shared" si="9"/>
        <v>4686452</v>
      </c>
      <c r="R49" s="220">
        <f t="shared" si="9"/>
        <v>9518085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30655231</v>
      </c>
      <c r="X49" s="220">
        <f t="shared" si="9"/>
        <v>50030094</v>
      </c>
      <c r="Y49" s="220">
        <f t="shared" si="9"/>
        <v>-19374863</v>
      </c>
      <c r="Z49" s="221">
        <f t="shared" si="5"/>
        <v>-38.726417343929036</v>
      </c>
      <c r="AA49" s="222">
        <f>SUM(AA41:AA48)</f>
        <v>66706791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6774239</v>
      </c>
      <c r="D51" s="129">
        <f t="shared" si="10"/>
        <v>0</v>
      </c>
      <c r="E51" s="54">
        <f t="shared" si="10"/>
        <v>9729157</v>
      </c>
      <c r="F51" s="54">
        <f t="shared" si="10"/>
        <v>9338985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348290</v>
      </c>
      <c r="N51" s="54">
        <f t="shared" si="10"/>
        <v>348290</v>
      </c>
      <c r="O51" s="54">
        <f t="shared" si="10"/>
        <v>416031</v>
      </c>
      <c r="P51" s="54">
        <f t="shared" si="10"/>
        <v>392852</v>
      </c>
      <c r="Q51" s="54">
        <f t="shared" si="10"/>
        <v>714538</v>
      </c>
      <c r="R51" s="54">
        <f t="shared" si="10"/>
        <v>1523421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1871711</v>
      </c>
      <c r="X51" s="54">
        <f t="shared" si="10"/>
        <v>7004239</v>
      </c>
      <c r="Y51" s="54">
        <f t="shared" si="10"/>
        <v>-5132528</v>
      </c>
      <c r="Z51" s="184">
        <f>+IF(X51&lt;&gt;0,+(Y51/X51)*100,0)</f>
        <v>-73.2774538390252</v>
      </c>
      <c r="AA51" s="130">
        <f>SUM(AA57:AA61)</f>
        <v>9338985</v>
      </c>
    </row>
    <row r="52" spans="1:27" ht="12.75">
      <c r="A52" s="310" t="s">
        <v>205</v>
      </c>
      <c r="B52" s="142"/>
      <c r="C52" s="62">
        <v>1197272</v>
      </c>
      <c r="D52" s="156"/>
      <c r="E52" s="60">
        <v>2129488</v>
      </c>
      <c r="F52" s="60">
        <v>1946752</v>
      </c>
      <c r="G52" s="60"/>
      <c r="H52" s="60"/>
      <c r="I52" s="60"/>
      <c r="J52" s="60"/>
      <c r="K52" s="60"/>
      <c r="L52" s="60"/>
      <c r="M52" s="60">
        <v>21197</v>
      </c>
      <c r="N52" s="60">
        <v>21197</v>
      </c>
      <c r="O52" s="60">
        <v>53120</v>
      </c>
      <c r="P52" s="60">
        <v>109713</v>
      </c>
      <c r="Q52" s="60">
        <v>167381</v>
      </c>
      <c r="R52" s="60">
        <v>330214</v>
      </c>
      <c r="S52" s="60"/>
      <c r="T52" s="60"/>
      <c r="U52" s="60"/>
      <c r="V52" s="60"/>
      <c r="W52" s="60">
        <v>351411</v>
      </c>
      <c r="X52" s="60">
        <v>1460064</v>
      </c>
      <c r="Y52" s="60">
        <v>-1108653</v>
      </c>
      <c r="Z52" s="140">
        <v>-75.93</v>
      </c>
      <c r="AA52" s="155">
        <v>1946752</v>
      </c>
    </row>
    <row r="53" spans="1:27" ht="12.75">
      <c r="A53" s="310" t="s">
        <v>206</v>
      </c>
      <c r="B53" s="142"/>
      <c r="C53" s="62">
        <v>781664</v>
      </c>
      <c r="D53" s="156"/>
      <c r="E53" s="60">
        <v>1612217</v>
      </c>
      <c r="F53" s="60">
        <v>1192877</v>
      </c>
      <c r="G53" s="60"/>
      <c r="H53" s="60"/>
      <c r="I53" s="60"/>
      <c r="J53" s="60"/>
      <c r="K53" s="60"/>
      <c r="L53" s="60"/>
      <c r="M53" s="60">
        <v>44478</v>
      </c>
      <c r="N53" s="60">
        <v>44478</v>
      </c>
      <c r="O53" s="60">
        <v>119057</v>
      </c>
      <c r="P53" s="60">
        <v>8468</v>
      </c>
      <c r="Q53" s="60">
        <v>14731</v>
      </c>
      <c r="R53" s="60">
        <v>142256</v>
      </c>
      <c r="S53" s="60"/>
      <c r="T53" s="60"/>
      <c r="U53" s="60"/>
      <c r="V53" s="60"/>
      <c r="W53" s="60">
        <v>186734</v>
      </c>
      <c r="X53" s="60">
        <v>894658</v>
      </c>
      <c r="Y53" s="60">
        <v>-707924</v>
      </c>
      <c r="Z53" s="140">
        <v>-79.13</v>
      </c>
      <c r="AA53" s="155">
        <v>1192877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177002</v>
      </c>
      <c r="D56" s="156"/>
      <c r="E56" s="60">
        <v>172999</v>
      </c>
      <c r="F56" s="60">
        <v>224802</v>
      </c>
      <c r="G56" s="60"/>
      <c r="H56" s="60"/>
      <c r="I56" s="60"/>
      <c r="J56" s="60"/>
      <c r="K56" s="60"/>
      <c r="L56" s="60"/>
      <c r="M56" s="60"/>
      <c r="N56" s="60"/>
      <c r="O56" s="60">
        <v>2754</v>
      </c>
      <c r="P56" s="60">
        <v>29794</v>
      </c>
      <c r="Q56" s="60"/>
      <c r="R56" s="60">
        <v>32548</v>
      </c>
      <c r="S56" s="60"/>
      <c r="T56" s="60"/>
      <c r="U56" s="60"/>
      <c r="V56" s="60"/>
      <c r="W56" s="60">
        <v>32548</v>
      </c>
      <c r="X56" s="60">
        <v>168602</v>
      </c>
      <c r="Y56" s="60">
        <v>-136054</v>
      </c>
      <c r="Z56" s="140">
        <v>-80.7</v>
      </c>
      <c r="AA56" s="155">
        <v>224802</v>
      </c>
    </row>
    <row r="57" spans="1:27" ht="12.75">
      <c r="A57" s="138" t="s">
        <v>210</v>
      </c>
      <c r="B57" s="142"/>
      <c r="C57" s="293">
        <f aca="true" t="shared" si="11" ref="C57:Y57">SUM(C52:C56)</f>
        <v>2155938</v>
      </c>
      <c r="D57" s="294">
        <f t="shared" si="11"/>
        <v>0</v>
      </c>
      <c r="E57" s="295">
        <f t="shared" si="11"/>
        <v>3914704</v>
      </c>
      <c r="F57" s="295">
        <f t="shared" si="11"/>
        <v>3364431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65675</v>
      </c>
      <c r="N57" s="295">
        <f t="shared" si="11"/>
        <v>65675</v>
      </c>
      <c r="O57" s="295">
        <f t="shared" si="11"/>
        <v>174931</v>
      </c>
      <c r="P57" s="295">
        <f t="shared" si="11"/>
        <v>147975</v>
      </c>
      <c r="Q57" s="295">
        <f t="shared" si="11"/>
        <v>182112</v>
      </c>
      <c r="R57" s="295">
        <f t="shared" si="11"/>
        <v>505018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570693</v>
      </c>
      <c r="X57" s="295">
        <f t="shared" si="11"/>
        <v>2523324</v>
      </c>
      <c r="Y57" s="295">
        <f t="shared" si="11"/>
        <v>-1952631</v>
      </c>
      <c r="Z57" s="296">
        <f>+IF(X57&lt;&gt;0,+(Y57/X57)*100,0)</f>
        <v>-77.38328490514891</v>
      </c>
      <c r="AA57" s="297">
        <f>SUM(AA52:AA56)</f>
        <v>3364431</v>
      </c>
    </row>
    <row r="58" spans="1:27" ht="12.75">
      <c r="A58" s="311" t="s">
        <v>211</v>
      </c>
      <c r="B58" s="136"/>
      <c r="C58" s="62">
        <v>686228</v>
      </c>
      <c r="D58" s="156"/>
      <c r="E58" s="60">
        <v>494543</v>
      </c>
      <c r="F58" s="60">
        <v>1787759</v>
      </c>
      <c r="G58" s="60"/>
      <c r="H58" s="60"/>
      <c r="I58" s="60"/>
      <c r="J58" s="60"/>
      <c r="K58" s="60"/>
      <c r="L58" s="60"/>
      <c r="M58" s="60">
        <v>45134</v>
      </c>
      <c r="N58" s="60">
        <v>45134</v>
      </c>
      <c r="O58" s="60">
        <v>10115</v>
      </c>
      <c r="P58" s="60">
        <v>74300</v>
      </c>
      <c r="Q58" s="60">
        <v>101377</v>
      </c>
      <c r="R58" s="60">
        <v>185792</v>
      </c>
      <c r="S58" s="60"/>
      <c r="T58" s="60"/>
      <c r="U58" s="60"/>
      <c r="V58" s="60"/>
      <c r="W58" s="60">
        <v>230926</v>
      </c>
      <c r="X58" s="60">
        <v>1340819</v>
      </c>
      <c r="Y58" s="60">
        <v>-1109893</v>
      </c>
      <c r="Z58" s="140">
        <v>-82.78</v>
      </c>
      <c r="AA58" s="155">
        <v>1787759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3932073</v>
      </c>
      <c r="D61" s="156"/>
      <c r="E61" s="60">
        <v>5319910</v>
      </c>
      <c r="F61" s="60">
        <v>4186795</v>
      </c>
      <c r="G61" s="60"/>
      <c r="H61" s="60"/>
      <c r="I61" s="60"/>
      <c r="J61" s="60"/>
      <c r="K61" s="60"/>
      <c r="L61" s="60"/>
      <c r="M61" s="60">
        <v>237481</v>
      </c>
      <c r="N61" s="60">
        <v>237481</v>
      </c>
      <c r="O61" s="60">
        <v>230985</v>
      </c>
      <c r="P61" s="60">
        <v>170577</v>
      </c>
      <c r="Q61" s="60">
        <v>431049</v>
      </c>
      <c r="R61" s="60">
        <v>832611</v>
      </c>
      <c r="S61" s="60"/>
      <c r="T61" s="60"/>
      <c r="U61" s="60"/>
      <c r="V61" s="60"/>
      <c r="W61" s="60">
        <v>1070092</v>
      </c>
      <c r="X61" s="60">
        <v>3140096</v>
      </c>
      <c r="Y61" s="60">
        <v>-2070004</v>
      </c>
      <c r="Z61" s="140">
        <v>-65.92</v>
      </c>
      <c r="AA61" s="155">
        <v>4186795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497609</v>
      </c>
      <c r="H68" s="60">
        <v>361320</v>
      </c>
      <c r="I68" s="60">
        <v>492186</v>
      </c>
      <c r="J68" s="60">
        <v>1351115</v>
      </c>
      <c r="K68" s="60">
        <v>429307</v>
      </c>
      <c r="L68" s="60">
        <v>825709</v>
      </c>
      <c r="M68" s="60">
        <v>348291</v>
      </c>
      <c r="N68" s="60">
        <v>1603307</v>
      </c>
      <c r="O68" s="60">
        <v>416031</v>
      </c>
      <c r="P68" s="60">
        <v>392852</v>
      </c>
      <c r="Q68" s="60">
        <v>714538</v>
      </c>
      <c r="R68" s="60">
        <v>1523421</v>
      </c>
      <c r="S68" s="60"/>
      <c r="T68" s="60"/>
      <c r="U68" s="60"/>
      <c r="V68" s="60"/>
      <c r="W68" s="60">
        <v>4477843</v>
      </c>
      <c r="X68" s="60"/>
      <c r="Y68" s="60">
        <v>4477843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497609</v>
      </c>
      <c r="H69" s="220">
        <f t="shared" si="12"/>
        <v>361320</v>
      </c>
      <c r="I69" s="220">
        <f t="shared" si="12"/>
        <v>492186</v>
      </c>
      <c r="J69" s="220">
        <f t="shared" si="12"/>
        <v>1351115</v>
      </c>
      <c r="K69" s="220">
        <f t="shared" si="12"/>
        <v>429307</v>
      </c>
      <c r="L69" s="220">
        <f t="shared" si="12"/>
        <v>825709</v>
      </c>
      <c r="M69" s="220">
        <f t="shared" si="12"/>
        <v>348291</v>
      </c>
      <c r="N69" s="220">
        <f t="shared" si="12"/>
        <v>1603307</v>
      </c>
      <c r="O69" s="220">
        <f t="shared" si="12"/>
        <v>416031</v>
      </c>
      <c r="P69" s="220">
        <f t="shared" si="12"/>
        <v>392852</v>
      </c>
      <c r="Q69" s="220">
        <f t="shared" si="12"/>
        <v>714538</v>
      </c>
      <c r="R69" s="220">
        <f t="shared" si="12"/>
        <v>1523421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4477843</v>
      </c>
      <c r="X69" s="220">
        <f t="shared" si="12"/>
        <v>0</v>
      </c>
      <c r="Y69" s="220">
        <f t="shared" si="12"/>
        <v>4477843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16766584</v>
      </c>
      <c r="D5" s="357">
        <f t="shared" si="0"/>
        <v>0</v>
      </c>
      <c r="E5" s="356">
        <f t="shared" si="0"/>
        <v>40040598</v>
      </c>
      <c r="F5" s="358">
        <f t="shared" si="0"/>
        <v>39165143</v>
      </c>
      <c r="G5" s="358">
        <f t="shared" si="0"/>
        <v>1872715</v>
      </c>
      <c r="H5" s="356">
        <f t="shared" si="0"/>
        <v>603199</v>
      </c>
      <c r="I5" s="356">
        <f t="shared" si="0"/>
        <v>2661712</v>
      </c>
      <c r="J5" s="358">
        <f t="shared" si="0"/>
        <v>5137626</v>
      </c>
      <c r="K5" s="358">
        <f t="shared" si="0"/>
        <v>1932601</v>
      </c>
      <c r="L5" s="356">
        <f t="shared" si="0"/>
        <v>5577820</v>
      </c>
      <c r="M5" s="356">
        <f t="shared" si="0"/>
        <v>1204130</v>
      </c>
      <c r="N5" s="358">
        <f t="shared" si="0"/>
        <v>8714551</v>
      </c>
      <c r="O5" s="358">
        <f t="shared" si="0"/>
        <v>0</v>
      </c>
      <c r="P5" s="356">
        <f t="shared" si="0"/>
        <v>3054884</v>
      </c>
      <c r="Q5" s="356">
        <f t="shared" si="0"/>
        <v>3197423</v>
      </c>
      <c r="R5" s="358">
        <f t="shared" si="0"/>
        <v>6252307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20104484</v>
      </c>
      <c r="X5" s="356">
        <f t="shared" si="0"/>
        <v>29373857</v>
      </c>
      <c r="Y5" s="358">
        <f t="shared" si="0"/>
        <v>-9269373</v>
      </c>
      <c r="Z5" s="359">
        <f>+IF(X5&lt;&gt;0,+(Y5/X5)*100,0)</f>
        <v>-31.55654022554818</v>
      </c>
      <c r="AA5" s="360">
        <f>+AA6+AA8+AA11+AA13+AA15</f>
        <v>39165143</v>
      </c>
    </row>
    <row r="6" spans="1:27" ht="12.75">
      <c r="A6" s="361" t="s">
        <v>205</v>
      </c>
      <c r="B6" s="142"/>
      <c r="C6" s="60">
        <f>+C7</f>
        <v>13369283</v>
      </c>
      <c r="D6" s="340">
        <f aca="true" t="shared" si="1" ref="D6:AA6">+D7</f>
        <v>0</v>
      </c>
      <c r="E6" s="60">
        <f t="shared" si="1"/>
        <v>25490598</v>
      </c>
      <c r="F6" s="59">
        <f t="shared" si="1"/>
        <v>27872343</v>
      </c>
      <c r="G6" s="59">
        <f t="shared" si="1"/>
        <v>1872715</v>
      </c>
      <c r="H6" s="60">
        <f t="shared" si="1"/>
        <v>550447</v>
      </c>
      <c r="I6" s="60">
        <f t="shared" si="1"/>
        <v>2035455</v>
      </c>
      <c r="J6" s="59">
        <f t="shared" si="1"/>
        <v>4458617</v>
      </c>
      <c r="K6" s="59">
        <f t="shared" si="1"/>
        <v>1211008</v>
      </c>
      <c r="L6" s="60">
        <f t="shared" si="1"/>
        <v>4858925</v>
      </c>
      <c r="M6" s="60">
        <f t="shared" si="1"/>
        <v>1156133</v>
      </c>
      <c r="N6" s="59">
        <f t="shared" si="1"/>
        <v>7226066</v>
      </c>
      <c r="O6" s="59">
        <f t="shared" si="1"/>
        <v>0</v>
      </c>
      <c r="P6" s="60">
        <f t="shared" si="1"/>
        <v>2310391</v>
      </c>
      <c r="Q6" s="60">
        <f t="shared" si="1"/>
        <v>2850981</v>
      </c>
      <c r="R6" s="59">
        <f t="shared" si="1"/>
        <v>5161372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16846055</v>
      </c>
      <c r="X6" s="60">
        <f t="shared" si="1"/>
        <v>20904257</v>
      </c>
      <c r="Y6" s="59">
        <f t="shared" si="1"/>
        <v>-4058202</v>
      </c>
      <c r="Z6" s="61">
        <f>+IF(X6&lt;&gt;0,+(Y6/X6)*100,0)</f>
        <v>-19.413280271095022</v>
      </c>
      <c r="AA6" s="62">
        <f t="shared" si="1"/>
        <v>27872343</v>
      </c>
    </row>
    <row r="7" spans="1:27" ht="12.75">
      <c r="A7" s="291" t="s">
        <v>229</v>
      </c>
      <c r="B7" s="142"/>
      <c r="C7" s="60">
        <v>13369283</v>
      </c>
      <c r="D7" s="340"/>
      <c r="E7" s="60">
        <v>25490598</v>
      </c>
      <c r="F7" s="59">
        <v>27872343</v>
      </c>
      <c r="G7" s="59">
        <v>1872715</v>
      </c>
      <c r="H7" s="60">
        <v>550447</v>
      </c>
      <c r="I7" s="60">
        <v>2035455</v>
      </c>
      <c r="J7" s="59">
        <v>4458617</v>
      </c>
      <c r="K7" s="59">
        <v>1211008</v>
      </c>
      <c r="L7" s="60">
        <v>4858925</v>
      </c>
      <c r="M7" s="60">
        <v>1156133</v>
      </c>
      <c r="N7" s="59">
        <v>7226066</v>
      </c>
      <c r="O7" s="59"/>
      <c r="P7" s="60">
        <v>2310391</v>
      </c>
      <c r="Q7" s="60">
        <v>2850981</v>
      </c>
      <c r="R7" s="59">
        <v>5161372</v>
      </c>
      <c r="S7" s="59"/>
      <c r="T7" s="60"/>
      <c r="U7" s="60"/>
      <c r="V7" s="59"/>
      <c r="W7" s="59">
        <v>16846055</v>
      </c>
      <c r="X7" s="60">
        <v>20904257</v>
      </c>
      <c r="Y7" s="59">
        <v>-4058202</v>
      </c>
      <c r="Z7" s="61">
        <v>-19.41</v>
      </c>
      <c r="AA7" s="62">
        <v>27872343</v>
      </c>
    </row>
    <row r="8" spans="1:27" ht="12.75">
      <c r="A8" s="361" t="s">
        <v>206</v>
      </c>
      <c r="B8" s="142"/>
      <c r="C8" s="60">
        <f aca="true" t="shared" si="2" ref="C8:Y8">SUM(C9:C10)</f>
        <v>3057006</v>
      </c>
      <c r="D8" s="340">
        <f t="shared" si="2"/>
        <v>0</v>
      </c>
      <c r="E8" s="60">
        <f t="shared" si="2"/>
        <v>7000000</v>
      </c>
      <c r="F8" s="59">
        <f t="shared" si="2"/>
        <v>7317800</v>
      </c>
      <c r="G8" s="59">
        <f t="shared" si="2"/>
        <v>0</v>
      </c>
      <c r="H8" s="60">
        <f t="shared" si="2"/>
        <v>26220</v>
      </c>
      <c r="I8" s="60">
        <f t="shared" si="2"/>
        <v>626257</v>
      </c>
      <c r="J8" s="59">
        <f t="shared" si="2"/>
        <v>652477</v>
      </c>
      <c r="K8" s="59">
        <f t="shared" si="2"/>
        <v>721593</v>
      </c>
      <c r="L8" s="60">
        <f t="shared" si="2"/>
        <v>572513</v>
      </c>
      <c r="M8" s="60">
        <f t="shared" si="2"/>
        <v>0</v>
      </c>
      <c r="N8" s="59">
        <f t="shared" si="2"/>
        <v>1294106</v>
      </c>
      <c r="O8" s="59">
        <f t="shared" si="2"/>
        <v>0</v>
      </c>
      <c r="P8" s="60">
        <f t="shared" si="2"/>
        <v>139933</v>
      </c>
      <c r="Q8" s="60">
        <f t="shared" si="2"/>
        <v>346442</v>
      </c>
      <c r="R8" s="59">
        <f t="shared" si="2"/>
        <v>486375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2432958</v>
      </c>
      <c r="X8" s="60">
        <f t="shared" si="2"/>
        <v>5488350</v>
      </c>
      <c r="Y8" s="59">
        <f t="shared" si="2"/>
        <v>-3055392</v>
      </c>
      <c r="Z8" s="61">
        <f>+IF(X8&lt;&gt;0,+(Y8/X8)*100,0)</f>
        <v>-55.67050206346169</v>
      </c>
      <c r="AA8" s="62">
        <f>SUM(AA9:AA10)</f>
        <v>7317800</v>
      </c>
    </row>
    <row r="9" spans="1:27" ht="12.75">
      <c r="A9" s="291" t="s">
        <v>230</v>
      </c>
      <c r="B9" s="142"/>
      <c r="C9" s="60">
        <v>3057006</v>
      </c>
      <c r="D9" s="340"/>
      <c r="E9" s="60">
        <v>7000000</v>
      </c>
      <c r="F9" s="59">
        <v>7317800</v>
      </c>
      <c r="G9" s="59"/>
      <c r="H9" s="60">
        <v>26220</v>
      </c>
      <c r="I9" s="60">
        <v>626257</v>
      </c>
      <c r="J9" s="59">
        <v>652477</v>
      </c>
      <c r="K9" s="59">
        <v>721593</v>
      </c>
      <c r="L9" s="60">
        <v>572513</v>
      </c>
      <c r="M9" s="60"/>
      <c r="N9" s="59">
        <v>1294106</v>
      </c>
      <c r="O9" s="59"/>
      <c r="P9" s="60">
        <v>139933</v>
      </c>
      <c r="Q9" s="60">
        <v>346442</v>
      </c>
      <c r="R9" s="59">
        <v>486375</v>
      </c>
      <c r="S9" s="59"/>
      <c r="T9" s="60"/>
      <c r="U9" s="60"/>
      <c r="V9" s="59"/>
      <c r="W9" s="59">
        <v>2432958</v>
      </c>
      <c r="X9" s="60">
        <v>5488350</v>
      </c>
      <c r="Y9" s="59">
        <v>-3055392</v>
      </c>
      <c r="Z9" s="61">
        <v>-55.67</v>
      </c>
      <c r="AA9" s="62">
        <v>7317800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340295</v>
      </c>
      <c r="D15" s="340">
        <f t="shared" si="5"/>
        <v>0</v>
      </c>
      <c r="E15" s="60">
        <f t="shared" si="5"/>
        <v>7550000</v>
      </c>
      <c r="F15" s="59">
        <f t="shared" si="5"/>
        <v>3975000</v>
      </c>
      <c r="G15" s="59">
        <f t="shared" si="5"/>
        <v>0</v>
      </c>
      <c r="H15" s="60">
        <f t="shared" si="5"/>
        <v>26532</v>
      </c>
      <c r="I15" s="60">
        <f t="shared" si="5"/>
        <v>0</v>
      </c>
      <c r="J15" s="59">
        <f t="shared" si="5"/>
        <v>26532</v>
      </c>
      <c r="K15" s="59">
        <f t="shared" si="5"/>
        <v>0</v>
      </c>
      <c r="L15" s="60">
        <f t="shared" si="5"/>
        <v>146382</v>
      </c>
      <c r="M15" s="60">
        <f t="shared" si="5"/>
        <v>47997</v>
      </c>
      <c r="N15" s="59">
        <f t="shared" si="5"/>
        <v>194379</v>
      </c>
      <c r="O15" s="59">
        <f t="shared" si="5"/>
        <v>0</v>
      </c>
      <c r="P15" s="60">
        <f t="shared" si="5"/>
        <v>604560</v>
      </c>
      <c r="Q15" s="60">
        <f t="shared" si="5"/>
        <v>0</v>
      </c>
      <c r="R15" s="59">
        <f t="shared" si="5"/>
        <v>604560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825471</v>
      </c>
      <c r="X15" s="60">
        <f t="shared" si="5"/>
        <v>2981250</v>
      </c>
      <c r="Y15" s="59">
        <f t="shared" si="5"/>
        <v>-2155779</v>
      </c>
      <c r="Z15" s="61">
        <f>+IF(X15&lt;&gt;0,+(Y15/X15)*100,0)</f>
        <v>-72.31124528301886</v>
      </c>
      <c r="AA15" s="62">
        <f>SUM(AA16:AA20)</f>
        <v>3975000</v>
      </c>
    </row>
    <row r="16" spans="1:27" ht="12.75">
      <c r="A16" s="291" t="s">
        <v>234</v>
      </c>
      <c r="B16" s="300"/>
      <c r="C16" s="60">
        <v>340295</v>
      </c>
      <c r="D16" s="340"/>
      <c r="E16" s="60">
        <v>7550000</v>
      </c>
      <c r="F16" s="59">
        <v>3975000</v>
      </c>
      <c r="G16" s="59"/>
      <c r="H16" s="60">
        <v>26532</v>
      </c>
      <c r="I16" s="60"/>
      <c r="J16" s="59">
        <v>26532</v>
      </c>
      <c r="K16" s="59"/>
      <c r="L16" s="60">
        <v>146382</v>
      </c>
      <c r="M16" s="60">
        <v>47997</v>
      </c>
      <c r="N16" s="59">
        <v>194379</v>
      </c>
      <c r="O16" s="59"/>
      <c r="P16" s="60">
        <v>604560</v>
      </c>
      <c r="Q16" s="60"/>
      <c r="R16" s="59">
        <v>604560</v>
      </c>
      <c r="S16" s="59"/>
      <c r="T16" s="60"/>
      <c r="U16" s="60"/>
      <c r="V16" s="59"/>
      <c r="W16" s="59">
        <v>825471</v>
      </c>
      <c r="X16" s="60">
        <v>2981250</v>
      </c>
      <c r="Y16" s="59">
        <v>-2155779</v>
      </c>
      <c r="Z16" s="61">
        <v>-72.31</v>
      </c>
      <c r="AA16" s="62">
        <v>3975000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9850257</v>
      </c>
      <c r="D22" s="344">
        <f t="shared" si="6"/>
        <v>0</v>
      </c>
      <c r="E22" s="343">
        <f t="shared" si="6"/>
        <v>4746463</v>
      </c>
      <c r="F22" s="345">
        <f t="shared" si="6"/>
        <v>4179018</v>
      </c>
      <c r="G22" s="345">
        <f t="shared" si="6"/>
        <v>0</v>
      </c>
      <c r="H22" s="343">
        <f t="shared" si="6"/>
        <v>401327</v>
      </c>
      <c r="I22" s="343">
        <f t="shared" si="6"/>
        <v>422947</v>
      </c>
      <c r="J22" s="345">
        <f t="shared" si="6"/>
        <v>824274</v>
      </c>
      <c r="K22" s="345">
        <f t="shared" si="6"/>
        <v>0</v>
      </c>
      <c r="L22" s="343">
        <f t="shared" si="6"/>
        <v>222414</v>
      </c>
      <c r="M22" s="343">
        <f t="shared" si="6"/>
        <v>3410</v>
      </c>
      <c r="N22" s="345">
        <f t="shared" si="6"/>
        <v>225824</v>
      </c>
      <c r="O22" s="345">
        <f t="shared" si="6"/>
        <v>45501</v>
      </c>
      <c r="P22" s="343">
        <f t="shared" si="6"/>
        <v>552775</v>
      </c>
      <c r="Q22" s="343">
        <f t="shared" si="6"/>
        <v>385436</v>
      </c>
      <c r="R22" s="345">
        <f t="shared" si="6"/>
        <v>983712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2033810</v>
      </c>
      <c r="X22" s="343">
        <f t="shared" si="6"/>
        <v>3134264</v>
      </c>
      <c r="Y22" s="345">
        <f t="shared" si="6"/>
        <v>-1100454</v>
      </c>
      <c r="Z22" s="336">
        <f>+IF(X22&lt;&gt;0,+(Y22/X22)*100,0)</f>
        <v>-35.110443791588715</v>
      </c>
      <c r="AA22" s="350">
        <f>SUM(AA23:AA32)</f>
        <v>4179018</v>
      </c>
    </row>
    <row r="23" spans="1:27" ht="12.75">
      <c r="A23" s="361" t="s">
        <v>237</v>
      </c>
      <c r="B23" s="142"/>
      <c r="C23" s="60"/>
      <c r="D23" s="340"/>
      <c r="E23" s="60">
        <v>500000</v>
      </c>
      <c r="F23" s="59">
        <v>400000</v>
      </c>
      <c r="G23" s="59"/>
      <c r="H23" s="60"/>
      <c r="I23" s="60">
        <v>53709</v>
      </c>
      <c r="J23" s="59">
        <v>53709</v>
      </c>
      <c r="K23" s="59"/>
      <c r="L23" s="60">
        <v>67835</v>
      </c>
      <c r="M23" s="60">
        <v>3410</v>
      </c>
      <c r="N23" s="59">
        <v>71245</v>
      </c>
      <c r="O23" s="59"/>
      <c r="P23" s="60"/>
      <c r="Q23" s="60">
        <v>63226</v>
      </c>
      <c r="R23" s="59">
        <v>63226</v>
      </c>
      <c r="S23" s="59"/>
      <c r="T23" s="60"/>
      <c r="U23" s="60"/>
      <c r="V23" s="59"/>
      <c r="W23" s="59">
        <v>188180</v>
      </c>
      <c r="X23" s="60">
        <v>300000</v>
      </c>
      <c r="Y23" s="59">
        <v>-111820</v>
      </c>
      <c r="Z23" s="61">
        <v>-37.27</v>
      </c>
      <c r="AA23" s="62">
        <v>400000</v>
      </c>
    </row>
    <row r="24" spans="1:27" ht="12.75">
      <c r="A24" s="361" t="s">
        <v>238</v>
      </c>
      <c r="B24" s="142"/>
      <c r="C24" s="60">
        <v>7599576</v>
      </c>
      <c r="D24" s="340"/>
      <c r="E24" s="60"/>
      <c r="F24" s="59">
        <v>994177</v>
      </c>
      <c r="G24" s="59"/>
      <c r="H24" s="60">
        <v>401327</v>
      </c>
      <c r="I24" s="60">
        <v>220758</v>
      </c>
      <c r="J24" s="59">
        <v>622085</v>
      </c>
      <c r="K24" s="59"/>
      <c r="L24" s="60"/>
      <c r="M24" s="60"/>
      <c r="N24" s="59"/>
      <c r="O24" s="59">
        <v>45501</v>
      </c>
      <c r="P24" s="60">
        <v>552775</v>
      </c>
      <c r="Q24" s="60">
        <v>322210</v>
      </c>
      <c r="R24" s="59">
        <v>920486</v>
      </c>
      <c r="S24" s="59"/>
      <c r="T24" s="60"/>
      <c r="U24" s="60"/>
      <c r="V24" s="59"/>
      <c r="W24" s="59">
        <v>1542571</v>
      </c>
      <c r="X24" s="60">
        <v>745633</v>
      </c>
      <c r="Y24" s="59">
        <v>796938</v>
      </c>
      <c r="Z24" s="61">
        <v>106.88</v>
      </c>
      <c r="AA24" s="62">
        <v>994177</v>
      </c>
    </row>
    <row r="25" spans="1:27" ht="12.75">
      <c r="A25" s="361" t="s">
        <v>239</v>
      </c>
      <c r="B25" s="142"/>
      <c r="C25" s="60">
        <v>33064</v>
      </c>
      <c r="D25" s="340"/>
      <c r="E25" s="60">
        <v>1200000</v>
      </c>
      <c r="F25" s="59">
        <v>1584841</v>
      </c>
      <c r="G25" s="59"/>
      <c r="H25" s="60"/>
      <c r="I25" s="60">
        <v>148480</v>
      </c>
      <c r="J25" s="59">
        <v>148480</v>
      </c>
      <c r="K25" s="59"/>
      <c r="L25" s="60">
        <v>154579</v>
      </c>
      <c r="M25" s="60"/>
      <c r="N25" s="59">
        <v>154579</v>
      </c>
      <c r="O25" s="59"/>
      <c r="P25" s="60"/>
      <c r="Q25" s="60"/>
      <c r="R25" s="59"/>
      <c r="S25" s="59"/>
      <c r="T25" s="60"/>
      <c r="U25" s="60"/>
      <c r="V25" s="59"/>
      <c r="W25" s="59">
        <v>303059</v>
      </c>
      <c r="X25" s="60">
        <v>1188631</v>
      </c>
      <c r="Y25" s="59">
        <v>-885572</v>
      </c>
      <c r="Z25" s="61">
        <v>-74.5</v>
      </c>
      <c r="AA25" s="62">
        <v>1584841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555209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1662408</v>
      </c>
      <c r="D32" s="340"/>
      <c r="E32" s="60">
        <v>3046463</v>
      </c>
      <c r="F32" s="59">
        <v>1200000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900000</v>
      </c>
      <c r="Y32" s="59">
        <v>-900000</v>
      </c>
      <c r="Z32" s="61">
        <v>-100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3110539</v>
      </c>
      <c r="D40" s="344">
        <f t="shared" si="9"/>
        <v>0</v>
      </c>
      <c r="E40" s="343">
        <f t="shared" si="9"/>
        <v>10159760</v>
      </c>
      <c r="F40" s="345">
        <f t="shared" si="9"/>
        <v>9167540</v>
      </c>
      <c r="G40" s="345">
        <f t="shared" si="9"/>
        <v>262492</v>
      </c>
      <c r="H40" s="343">
        <f t="shared" si="9"/>
        <v>349389</v>
      </c>
      <c r="I40" s="343">
        <f t="shared" si="9"/>
        <v>1646</v>
      </c>
      <c r="J40" s="345">
        <f t="shared" si="9"/>
        <v>613527</v>
      </c>
      <c r="K40" s="345">
        <f t="shared" si="9"/>
        <v>1485438</v>
      </c>
      <c r="L40" s="343">
        <f t="shared" si="9"/>
        <v>442323</v>
      </c>
      <c r="M40" s="343">
        <f t="shared" si="9"/>
        <v>3451249</v>
      </c>
      <c r="N40" s="345">
        <f t="shared" si="9"/>
        <v>5379010</v>
      </c>
      <c r="O40" s="345">
        <f t="shared" si="9"/>
        <v>867189</v>
      </c>
      <c r="P40" s="343">
        <f t="shared" si="9"/>
        <v>311284</v>
      </c>
      <c r="Q40" s="343">
        <f t="shared" si="9"/>
        <v>946221</v>
      </c>
      <c r="R40" s="345">
        <f t="shared" si="9"/>
        <v>2124694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8117231</v>
      </c>
      <c r="X40" s="343">
        <f t="shared" si="9"/>
        <v>6875655</v>
      </c>
      <c r="Y40" s="345">
        <f t="shared" si="9"/>
        <v>1241576</v>
      </c>
      <c r="Z40" s="336">
        <f>+IF(X40&lt;&gt;0,+(Y40/X40)*100,0)</f>
        <v>18.057566879082792</v>
      </c>
      <c r="AA40" s="350">
        <f>SUM(AA41:AA49)</f>
        <v>9167540</v>
      </c>
    </row>
    <row r="41" spans="1:27" ht="12.75">
      <c r="A41" s="361" t="s">
        <v>248</v>
      </c>
      <c r="B41" s="142"/>
      <c r="C41" s="362">
        <v>424743</v>
      </c>
      <c r="D41" s="363"/>
      <c r="E41" s="362">
        <v>2380600</v>
      </c>
      <c r="F41" s="364">
        <v>1722000</v>
      </c>
      <c r="G41" s="364"/>
      <c r="H41" s="362"/>
      <c r="I41" s="362"/>
      <c r="J41" s="364"/>
      <c r="K41" s="364">
        <v>1140173</v>
      </c>
      <c r="L41" s="362"/>
      <c r="M41" s="362"/>
      <c r="N41" s="364">
        <v>1140173</v>
      </c>
      <c r="O41" s="364"/>
      <c r="P41" s="362"/>
      <c r="Q41" s="362"/>
      <c r="R41" s="364"/>
      <c r="S41" s="364"/>
      <c r="T41" s="362"/>
      <c r="U41" s="362"/>
      <c r="V41" s="364"/>
      <c r="W41" s="364">
        <v>1140173</v>
      </c>
      <c r="X41" s="362">
        <v>1291500</v>
      </c>
      <c r="Y41" s="364">
        <v>-151327</v>
      </c>
      <c r="Z41" s="365">
        <v>-11.72</v>
      </c>
      <c r="AA41" s="366">
        <v>1722000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715046</v>
      </c>
      <c r="D43" s="369"/>
      <c r="E43" s="305">
        <v>3704000</v>
      </c>
      <c r="F43" s="370">
        <v>3570000</v>
      </c>
      <c r="G43" s="370"/>
      <c r="H43" s="305"/>
      <c r="I43" s="305"/>
      <c r="J43" s="370"/>
      <c r="K43" s="370"/>
      <c r="L43" s="305">
        <v>69336</v>
      </c>
      <c r="M43" s="305">
        <v>3054063</v>
      </c>
      <c r="N43" s="370">
        <v>3123399</v>
      </c>
      <c r="O43" s="370">
        <v>23183</v>
      </c>
      <c r="P43" s="305">
        <v>39285</v>
      </c>
      <c r="Q43" s="305">
        <v>29487</v>
      </c>
      <c r="R43" s="370">
        <v>91955</v>
      </c>
      <c r="S43" s="370"/>
      <c r="T43" s="305"/>
      <c r="U43" s="305"/>
      <c r="V43" s="370"/>
      <c r="W43" s="370">
        <v>3215354</v>
      </c>
      <c r="X43" s="305">
        <v>2677500</v>
      </c>
      <c r="Y43" s="370">
        <v>537854</v>
      </c>
      <c r="Z43" s="371">
        <v>20.09</v>
      </c>
      <c r="AA43" s="303">
        <v>3570000</v>
      </c>
    </row>
    <row r="44" spans="1:27" ht="12.75">
      <c r="A44" s="361" t="s">
        <v>251</v>
      </c>
      <c r="B44" s="136"/>
      <c r="C44" s="60">
        <v>459430</v>
      </c>
      <c r="D44" s="368"/>
      <c r="E44" s="54">
        <v>170000</v>
      </c>
      <c r="F44" s="53">
        <v>1275540</v>
      </c>
      <c r="G44" s="53"/>
      <c r="H44" s="54">
        <v>26130</v>
      </c>
      <c r="I44" s="54">
        <v>1646</v>
      </c>
      <c r="J44" s="53">
        <v>27776</v>
      </c>
      <c r="K44" s="53">
        <v>30319</v>
      </c>
      <c r="L44" s="54">
        <v>55647</v>
      </c>
      <c r="M44" s="54">
        <v>250</v>
      </c>
      <c r="N44" s="53">
        <v>86216</v>
      </c>
      <c r="O44" s="53">
        <v>339645</v>
      </c>
      <c r="P44" s="54">
        <v>271999</v>
      </c>
      <c r="Q44" s="54">
        <v>9531</v>
      </c>
      <c r="R44" s="53">
        <v>621175</v>
      </c>
      <c r="S44" s="53"/>
      <c r="T44" s="54"/>
      <c r="U44" s="54"/>
      <c r="V44" s="53"/>
      <c r="W44" s="53">
        <v>735167</v>
      </c>
      <c r="X44" s="54">
        <v>956655</v>
      </c>
      <c r="Y44" s="53">
        <v>-221488</v>
      </c>
      <c r="Z44" s="94">
        <v>-23.15</v>
      </c>
      <c r="AA44" s="95">
        <v>1275540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270513</v>
      </c>
      <c r="D48" s="368"/>
      <c r="E48" s="54">
        <v>250000</v>
      </c>
      <c r="F48" s="53">
        <v>2600000</v>
      </c>
      <c r="G48" s="53">
        <v>262492</v>
      </c>
      <c r="H48" s="54">
        <v>323259</v>
      </c>
      <c r="I48" s="54"/>
      <c r="J48" s="53">
        <v>585751</v>
      </c>
      <c r="K48" s="53">
        <v>314946</v>
      </c>
      <c r="L48" s="54">
        <v>317340</v>
      </c>
      <c r="M48" s="54">
        <v>396936</v>
      </c>
      <c r="N48" s="53">
        <v>1029222</v>
      </c>
      <c r="O48" s="53">
        <v>504361</v>
      </c>
      <c r="P48" s="54"/>
      <c r="Q48" s="54">
        <v>907203</v>
      </c>
      <c r="R48" s="53">
        <v>1411564</v>
      </c>
      <c r="S48" s="53"/>
      <c r="T48" s="54"/>
      <c r="U48" s="54"/>
      <c r="V48" s="53"/>
      <c r="W48" s="53">
        <v>3026537</v>
      </c>
      <c r="X48" s="54">
        <v>1950000</v>
      </c>
      <c r="Y48" s="53">
        <v>1076537</v>
      </c>
      <c r="Z48" s="94">
        <v>55.21</v>
      </c>
      <c r="AA48" s="95">
        <v>2600000</v>
      </c>
    </row>
    <row r="49" spans="1:27" ht="12.75">
      <c r="A49" s="361" t="s">
        <v>93</v>
      </c>
      <c r="B49" s="136"/>
      <c r="C49" s="54">
        <v>1240807</v>
      </c>
      <c r="D49" s="368"/>
      <c r="E49" s="54">
        <v>3655160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247046</v>
      </c>
      <c r="D57" s="344">
        <f aca="true" t="shared" si="13" ref="D57:AA57">+D58</f>
        <v>0</v>
      </c>
      <c r="E57" s="343">
        <f t="shared" si="13"/>
        <v>130600</v>
      </c>
      <c r="F57" s="345">
        <f t="shared" si="13"/>
        <v>161200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120900</v>
      </c>
      <c r="Y57" s="345">
        <f t="shared" si="13"/>
        <v>-120900</v>
      </c>
      <c r="Z57" s="336">
        <f>+IF(X57&lt;&gt;0,+(Y57/X57)*100,0)</f>
        <v>-100</v>
      </c>
      <c r="AA57" s="350">
        <f t="shared" si="13"/>
        <v>161200</v>
      </c>
    </row>
    <row r="58" spans="1:27" ht="12.75">
      <c r="A58" s="361" t="s">
        <v>217</v>
      </c>
      <c r="B58" s="136"/>
      <c r="C58" s="60">
        <v>247046</v>
      </c>
      <c r="D58" s="340"/>
      <c r="E58" s="60">
        <v>130600</v>
      </c>
      <c r="F58" s="59">
        <v>161200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120900</v>
      </c>
      <c r="Y58" s="59">
        <v>-120900</v>
      </c>
      <c r="Z58" s="61">
        <v>-100</v>
      </c>
      <c r="AA58" s="62">
        <v>161200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29974426</v>
      </c>
      <c r="D60" s="346">
        <f t="shared" si="14"/>
        <v>0</v>
      </c>
      <c r="E60" s="219">
        <f t="shared" si="14"/>
        <v>55077421</v>
      </c>
      <c r="F60" s="264">
        <f t="shared" si="14"/>
        <v>52672901</v>
      </c>
      <c r="G60" s="264">
        <f t="shared" si="14"/>
        <v>2135207</v>
      </c>
      <c r="H60" s="219">
        <f t="shared" si="14"/>
        <v>1353915</v>
      </c>
      <c r="I60" s="219">
        <f t="shared" si="14"/>
        <v>3086305</v>
      </c>
      <c r="J60" s="264">
        <f t="shared" si="14"/>
        <v>6575427</v>
      </c>
      <c r="K60" s="264">
        <f t="shared" si="14"/>
        <v>3418039</v>
      </c>
      <c r="L60" s="219">
        <f t="shared" si="14"/>
        <v>6242557</v>
      </c>
      <c r="M60" s="219">
        <f t="shared" si="14"/>
        <v>4658789</v>
      </c>
      <c r="N60" s="264">
        <f t="shared" si="14"/>
        <v>14319385</v>
      </c>
      <c r="O60" s="264">
        <f t="shared" si="14"/>
        <v>912690</v>
      </c>
      <c r="P60" s="219">
        <f t="shared" si="14"/>
        <v>3918943</v>
      </c>
      <c r="Q60" s="219">
        <f t="shared" si="14"/>
        <v>4529080</v>
      </c>
      <c r="R60" s="264">
        <f t="shared" si="14"/>
        <v>9360713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30255525</v>
      </c>
      <c r="X60" s="219">
        <f t="shared" si="14"/>
        <v>39504676</v>
      </c>
      <c r="Y60" s="264">
        <f t="shared" si="14"/>
        <v>-9249151</v>
      </c>
      <c r="Z60" s="337">
        <f>+IF(X60&lt;&gt;0,+(Y60/X60)*100,0)</f>
        <v>-23.412800550496858</v>
      </c>
      <c r="AA60" s="232">
        <f>+AA57+AA54+AA51+AA40+AA37+AA34+AA22+AA5</f>
        <v>52672901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10437474</v>
      </c>
      <c r="D5" s="357">
        <f t="shared" si="0"/>
        <v>0</v>
      </c>
      <c r="E5" s="356">
        <f t="shared" si="0"/>
        <v>16950000</v>
      </c>
      <c r="F5" s="358">
        <f t="shared" si="0"/>
        <v>7803890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242334</v>
      </c>
      <c r="N5" s="358">
        <f t="shared" si="0"/>
        <v>242334</v>
      </c>
      <c r="O5" s="358">
        <f t="shared" si="0"/>
        <v>0</v>
      </c>
      <c r="P5" s="356">
        <f t="shared" si="0"/>
        <v>0</v>
      </c>
      <c r="Q5" s="356">
        <f t="shared" si="0"/>
        <v>157372</v>
      </c>
      <c r="R5" s="358">
        <f t="shared" si="0"/>
        <v>157372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399706</v>
      </c>
      <c r="X5" s="356">
        <f t="shared" si="0"/>
        <v>5852918</v>
      </c>
      <c r="Y5" s="358">
        <f t="shared" si="0"/>
        <v>-5453212</v>
      </c>
      <c r="Z5" s="359">
        <f>+IF(X5&lt;&gt;0,+(Y5/X5)*100,0)</f>
        <v>-93.1708252191471</v>
      </c>
      <c r="AA5" s="360">
        <f>+AA6+AA8+AA11+AA13+AA15</f>
        <v>7803890</v>
      </c>
    </row>
    <row r="6" spans="1:27" ht="12.75">
      <c r="A6" s="361" t="s">
        <v>205</v>
      </c>
      <c r="B6" s="142"/>
      <c r="C6" s="60">
        <f>+C7</f>
        <v>6274799</v>
      </c>
      <c r="D6" s="340">
        <f aca="true" t="shared" si="1" ref="D6:AA6">+D7</f>
        <v>0</v>
      </c>
      <c r="E6" s="60">
        <f t="shared" si="1"/>
        <v>3850000</v>
      </c>
      <c r="F6" s="59">
        <f t="shared" si="1"/>
        <v>550000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412500</v>
      </c>
      <c r="Y6" s="59">
        <f t="shared" si="1"/>
        <v>-412500</v>
      </c>
      <c r="Z6" s="61">
        <f>+IF(X6&lt;&gt;0,+(Y6/X6)*100,0)</f>
        <v>-100</v>
      </c>
      <c r="AA6" s="62">
        <f t="shared" si="1"/>
        <v>550000</v>
      </c>
    </row>
    <row r="7" spans="1:27" ht="12.75">
      <c r="A7" s="291" t="s">
        <v>229</v>
      </c>
      <c r="B7" s="142"/>
      <c r="C7" s="60">
        <v>6274799</v>
      </c>
      <c r="D7" s="340"/>
      <c r="E7" s="60">
        <v>3850000</v>
      </c>
      <c r="F7" s="59">
        <v>550000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412500</v>
      </c>
      <c r="Y7" s="59">
        <v>-412500</v>
      </c>
      <c r="Z7" s="61">
        <v>-100</v>
      </c>
      <c r="AA7" s="62">
        <v>550000</v>
      </c>
    </row>
    <row r="8" spans="1:27" ht="12.75">
      <c r="A8" s="361" t="s">
        <v>206</v>
      </c>
      <c r="B8" s="142"/>
      <c r="C8" s="60">
        <f aca="true" t="shared" si="2" ref="C8:Y8">SUM(C9:C10)</f>
        <v>4162675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157372</v>
      </c>
      <c r="R8" s="59">
        <f t="shared" si="2"/>
        <v>157372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157372</v>
      </c>
      <c r="X8" s="60">
        <f t="shared" si="2"/>
        <v>0</v>
      </c>
      <c r="Y8" s="59">
        <f t="shared" si="2"/>
        <v>157372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3474853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687822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157372</v>
      </c>
      <c r="R10" s="59">
        <v>157372</v>
      </c>
      <c r="S10" s="59"/>
      <c r="T10" s="60"/>
      <c r="U10" s="60"/>
      <c r="V10" s="59"/>
      <c r="W10" s="59">
        <v>157372</v>
      </c>
      <c r="X10" s="60"/>
      <c r="Y10" s="59">
        <v>157372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13100000</v>
      </c>
      <c r="F15" s="59">
        <f t="shared" si="5"/>
        <v>7253890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242334</v>
      </c>
      <c r="N15" s="59">
        <f t="shared" si="5"/>
        <v>242334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242334</v>
      </c>
      <c r="X15" s="60">
        <f t="shared" si="5"/>
        <v>5440418</v>
      </c>
      <c r="Y15" s="59">
        <f t="shared" si="5"/>
        <v>-5198084</v>
      </c>
      <c r="Z15" s="61">
        <f>+IF(X15&lt;&gt;0,+(Y15/X15)*100,0)</f>
        <v>-95.5456731449679</v>
      </c>
      <c r="AA15" s="62">
        <f>SUM(AA16:AA20)</f>
        <v>7253890</v>
      </c>
    </row>
    <row r="16" spans="1:27" ht="12.75">
      <c r="A16" s="291" t="s">
        <v>234</v>
      </c>
      <c r="B16" s="300"/>
      <c r="C16" s="60"/>
      <c r="D16" s="340"/>
      <c r="E16" s="60">
        <v>13100000</v>
      </c>
      <c r="F16" s="59">
        <v>7253890</v>
      </c>
      <c r="G16" s="59"/>
      <c r="H16" s="60"/>
      <c r="I16" s="60"/>
      <c r="J16" s="59"/>
      <c r="K16" s="59"/>
      <c r="L16" s="60"/>
      <c r="M16" s="60">
        <v>242334</v>
      </c>
      <c r="N16" s="59">
        <v>242334</v>
      </c>
      <c r="O16" s="59"/>
      <c r="P16" s="60"/>
      <c r="Q16" s="60"/>
      <c r="R16" s="59"/>
      <c r="S16" s="59"/>
      <c r="T16" s="60"/>
      <c r="U16" s="60"/>
      <c r="V16" s="59"/>
      <c r="W16" s="59">
        <v>242334</v>
      </c>
      <c r="X16" s="60">
        <v>5440418</v>
      </c>
      <c r="Y16" s="59">
        <v>-5198084</v>
      </c>
      <c r="Z16" s="61">
        <v>-95.55</v>
      </c>
      <c r="AA16" s="62">
        <v>7253890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70175</v>
      </c>
      <c r="D22" s="344">
        <f t="shared" si="6"/>
        <v>0</v>
      </c>
      <c r="E22" s="343">
        <f t="shared" si="6"/>
        <v>1650000</v>
      </c>
      <c r="F22" s="345">
        <f t="shared" si="6"/>
        <v>2480000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1860000</v>
      </c>
      <c r="Y22" s="345">
        <f t="shared" si="6"/>
        <v>-1860000</v>
      </c>
      <c r="Z22" s="336">
        <f>+IF(X22&lt;&gt;0,+(Y22/X22)*100,0)</f>
        <v>-100</v>
      </c>
      <c r="AA22" s="350">
        <f>SUM(AA23:AA32)</f>
        <v>2480000</v>
      </c>
    </row>
    <row r="23" spans="1:27" ht="12.75">
      <c r="A23" s="361" t="s">
        <v>237</v>
      </c>
      <c r="B23" s="142"/>
      <c r="C23" s="60"/>
      <c r="D23" s="340"/>
      <c r="E23" s="60"/>
      <c r="F23" s="59">
        <v>1730000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1297500</v>
      </c>
      <c r="Y23" s="59">
        <v>-1297500</v>
      </c>
      <c r="Z23" s="61">
        <v>-100</v>
      </c>
      <c r="AA23" s="62">
        <v>1730000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750000</v>
      </c>
      <c r="F25" s="59">
        <v>750000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562500</v>
      </c>
      <c r="Y25" s="59">
        <v>-562500</v>
      </c>
      <c r="Z25" s="61">
        <v>-100</v>
      </c>
      <c r="AA25" s="62">
        <v>750000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70175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1588879</v>
      </c>
      <c r="D40" s="344">
        <f t="shared" si="9"/>
        <v>0</v>
      </c>
      <c r="E40" s="343">
        <f t="shared" si="9"/>
        <v>5951000</v>
      </c>
      <c r="F40" s="345">
        <f t="shared" si="9"/>
        <v>3750000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2812500</v>
      </c>
      <c r="Y40" s="345">
        <f t="shared" si="9"/>
        <v>-2812500</v>
      </c>
      <c r="Z40" s="336">
        <f>+IF(X40&lt;&gt;0,+(Y40/X40)*100,0)</f>
        <v>-100</v>
      </c>
      <c r="AA40" s="350">
        <f>SUM(AA41:AA49)</f>
        <v>3750000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1588879</v>
      </c>
      <c r="D48" s="368"/>
      <c r="E48" s="54">
        <v>500000</v>
      </c>
      <c r="F48" s="53">
        <v>3750000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2812500</v>
      </c>
      <c r="Y48" s="53">
        <v>-2812500</v>
      </c>
      <c r="Z48" s="94">
        <v>-100</v>
      </c>
      <c r="AA48" s="95">
        <v>3750000</v>
      </c>
    </row>
    <row r="49" spans="1:27" ht="12.75">
      <c r="A49" s="361" t="s">
        <v>93</v>
      </c>
      <c r="B49" s="136"/>
      <c r="C49" s="54"/>
      <c r="D49" s="368"/>
      <c r="E49" s="54">
        <v>5451000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12096528</v>
      </c>
      <c r="D60" s="346">
        <f t="shared" si="14"/>
        <v>0</v>
      </c>
      <c r="E60" s="219">
        <f t="shared" si="14"/>
        <v>24551000</v>
      </c>
      <c r="F60" s="264">
        <f t="shared" si="14"/>
        <v>14033890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242334</v>
      </c>
      <c r="N60" s="264">
        <f t="shared" si="14"/>
        <v>242334</v>
      </c>
      <c r="O60" s="264">
        <f t="shared" si="14"/>
        <v>0</v>
      </c>
      <c r="P60" s="219">
        <f t="shared" si="14"/>
        <v>0</v>
      </c>
      <c r="Q60" s="219">
        <f t="shared" si="14"/>
        <v>157372</v>
      </c>
      <c r="R60" s="264">
        <f t="shared" si="14"/>
        <v>157372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399706</v>
      </c>
      <c r="X60" s="219">
        <f t="shared" si="14"/>
        <v>10525418</v>
      </c>
      <c r="Y60" s="264">
        <f t="shared" si="14"/>
        <v>-10125712</v>
      </c>
      <c r="Z60" s="337">
        <f>+IF(X60&lt;&gt;0,+(Y60/X60)*100,0)</f>
        <v>-96.20246910859026</v>
      </c>
      <c r="AA60" s="232">
        <f>+AA57+AA54+AA51+AA40+AA37+AA34+AA22+AA5</f>
        <v>14033890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2018-05-09T09:51:18Z</dcterms:created>
  <dcterms:modified xsi:type="dcterms:W3CDTF">2018-05-09T09:51:21Z</dcterms:modified>
  <cp:category/>
  <cp:version/>
  <cp:contentType/>
  <cp:contentStatus/>
</cp:coreProperties>
</file>