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<sst xmlns="http://schemas.openxmlformats.org/spreadsheetml/2006/main" count="857" uniqueCount="303">
  <si>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Walter Sisulu(EC145)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</si>
  <si>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</si>
  <si>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</si>
  <si>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</si>
  <si>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</si>
  <si>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</si>
  <si>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</si>
  <si>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</si>
  <si>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</si>
  <si>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</si>
  <si>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</si>
  <si>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</si>
  <si>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</si>
  <si>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</si>
  <si>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</si>
  <si>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</si>
  <si>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</si>
  <si>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</si>
  <si>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</si>
  <si>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</si>
  <si>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</si>
  <si>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</si>
  <si>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</si>
  <si>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</si>
  <si>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</si>
  <si>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</si>
  <si>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</si>
  <si>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</si>
  <si>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</si>
  <si>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</si>
  <si>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</si>
  <si>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</si>
  <si>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</si>
  <si>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</si>
  <si>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</si>
  <si>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</si>
  <si>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</si>
  <si>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</si>
  <si>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</si>
  <si>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</si>
  <si>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</si>
  <si>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</si>
  <si>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</si>
  <si>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</si>
  <si>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</si>
  <si>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</si>
  <si>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</si>
  <si>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</si>
  <si>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</si>
  <si>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</si>
  <si>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</si>
  <si>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</si>
  <si>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</si>
  <si>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</si>
  <si>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</si>
  <si>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</si>
  <si>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</si>
  <si>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</si>
  <si>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</si>
  <si>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</si>
  <si>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</si>
  <si>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</si>
  <si>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</si>
  <si>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</si>
  <si>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</si>
  <si>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</si>
  <si>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</si>
  <si>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</si>
  <si>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</si>
  <si>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</si>
  <si>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Walter Sisulu(EC145)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</si>
  <si>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</si>
  <si>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</si>
  <si>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</si>
  <si>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</si>
  <si>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</si>
  <si>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</si>
  <si>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</si>
  <si>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</si>
  <si>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</si>
  <si>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</si>
  <si>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</si>
  <si>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</si>
  <si>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</si>
  <si>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</si>
  <si>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</si>
  <si>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</si>
  <si>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</si>
  <si>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</si>
  <si>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</si>
  <si>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</si>
  <si>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</si>
  <si>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</si>
  <si>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</si>
  <si>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</si>
  <si>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</si>
  <si>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</si>
  <si>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</si>
  <si>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</si>
  <si>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</si>
  <si>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Walter Sisulu(EC145)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</si>
  <si>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</si>
  <si>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</si>
  <si>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</si>
  <si>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</si>
  <si>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</si>
  <si>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</si>
  <si>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</si>
  <si>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</si>
  <si>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</si>
  <si>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</si>
  <si>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</si>
  <si>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</si>
  <si>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</si>
  <si>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</si>
  <si>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</si>
  <si>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</si>
  <si>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</si>
  <si>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</si>
  <si>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</si>
  <si>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</si>
  <si>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</si>
  <si>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</si>
  <si>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</si>
  <si>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</si>
  <si>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</si>
  <si>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</si>
  <si>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</si>
  <si>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</si>
  <si>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Walter Sisulu(EC145)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</si>
  <si>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</si>
  <si>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</si>
  <si>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</si>
  <si>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</si>
  <si>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</si>
  <si>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</si>
  <si>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</si>
  <si>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</si>
  <si>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</si>
  <si>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</si>
  <si>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Walter Sisulu(EC145)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</si>
  <si>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</si>
  <si>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</si>
  <si>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</si>
  <si>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</si>
  <si>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</si>
  <si>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</si>
  <si>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</si>
  <si>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</si>
  <si>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</si>
  <si>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</si>
  <si>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</si>
  <si>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</si>
  <si>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</si>
  <si>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</si>
  <si>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</si>
  <si>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</si>
  <si>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</si>
  <si>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</si>
  <si>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</si>
  <si>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</si>
  <si>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</si>
  <si>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</si>
  <si>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</si>
  <si>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</si>
  <si>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</si>
  <si>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</si>
  <si>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</si>
  <si>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</si>
  <si>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</si>
  <si>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</si>
  <si>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</si>
  <si>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</si>
  <si>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</si>
  <si>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Walter Sisulu(EC145)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</si>
  <si>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</si>
  <si>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</si>
  <si>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</si>
  <si>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</si>
  <si>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</si>
  <si>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</si>
  <si>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</si>
  <si>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</si>
  <si>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</si>
  <si>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</si>
  <si>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</si>
  <si>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</si>
  <si>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</si>
  <si>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</si>
  <si>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</si>
  <si>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</si>
  <si>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</si>
  <si>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</si>
  <si>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</si>
  <si>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</si>
  <si>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</si>
  <si>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</si>
  <si>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</si>
  <si>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</si>
  <si>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</si>
  <si>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</si>
  <si>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</si>
  <si>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Walter Sisulu(EC145)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</si>
  <si>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</si>
  <si>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</si>
  <si>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</si>
  <si>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</si>
  <si>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</si>
  <si>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</si>
  <si>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</si>
  <si>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</si>
  <si>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</si>
  <si>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</si>
  <si>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</si>
  <si>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</si>
  <si>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</si>
  <si>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</si>
  <si>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</si>
  <si>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</si>
  <si>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</si>
  <si>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</si>
  <si>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</si>
  <si>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</si>
  <si>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</si>
  <si>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</si>
  <si>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</si>
  <si>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</si>
  <si>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Walter Sisulu(EC145)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</si>
  <si>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</si>
  <si>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</si>
  <si>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</si>
  <si>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</si>
  <si>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</si>
  <si>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</si>
  <si>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</si>
  <si>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</si>
  <si>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</si>
  <si>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</si>
  <si>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</si>
  <si>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</si>
  <si>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</si>
  <si>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</si>
  <si>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</si>
  <si>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</si>
  <si>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</si>
  <si>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</si>
  <si>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</si>
  <si>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</si>
  <si>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</si>
  <si>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</si>
  <si>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</si>
  <si>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</si>
  <si>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</si>
  <si>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</si>
  <si>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</si>
  <si>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</si>
  <si>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</si>
  <si>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</si>
  <si>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</si>
  <si>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</si>
  <si>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</si>
  <si>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</si>
  <si>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</si>
  <si>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Walter Sisulu(EC145)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</si>
  <si>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</si>
  <si>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</si>
  <si>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Walter Sisulu(EC145)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</si>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</sst>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18661347</v>
      </c>
      <c r="C5" s="19">
        <v>0</v>
      </c>
      <c r="D5" s="59">
        <v>25665183</v>
      </c>
      <c r="E5" s="60">
        <v>32400000</v>
      </c>
      <c r="F5" s="60">
        <v>13809118</v>
      </c>
      <c r="G5" s="60">
        <v>63066</v>
      </c>
      <c r="H5" s="60">
        <v>2196</v>
      </c>
      <c r="I5" s="60">
        <v>13874380</v>
      </c>
      <c r="J5" s="60">
        <v>87487</v>
      </c>
      <c r="K5" s="60">
        <v>427</v>
      </c>
      <c r="L5" s="60">
        <v>12169223</v>
      </c>
      <c r="M5" s="60">
        <v>12257137</v>
      </c>
      <c r="N5" s="60">
        <v>81550</v>
      </c>
      <c r="O5" s="60">
        <v>55659</v>
      </c>
      <c r="P5" s="60">
        <v>12899</v>
      </c>
      <c r="Q5" s="60">
        <v>150108</v>
      </c>
      <c r="R5" s="60">
        <v>0</v>
      </c>
      <c r="S5" s="60">
        <v>0</v>
      </c>
      <c r="T5" s="60">
        <v>0</v>
      </c>
      <c r="U5" s="60">
        <v>0</v>
      </c>
      <c r="V5" s="60">
        <v>26281625</v>
      </c>
      <c r="W5" s="60">
        <v>19248885</v>
      </c>
      <c r="X5" s="60">
        <v>7032740</v>
      </c>
      <c r="Y5" s="61">
        <v>36.54</v>
      </c>
      <c r="Z5" s="62">
        <v>32400000</v>
      </c>
    </row>
    <row r="6" spans="1:26" ht="12.75">
      <c r="A6" s="58" t="s">
        <v>32</v>
      </c>
      <c r="B6" s="19">
        <v>91205282</v>
      </c>
      <c r="C6" s="19">
        <v>0</v>
      </c>
      <c r="D6" s="59">
        <v>98156310</v>
      </c>
      <c r="E6" s="60">
        <v>103995051</v>
      </c>
      <c r="F6" s="60">
        <v>8830784</v>
      </c>
      <c r="G6" s="60">
        <v>9659113</v>
      </c>
      <c r="H6" s="60">
        <v>9697086</v>
      </c>
      <c r="I6" s="60">
        <v>28186983</v>
      </c>
      <c r="J6" s="60">
        <v>7992586</v>
      </c>
      <c r="K6" s="60">
        <v>1639914</v>
      </c>
      <c r="L6" s="60">
        <v>903814</v>
      </c>
      <c r="M6" s="60">
        <v>10536314</v>
      </c>
      <c r="N6" s="60">
        <v>8935525</v>
      </c>
      <c r="O6" s="60">
        <v>13634089</v>
      </c>
      <c r="P6" s="60">
        <v>9453626</v>
      </c>
      <c r="Q6" s="60">
        <v>32023240</v>
      </c>
      <c r="R6" s="60">
        <v>0</v>
      </c>
      <c r="S6" s="60">
        <v>0</v>
      </c>
      <c r="T6" s="60">
        <v>0</v>
      </c>
      <c r="U6" s="60">
        <v>0</v>
      </c>
      <c r="V6" s="60">
        <v>70746537</v>
      </c>
      <c r="W6" s="60">
        <v>73617237</v>
      </c>
      <c r="X6" s="60">
        <v>-2870700</v>
      </c>
      <c r="Y6" s="61">
        <v>-3.9</v>
      </c>
      <c r="Z6" s="62">
        <v>103995051</v>
      </c>
    </row>
    <row r="7" spans="1:26" ht="12.75">
      <c r="A7" s="58" t="s">
        <v>33</v>
      </c>
      <c r="B7" s="19">
        <v>1431704</v>
      </c>
      <c r="C7" s="19">
        <v>0</v>
      </c>
      <c r="D7" s="59">
        <v>887542</v>
      </c>
      <c r="E7" s="60">
        <v>2500000</v>
      </c>
      <c r="F7" s="60">
        <v>161093</v>
      </c>
      <c r="G7" s="60">
        <v>235677</v>
      </c>
      <c r="H7" s="60">
        <v>159608</v>
      </c>
      <c r="I7" s="60">
        <v>556378</v>
      </c>
      <c r="J7" s="60">
        <v>150704</v>
      </c>
      <c r="K7" s="60">
        <v>14204</v>
      </c>
      <c r="L7" s="60">
        <v>17833</v>
      </c>
      <c r="M7" s="60">
        <v>182741</v>
      </c>
      <c r="N7" s="60">
        <v>129254</v>
      </c>
      <c r="O7" s="60">
        <v>109459</v>
      </c>
      <c r="P7" s="60">
        <v>52476</v>
      </c>
      <c r="Q7" s="60">
        <v>291189</v>
      </c>
      <c r="R7" s="60">
        <v>0</v>
      </c>
      <c r="S7" s="60">
        <v>0</v>
      </c>
      <c r="T7" s="60">
        <v>0</v>
      </c>
      <c r="U7" s="60">
        <v>0</v>
      </c>
      <c r="V7" s="60">
        <v>1030308</v>
      </c>
      <c r="W7" s="60">
        <v>423810</v>
      </c>
      <c r="X7" s="60">
        <v>606498</v>
      </c>
      <c r="Y7" s="61">
        <v>143.11</v>
      </c>
      <c r="Z7" s="62">
        <v>2500000</v>
      </c>
    </row>
    <row r="8" spans="1:26" ht="12.75">
      <c r="A8" s="58" t="s">
        <v>34</v>
      </c>
      <c r="B8" s="19">
        <v>63340037</v>
      </c>
      <c r="C8" s="19">
        <v>0</v>
      </c>
      <c r="D8" s="59">
        <v>71468228</v>
      </c>
      <c r="E8" s="60">
        <v>61468083</v>
      </c>
      <c r="F8" s="60">
        <v>20429000</v>
      </c>
      <c r="G8" s="60">
        <v>0</v>
      </c>
      <c r="H8" s="60">
        <v>0</v>
      </c>
      <c r="I8" s="60">
        <v>20429000</v>
      </c>
      <c r="J8" s="60">
        <v>0</v>
      </c>
      <c r="K8" s="60">
        <v>110463</v>
      </c>
      <c r="L8" s="60">
        <v>6653300</v>
      </c>
      <c r="M8" s="60">
        <v>6763763</v>
      </c>
      <c r="N8" s="60">
        <v>291875</v>
      </c>
      <c r="O8" s="60">
        <v>299553</v>
      </c>
      <c r="P8" s="60">
        <v>21771000</v>
      </c>
      <c r="Q8" s="60">
        <v>22362428</v>
      </c>
      <c r="R8" s="60">
        <v>0</v>
      </c>
      <c r="S8" s="60">
        <v>0</v>
      </c>
      <c r="T8" s="60">
        <v>0</v>
      </c>
      <c r="U8" s="60">
        <v>0</v>
      </c>
      <c r="V8" s="60">
        <v>49555191</v>
      </c>
      <c r="W8" s="60">
        <v>47777337</v>
      </c>
      <c r="X8" s="60">
        <v>1777854</v>
      </c>
      <c r="Y8" s="61">
        <v>3.72</v>
      </c>
      <c r="Z8" s="62">
        <v>61468083</v>
      </c>
    </row>
    <row r="9" spans="1:26" ht="12.75">
      <c r="A9" s="58" t="s">
        <v>35</v>
      </c>
      <c r="B9" s="19">
        <v>22977524</v>
      </c>
      <c r="C9" s="19">
        <v>0</v>
      </c>
      <c r="D9" s="59">
        <v>22778233</v>
      </c>
      <c r="E9" s="60">
        <v>25827112</v>
      </c>
      <c r="F9" s="60">
        <v>1191260</v>
      </c>
      <c r="G9" s="60">
        <v>1305174</v>
      </c>
      <c r="H9" s="60">
        <v>816812</v>
      </c>
      <c r="I9" s="60">
        <v>3313246</v>
      </c>
      <c r="J9" s="60">
        <v>713311</v>
      </c>
      <c r="K9" s="60">
        <v>341169</v>
      </c>
      <c r="L9" s="60">
        <v>577734</v>
      </c>
      <c r="M9" s="60">
        <v>1632214</v>
      </c>
      <c r="N9" s="60">
        <v>896923</v>
      </c>
      <c r="O9" s="60">
        <v>2202553</v>
      </c>
      <c r="P9" s="60">
        <v>1156016</v>
      </c>
      <c r="Q9" s="60">
        <v>4255492</v>
      </c>
      <c r="R9" s="60">
        <v>0</v>
      </c>
      <c r="S9" s="60">
        <v>0</v>
      </c>
      <c r="T9" s="60">
        <v>0</v>
      </c>
      <c r="U9" s="60">
        <v>0</v>
      </c>
      <c r="V9" s="60">
        <v>9200952</v>
      </c>
      <c r="W9" s="60">
        <v>13508082</v>
      </c>
      <c r="X9" s="60">
        <v>-4307130</v>
      </c>
      <c r="Y9" s="61">
        <v>-31.89</v>
      </c>
      <c r="Z9" s="62">
        <v>25827112</v>
      </c>
    </row>
    <row r="10" spans="1:26" ht="22.5">
      <c r="A10" s="63" t="s">
        <v>278</v>
      </c>
      <c r="B10" s="64">
        <f>SUM(B5:B9)</f>
        <v>197615894</v>
      </c>
      <c r="C10" s="64">
        <f>SUM(C5:C9)</f>
        <v>0</v>
      </c>
      <c r="D10" s="65">
        <f aca="true" t="shared" si="0" ref="D10:Z10">SUM(D5:D9)</f>
        <v>218955496</v>
      </c>
      <c r="E10" s="66">
        <f t="shared" si="0"/>
        <v>226190246</v>
      </c>
      <c r="F10" s="66">
        <f t="shared" si="0"/>
        <v>44421255</v>
      </c>
      <c r="G10" s="66">
        <f t="shared" si="0"/>
        <v>11263030</v>
      </c>
      <c r="H10" s="66">
        <f t="shared" si="0"/>
        <v>10675702</v>
      </c>
      <c r="I10" s="66">
        <f t="shared" si="0"/>
        <v>66359987</v>
      </c>
      <c r="J10" s="66">
        <f t="shared" si="0"/>
        <v>8944088</v>
      </c>
      <c r="K10" s="66">
        <f t="shared" si="0"/>
        <v>2106177</v>
      </c>
      <c r="L10" s="66">
        <f t="shared" si="0"/>
        <v>20321904</v>
      </c>
      <c r="M10" s="66">
        <f t="shared" si="0"/>
        <v>31372169</v>
      </c>
      <c r="N10" s="66">
        <f t="shared" si="0"/>
        <v>10335127</v>
      </c>
      <c r="O10" s="66">
        <f t="shared" si="0"/>
        <v>16301313</v>
      </c>
      <c r="P10" s="66">
        <f t="shared" si="0"/>
        <v>32446017</v>
      </c>
      <c r="Q10" s="66">
        <f t="shared" si="0"/>
        <v>59082457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156814613</v>
      </c>
      <c r="W10" s="66">
        <f t="shared" si="0"/>
        <v>154575351</v>
      </c>
      <c r="X10" s="66">
        <f t="shared" si="0"/>
        <v>2239262</v>
      </c>
      <c r="Y10" s="67">
        <f>+IF(W10&lt;&gt;0,(X10/W10)*100,0)</f>
        <v>1.4486539965870755</v>
      </c>
      <c r="Z10" s="68">
        <f t="shared" si="0"/>
        <v>226190246</v>
      </c>
    </row>
    <row r="11" spans="1:26" ht="12.75">
      <c r="A11" s="58" t="s">
        <v>37</v>
      </c>
      <c r="B11" s="19">
        <v>76831637</v>
      </c>
      <c r="C11" s="19">
        <v>0</v>
      </c>
      <c r="D11" s="59">
        <v>87589097</v>
      </c>
      <c r="E11" s="60">
        <v>89631108</v>
      </c>
      <c r="F11" s="60">
        <v>3941825</v>
      </c>
      <c r="G11" s="60">
        <v>6836443</v>
      </c>
      <c r="H11" s="60">
        <v>7312295</v>
      </c>
      <c r="I11" s="60">
        <v>18090563</v>
      </c>
      <c r="J11" s="60">
        <v>6508102</v>
      </c>
      <c r="K11" s="60">
        <v>6480447</v>
      </c>
      <c r="L11" s="60">
        <v>392006</v>
      </c>
      <c r="M11" s="60">
        <v>13380555</v>
      </c>
      <c r="N11" s="60">
        <v>16969021</v>
      </c>
      <c r="O11" s="60">
        <v>14172686</v>
      </c>
      <c r="P11" s="60">
        <v>6517711</v>
      </c>
      <c r="Q11" s="60">
        <v>37659418</v>
      </c>
      <c r="R11" s="60">
        <v>0</v>
      </c>
      <c r="S11" s="60">
        <v>0</v>
      </c>
      <c r="T11" s="60">
        <v>0</v>
      </c>
      <c r="U11" s="60">
        <v>0</v>
      </c>
      <c r="V11" s="60">
        <v>69130536</v>
      </c>
      <c r="W11" s="60">
        <v>65691774</v>
      </c>
      <c r="X11" s="60">
        <v>3438762</v>
      </c>
      <c r="Y11" s="61">
        <v>5.23</v>
      </c>
      <c r="Z11" s="62">
        <v>89631108</v>
      </c>
    </row>
    <row r="12" spans="1:26" ht="12.75">
      <c r="A12" s="58" t="s">
        <v>38</v>
      </c>
      <c r="B12" s="19">
        <v>5882648</v>
      </c>
      <c r="C12" s="19">
        <v>0</v>
      </c>
      <c r="D12" s="59">
        <v>6981529</v>
      </c>
      <c r="E12" s="60">
        <v>8317709</v>
      </c>
      <c r="F12" s="60">
        <v>332739</v>
      </c>
      <c r="G12" s="60">
        <v>755906</v>
      </c>
      <c r="H12" s="60">
        <v>633960</v>
      </c>
      <c r="I12" s="60">
        <v>1722605</v>
      </c>
      <c r="J12" s="60">
        <v>608621</v>
      </c>
      <c r="K12" s="60">
        <v>602183</v>
      </c>
      <c r="L12" s="60">
        <v>0</v>
      </c>
      <c r="M12" s="60">
        <v>1210804</v>
      </c>
      <c r="N12" s="60">
        <v>1156954</v>
      </c>
      <c r="O12" s="60">
        <v>1207342</v>
      </c>
      <c r="P12" s="60">
        <v>605081</v>
      </c>
      <c r="Q12" s="60">
        <v>2969377</v>
      </c>
      <c r="R12" s="60">
        <v>0</v>
      </c>
      <c r="S12" s="60">
        <v>0</v>
      </c>
      <c r="T12" s="60">
        <v>0</v>
      </c>
      <c r="U12" s="60">
        <v>0</v>
      </c>
      <c r="V12" s="60">
        <v>5902786</v>
      </c>
      <c r="W12" s="60">
        <v>5523642</v>
      </c>
      <c r="X12" s="60">
        <v>379144</v>
      </c>
      <c r="Y12" s="61">
        <v>6.86</v>
      </c>
      <c r="Z12" s="62">
        <v>8317709</v>
      </c>
    </row>
    <row r="13" spans="1:26" ht="12.75">
      <c r="A13" s="58" t="s">
        <v>279</v>
      </c>
      <c r="B13" s="19">
        <v>26036301</v>
      </c>
      <c r="C13" s="19">
        <v>0</v>
      </c>
      <c r="D13" s="59">
        <v>16630601</v>
      </c>
      <c r="E13" s="60">
        <v>7677577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8365545</v>
      </c>
      <c r="X13" s="60">
        <v>-8365545</v>
      </c>
      <c r="Y13" s="61">
        <v>-100</v>
      </c>
      <c r="Z13" s="62">
        <v>7677577</v>
      </c>
    </row>
    <row r="14" spans="1:26" ht="12.75">
      <c r="A14" s="58" t="s">
        <v>40</v>
      </c>
      <c r="B14" s="19">
        <v>11907013</v>
      </c>
      <c r="C14" s="19">
        <v>0</v>
      </c>
      <c r="D14" s="59">
        <v>369466</v>
      </c>
      <c r="E14" s="60">
        <v>377505</v>
      </c>
      <c r="F14" s="60">
        <v>10118</v>
      </c>
      <c r="G14" s="60">
        <v>0</v>
      </c>
      <c r="H14" s="60">
        <v>0</v>
      </c>
      <c r="I14" s="60">
        <v>10118</v>
      </c>
      <c r="J14" s="60">
        <v>0</v>
      </c>
      <c r="K14" s="60">
        <v>5476</v>
      </c>
      <c r="L14" s="60">
        <v>0</v>
      </c>
      <c r="M14" s="60">
        <v>5476</v>
      </c>
      <c r="N14" s="60">
        <v>0</v>
      </c>
      <c r="O14" s="60">
        <v>3500</v>
      </c>
      <c r="P14" s="60">
        <v>0</v>
      </c>
      <c r="Q14" s="60">
        <v>3500</v>
      </c>
      <c r="R14" s="60">
        <v>0</v>
      </c>
      <c r="S14" s="60">
        <v>0</v>
      </c>
      <c r="T14" s="60">
        <v>0</v>
      </c>
      <c r="U14" s="60">
        <v>0</v>
      </c>
      <c r="V14" s="60">
        <v>19094</v>
      </c>
      <c r="W14" s="60">
        <v>276948</v>
      </c>
      <c r="X14" s="60">
        <v>-257854</v>
      </c>
      <c r="Y14" s="61">
        <v>-93.11</v>
      </c>
      <c r="Z14" s="62">
        <v>377505</v>
      </c>
    </row>
    <row r="15" spans="1:26" ht="12.75">
      <c r="A15" s="58" t="s">
        <v>41</v>
      </c>
      <c r="B15" s="19">
        <v>70593781</v>
      </c>
      <c r="C15" s="19">
        <v>0</v>
      </c>
      <c r="D15" s="59">
        <v>72000000</v>
      </c>
      <c r="E15" s="60">
        <v>75600000</v>
      </c>
      <c r="F15" s="60">
        <v>0</v>
      </c>
      <c r="G15" s="60">
        <v>0</v>
      </c>
      <c r="H15" s="60">
        <v>0</v>
      </c>
      <c r="I15" s="60">
        <v>0</v>
      </c>
      <c r="J15" s="60">
        <v>38158</v>
      </c>
      <c r="K15" s="60">
        <v>5767473</v>
      </c>
      <c r="L15" s="60">
        <v>39003716</v>
      </c>
      <c r="M15" s="60">
        <v>44809347</v>
      </c>
      <c r="N15" s="60">
        <v>0</v>
      </c>
      <c r="O15" s="60">
        <v>5714998</v>
      </c>
      <c r="P15" s="60">
        <v>243264</v>
      </c>
      <c r="Q15" s="60">
        <v>5958262</v>
      </c>
      <c r="R15" s="60">
        <v>0</v>
      </c>
      <c r="S15" s="60">
        <v>0</v>
      </c>
      <c r="T15" s="60">
        <v>0</v>
      </c>
      <c r="U15" s="60">
        <v>0</v>
      </c>
      <c r="V15" s="60">
        <v>50767609</v>
      </c>
      <c r="W15" s="60">
        <v>54000000</v>
      </c>
      <c r="X15" s="60">
        <v>-3232391</v>
      </c>
      <c r="Y15" s="61">
        <v>-5.99</v>
      </c>
      <c r="Z15" s="62">
        <v>75600000</v>
      </c>
    </row>
    <row r="16" spans="1:26" ht="12.75">
      <c r="A16" s="69" t="s">
        <v>42</v>
      </c>
      <c r="B16" s="19">
        <v>191813</v>
      </c>
      <c r="C16" s="19">
        <v>0</v>
      </c>
      <c r="D16" s="59">
        <v>363772</v>
      </c>
      <c r="E16" s="60">
        <v>363771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71912</v>
      </c>
      <c r="L16" s="60">
        <v>-71912</v>
      </c>
      <c r="M16" s="60">
        <v>0</v>
      </c>
      <c r="N16" s="60">
        <v>0</v>
      </c>
      <c r="O16" s="60">
        <v>819679</v>
      </c>
      <c r="P16" s="60">
        <v>846449</v>
      </c>
      <c r="Q16" s="60">
        <v>1666128</v>
      </c>
      <c r="R16" s="60">
        <v>0</v>
      </c>
      <c r="S16" s="60">
        <v>0</v>
      </c>
      <c r="T16" s="60">
        <v>0</v>
      </c>
      <c r="U16" s="60">
        <v>0</v>
      </c>
      <c r="V16" s="60">
        <v>1666128</v>
      </c>
      <c r="W16" s="60">
        <v>272826</v>
      </c>
      <c r="X16" s="60">
        <v>1393302</v>
      </c>
      <c r="Y16" s="61">
        <v>510.69</v>
      </c>
      <c r="Z16" s="62">
        <v>363771</v>
      </c>
    </row>
    <row r="17" spans="1:26" ht="12.75">
      <c r="A17" s="58" t="s">
        <v>43</v>
      </c>
      <c r="B17" s="19">
        <v>75773416</v>
      </c>
      <c r="C17" s="19">
        <v>0</v>
      </c>
      <c r="D17" s="59">
        <v>45016001</v>
      </c>
      <c r="E17" s="60">
        <v>42251914</v>
      </c>
      <c r="F17" s="60">
        <v>2769052</v>
      </c>
      <c r="G17" s="60">
        <v>1972550</v>
      </c>
      <c r="H17" s="60">
        <v>639970</v>
      </c>
      <c r="I17" s="60">
        <v>5381572</v>
      </c>
      <c r="J17" s="60">
        <v>4452135</v>
      </c>
      <c r="K17" s="60">
        <v>3597604</v>
      </c>
      <c r="L17" s="60">
        <v>11114169</v>
      </c>
      <c r="M17" s="60">
        <v>19163908</v>
      </c>
      <c r="N17" s="60">
        <v>2276927</v>
      </c>
      <c r="O17" s="60">
        <v>3699242</v>
      </c>
      <c r="P17" s="60">
        <v>1464997</v>
      </c>
      <c r="Q17" s="60">
        <v>7441166</v>
      </c>
      <c r="R17" s="60">
        <v>0</v>
      </c>
      <c r="S17" s="60">
        <v>0</v>
      </c>
      <c r="T17" s="60">
        <v>0</v>
      </c>
      <c r="U17" s="60">
        <v>0</v>
      </c>
      <c r="V17" s="60">
        <v>31986646</v>
      </c>
      <c r="W17" s="60">
        <v>27263097</v>
      </c>
      <c r="X17" s="60">
        <v>4723549</v>
      </c>
      <c r="Y17" s="61">
        <v>17.33</v>
      </c>
      <c r="Z17" s="62">
        <v>42251914</v>
      </c>
    </row>
    <row r="18" spans="1:26" ht="12.75">
      <c r="A18" s="70" t="s">
        <v>44</v>
      </c>
      <c r="B18" s="71">
        <f>SUM(B11:B17)</f>
        <v>267216609</v>
      </c>
      <c r="C18" s="71">
        <f>SUM(C11:C17)</f>
        <v>0</v>
      </c>
      <c r="D18" s="72">
        <f aca="true" t="shared" si="1" ref="D18:Z18">SUM(D11:D17)</f>
        <v>228950466</v>
      </c>
      <c r="E18" s="73">
        <f t="shared" si="1"/>
        <v>224219584</v>
      </c>
      <c r="F18" s="73">
        <f t="shared" si="1"/>
        <v>7053734</v>
      </c>
      <c r="G18" s="73">
        <f t="shared" si="1"/>
        <v>9564899</v>
      </c>
      <c r="H18" s="73">
        <f t="shared" si="1"/>
        <v>8586225</v>
      </c>
      <c r="I18" s="73">
        <f t="shared" si="1"/>
        <v>25204858</v>
      </c>
      <c r="J18" s="73">
        <f t="shared" si="1"/>
        <v>11607016</v>
      </c>
      <c r="K18" s="73">
        <f t="shared" si="1"/>
        <v>16525095</v>
      </c>
      <c r="L18" s="73">
        <f t="shared" si="1"/>
        <v>50437979</v>
      </c>
      <c r="M18" s="73">
        <f t="shared" si="1"/>
        <v>78570090</v>
      </c>
      <c r="N18" s="73">
        <f t="shared" si="1"/>
        <v>20402902</v>
      </c>
      <c r="O18" s="73">
        <f t="shared" si="1"/>
        <v>25617447</v>
      </c>
      <c r="P18" s="73">
        <f t="shared" si="1"/>
        <v>9677502</v>
      </c>
      <c r="Q18" s="73">
        <f t="shared" si="1"/>
        <v>55697851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159472799</v>
      </c>
      <c r="W18" s="73">
        <f t="shared" si="1"/>
        <v>161393832</v>
      </c>
      <c r="X18" s="73">
        <f t="shared" si="1"/>
        <v>-1921033</v>
      </c>
      <c r="Y18" s="67">
        <f>+IF(W18&lt;&gt;0,(X18/W18)*100,0)</f>
        <v>-1.190276590000044</v>
      </c>
      <c r="Z18" s="74">
        <f t="shared" si="1"/>
        <v>224219584</v>
      </c>
    </row>
    <row r="19" spans="1:26" ht="12.75">
      <c r="A19" s="70" t="s">
        <v>45</v>
      </c>
      <c r="B19" s="75">
        <f>+B10-B18</f>
        <v>-69600715</v>
      </c>
      <c r="C19" s="75">
        <f>+C10-C18</f>
        <v>0</v>
      </c>
      <c r="D19" s="76">
        <f aca="true" t="shared" si="2" ref="D19:Z19">+D10-D18</f>
        <v>-9994970</v>
      </c>
      <c r="E19" s="77">
        <f t="shared" si="2"/>
        <v>1970662</v>
      </c>
      <c r="F19" s="77">
        <f t="shared" si="2"/>
        <v>37367521</v>
      </c>
      <c r="G19" s="77">
        <f t="shared" si="2"/>
        <v>1698131</v>
      </c>
      <c r="H19" s="77">
        <f t="shared" si="2"/>
        <v>2089477</v>
      </c>
      <c r="I19" s="77">
        <f t="shared" si="2"/>
        <v>41155129</v>
      </c>
      <c r="J19" s="77">
        <f t="shared" si="2"/>
        <v>-2662928</v>
      </c>
      <c r="K19" s="77">
        <f t="shared" si="2"/>
        <v>-14418918</v>
      </c>
      <c r="L19" s="77">
        <f t="shared" si="2"/>
        <v>-30116075</v>
      </c>
      <c r="M19" s="77">
        <f t="shared" si="2"/>
        <v>-47197921</v>
      </c>
      <c r="N19" s="77">
        <f t="shared" si="2"/>
        <v>-10067775</v>
      </c>
      <c r="O19" s="77">
        <f t="shared" si="2"/>
        <v>-9316134</v>
      </c>
      <c r="P19" s="77">
        <f t="shared" si="2"/>
        <v>22768515</v>
      </c>
      <c r="Q19" s="77">
        <f t="shared" si="2"/>
        <v>3384606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-2658186</v>
      </c>
      <c r="W19" s="77">
        <f>IF(E10=E18,0,W10-W18)</f>
        <v>-6818481</v>
      </c>
      <c r="X19" s="77">
        <f t="shared" si="2"/>
        <v>4160295</v>
      </c>
      <c r="Y19" s="78">
        <f>+IF(W19&lt;&gt;0,(X19/W19)*100,0)</f>
        <v>-61.01498266256077</v>
      </c>
      <c r="Z19" s="79">
        <f t="shared" si="2"/>
        <v>1970662</v>
      </c>
    </row>
    <row r="20" spans="1:26" ht="12.75">
      <c r="A20" s="58" t="s">
        <v>46</v>
      </c>
      <c r="B20" s="19">
        <v>27911207</v>
      </c>
      <c r="C20" s="19">
        <v>0</v>
      </c>
      <c r="D20" s="59">
        <v>37456000</v>
      </c>
      <c r="E20" s="60">
        <v>38505637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1292929</v>
      </c>
      <c r="O20" s="60">
        <v>1484415</v>
      </c>
      <c r="P20" s="60">
        <v>0</v>
      </c>
      <c r="Q20" s="60">
        <v>2777344</v>
      </c>
      <c r="R20" s="60">
        <v>0</v>
      </c>
      <c r="S20" s="60">
        <v>0</v>
      </c>
      <c r="T20" s="60">
        <v>0</v>
      </c>
      <c r="U20" s="60">
        <v>0</v>
      </c>
      <c r="V20" s="60">
        <v>2777344</v>
      </c>
      <c r="W20" s="60">
        <v>28091997</v>
      </c>
      <c r="X20" s="60">
        <v>-25314653</v>
      </c>
      <c r="Y20" s="61">
        <v>-90.11</v>
      </c>
      <c r="Z20" s="62">
        <v>38505637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-41689508</v>
      </c>
      <c r="C22" s="86">
        <f>SUM(C19:C21)</f>
        <v>0</v>
      </c>
      <c r="D22" s="87">
        <f aca="true" t="shared" si="3" ref="D22:Z22">SUM(D19:D21)</f>
        <v>27461030</v>
      </c>
      <c r="E22" s="88">
        <f t="shared" si="3"/>
        <v>40476299</v>
      </c>
      <c r="F22" s="88">
        <f t="shared" si="3"/>
        <v>37367521</v>
      </c>
      <c r="G22" s="88">
        <f t="shared" si="3"/>
        <v>1698131</v>
      </c>
      <c r="H22" s="88">
        <f t="shared" si="3"/>
        <v>2089477</v>
      </c>
      <c r="I22" s="88">
        <f t="shared" si="3"/>
        <v>41155129</v>
      </c>
      <c r="J22" s="88">
        <f t="shared" si="3"/>
        <v>-2662928</v>
      </c>
      <c r="K22" s="88">
        <f t="shared" si="3"/>
        <v>-14418918</v>
      </c>
      <c r="L22" s="88">
        <f t="shared" si="3"/>
        <v>-30116075</v>
      </c>
      <c r="M22" s="88">
        <f t="shared" si="3"/>
        <v>-47197921</v>
      </c>
      <c r="N22" s="88">
        <f t="shared" si="3"/>
        <v>-8774846</v>
      </c>
      <c r="O22" s="88">
        <f t="shared" si="3"/>
        <v>-7831719</v>
      </c>
      <c r="P22" s="88">
        <f t="shared" si="3"/>
        <v>22768515</v>
      </c>
      <c r="Q22" s="88">
        <f t="shared" si="3"/>
        <v>6161950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119158</v>
      </c>
      <c r="W22" s="88">
        <f t="shared" si="3"/>
        <v>21273516</v>
      </c>
      <c r="X22" s="88">
        <f t="shared" si="3"/>
        <v>-21154358</v>
      </c>
      <c r="Y22" s="89">
        <f>+IF(W22&lt;&gt;0,(X22/W22)*100,0)</f>
        <v>-99.43987632321803</v>
      </c>
      <c r="Z22" s="90">
        <f t="shared" si="3"/>
        <v>40476299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-41689508</v>
      </c>
      <c r="C24" s="75">
        <f>SUM(C22:C23)</f>
        <v>0</v>
      </c>
      <c r="D24" s="76">
        <f aca="true" t="shared" si="4" ref="D24:Z24">SUM(D22:D23)</f>
        <v>27461030</v>
      </c>
      <c r="E24" s="77">
        <f t="shared" si="4"/>
        <v>40476299</v>
      </c>
      <c r="F24" s="77">
        <f t="shared" si="4"/>
        <v>37367521</v>
      </c>
      <c r="G24" s="77">
        <f t="shared" si="4"/>
        <v>1698131</v>
      </c>
      <c r="H24" s="77">
        <f t="shared" si="4"/>
        <v>2089477</v>
      </c>
      <c r="I24" s="77">
        <f t="shared" si="4"/>
        <v>41155129</v>
      </c>
      <c r="J24" s="77">
        <f t="shared" si="4"/>
        <v>-2662928</v>
      </c>
      <c r="K24" s="77">
        <f t="shared" si="4"/>
        <v>-14418918</v>
      </c>
      <c r="L24" s="77">
        <f t="shared" si="4"/>
        <v>-30116075</v>
      </c>
      <c r="M24" s="77">
        <f t="shared" si="4"/>
        <v>-47197921</v>
      </c>
      <c r="N24" s="77">
        <f t="shared" si="4"/>
        <v>-8774846</v>
      </c>
      <c r="O24" s="77">
        <f t="shared" si="4"/>
        <v>-7831719</v>
      </c>
      <c r="P24" s="77">
        <f t="shared" si="4"/>
        <v>22768515</v>
      </c>
      <c r="Q24" s="77">
        <f t="shared" si="4"/>
        <v>6161950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119158</v>
      </c>
      <c r="W24" s="77">
        <f t="shared" si="4"/>
        <v>21273516</v>
      </c>
      <c r="X24" s="77">
        <f t="shared" si="4"/>
        <v>-21154358</v>
      </c>
      <c r="Y24" s="78">
        <f>+IF(W24&lt;&gt;0,(X24/W24)*100,0)</f>
        <v>-99.43987632321803</v>
      </c>
      <c r="Z24" s="79">
        <f t="shared" si="4"/>
        <v>40476299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29393212</v>
      </c>
      <c r="C27" s="22">
        <v>0</v>
      </c>
      <c r="D27" s="99">
        <v>37556300</v>
      </c>
      <c r="E27" s="100">
        <v>40556300</v>
      </c>
      <c r="F27" s="100">
        <v>0</v>
      </c>
      <c r="G27" s="100">
        <v>0</v>
      </c>
      <c r="H27" s="100">
        <v>0</v>
      </c>
      <c r="I27" s="100">
        <v>0</v>
      </c>
      <c r="J27" s="100">
        <v>7557654</v>
      </c>
      <c r="K27" s="100">
        <v>7787037</v>
      </c>
      <c r="L27" s="100">
        <v>3316497</v>
      </c>
      <c r="M27" s="100">
        <v>18661188</v>
      </c>
      <c r="N27" s="100">
        <v>2664309</v>
      </c>
      <c r="O27" s="100">
        <v>1692233</v>
      </c>
      <c r="P27" s="100">
        <v>6716397</v>
      </c>
      <c r="Q27" s="100">
        <v>11072939</v>
      </c>
      <c r="R27" s="100">
        <v>0</v>
      </c>
      <c r="S27" s="100">
        <v>0</v>
      </c>
      <c r="T27" s="100">
        <v>0</v>
      </c>
      <c r="U27" s="100">
        <v>0</v>
      </c>
      <c r="V27" s="100">
        <v>29734127</v>
      </c>
      <c r="W27" s="100">
        <v>30417225</v>
      </c>
      <c r="X27" s="100">
        <v>-683098</v>
      </c>
      <c r="Y27" s="101">
        <v>-2.25</v>
      </c>
      <c r="Z27" s="102">
        <v>40556300</v>
      </c>
    </row>
    <row r="28" spans="1:26" ht="12.75">
      <c r="A28" s="103" t="s">
        <v>46</v>
      </c>
      <c r="B28" s="19">
        <v>26709335</v>
      </c>
      <c r="C28" s="19">
        <v>0</v>
      </c>
      <c r="D28" s="59">
        <v>37456300</v>
      </c>
      <c r="E28" s="60">
        <v>40456300</v>
      </c>
      <c r="F28" s="60">
        <v>0</v>
      </c>
      <c r="G28" s="60">
        <v>0</v>
      </c>
      <c r="H28" s="60">
        <v>0</v>
      </c>
      <c r="I28" s="60">
        <v>0</v>
      </c>
      <c r="J28" s="60">
        <v>7557654</v>
      </c>
      <c r="K28" s="60">
        <v>7787036</v>
      </c>
      <c r="L28" s="60">
        <v>3316497</v>
      </c>
      <c r="M28" s="60">
        <v>18661187</v>
      </c>
      <c r="N28" s="60">
        <v>0</v>
      </c>
      <c r="O28" s="60">
        <v>1692233</v>
      </c>
      <c r="P28" s="60">
        <v>6716397</v>
      </c>
      <c r="Q28" s="60">
        <v>8408630</v>
      </c>
      <c r="R28" s="60">
        <v>0</v>
      </c>
      <c r="S28" s="60">
        <v>0</v>
      </c>
      <c r="T28" s="60">
        <v>0</v>
      </c>
      <c r="U28" s="60">
        <v>0</v>
      </c>
      <c r="V28" s="60">
        <v>27069817</v>
      </c>
      <c r="W28" s="60">
        <v>30342225</v>
      </c>
      <c r="X28" s="60">
        <v>-3272408</v>
      </c>
      <c r="Y28" s="61">
        <v>-10.78</v>
      </c>
      <c r="Z28" s="62">
        <v>40456300</v>
      </c>
    </row>
    <row r="29" spans="1:26" ht="12.75">
      <c r="A29" s="58" t="s">
        <v>283</v>
      </c>
      <c r="B29" s="19">
        <v>1345155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1338722</v>
      </c>
      <c r="C31" s="19">
        <v>0</v>
      </c>
      <c r="D31" s="59">
        <v>100000</v>
      </c>
      <c r="E31" s="60">
        <v>100000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2664309</v>
      </c>
      <c r="O31" s="60">
        <v>0</v>
      </c>
      <c r="P31" s="60">
        <v>0</v>
      </c>
      <c r="Q31" s="60">
        <v>2664309</v>
      </c>
      <c r="R31" s="60">
        <v>0</v>
      </c>
      <c r="S31" s="60">
        <v>0</v>
      </c>
      <c r="T31" s="60">
        <v>0</v>
      </c>
      <c r="U31" s="60">
        <v>0</v>
      </c>
      <c r="V31" s="60">
        <v>2664309</v>
      </c>
      <c r="W31" s="60">
        <v>75000</v>
      </c>
      <c r="X31" s="60">
        <v>2589309</v>
      </c>
      <c r="Y31" s="61">
        <v>3452.41</v>
      </c>
      <c r="Z31" s="62">
        <v>100000</v>
      </c>
    </row>
    <row r="32" spans="1:26" ht="12.75">
      <c r="A32" s="70" t="s">
        <v>54</v>
      </c>
      <c r="B32" s="22">
        <f>SUM(B28:B31)</f>
        <v>29393212</v>
      </c>
      <c r="C32" s="22">
        <f>SUM(C28:C31)</f>
        <v>0</v>
      </c>
      <c r="D32" s="99">
        <f aca="true" t="shared" si="5" ref="D32:Z32">SUM(D28:D31)</f>
        <v>37556300</v>
      </c>
      <c r="E32" s="100">
        <f t="shared" si="5"/>
        <v>40556300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7557654</v>
      </c>
      <c r="K32" s="100">
        <f t="shared" si="5"/>
        <v>7787036</v>
      </c>
      <c r="L32" s="100">
        <f t="shared" si="5"/>
        <v>3316497</v>
      </c>
      <c r="M32" s="100">
        <f t="shared" si="5"/>
        <v>18661187</v>
      </c>
      <c r="N32" s="100">
        <f t="shared" si="5"/>
        <v>2664309</v>
      </c>
      <c r="O32" s="100">
        <f t="shared" si="5"/>
        <v>1692233</v>
      </c>
      <c r="P32" s="100">
        <f t="shared" si="5"/>
        <v>6716397</v>
      </c>
      <c r="Q32" s="100">
        <f t="shared" si="5"/>
        <v>11072939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29734126</v>
      </c>
      <c r="W32" s="100">
        <f t="shared" si="5"/>
        <v>30417225</v>
      </c>
      <c r="X32" s="100">
        <f t="shared" si="5"/>
        <v>-683099</v>
      </c>
      <c r="Y32" s="101">
        <f>+IF(W32&lt;&gt;0,(X32/W32)*100,0)</f>
        <v>-2.2457637078990604</v>
      </c>
      <c r="Z32" s="102">
        <f t="shared" si="5"/>
        <v>40556300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85463226</v>
      </c>
      <c r="C35" s="19">
        <v>0</v>
      </c>
      <c r="D35" s="59">
        <v>72574830</v>
      </c>
      <c r="E35" s="60">
        <v>72574830</v>
      </c>
      <c r="F35" s="60">
        <v>163375963</v>
      </c>
      <c r="G35" s="60">
        <v>164369502</v>
      </c>
      <c r="H35" s="60">
        <v>154452902</v>
      </c>
      <c r="I35" s="60">
        <v>154452902</v>
      </c>
      <c r="J35" s="60">
        <v>152236494</v>
      </c>
      <c r="K35" s="60">
        <v>138867903</v>
      </c>
      <c r="L35" s="60">
        <v>137762236</v>
      </c>
      <c r="M35" s="60">
        <v>137762236</v>
      </c>
      <c r="N35" s="60">
        <v>135203457</v>
      </c>
      <c r="O35" s="60">
        <v>136687044</v>
      </c>
      <c r="P35" s="60">
        <v>150027155</v>
      </c>
      <c r="Q35" s="60">
        <v>150027155</v>
      </c>
      <c r="R35" s="60">
        <v>0</v>
      </c>
      <c r="S35" s="60">
        <v>0</v>
      </c>
      <c r="T35" s="60">
        <v>0</v>
      </c>
      <c r="U35" s="60">
        <v>0</v>
      </c>
      <c r="V35" s="60">
        <v>150027155</v>
      </c>
      <c r="W35" s="60">
        <v>54431123</v>
      </c>
      <c r="X35" s="60">
        <v>95596032</v>
      </c>
      <c r="Y35" s="61">
        <v>175.63</v>
      </c>
      <c r="Z35" s="62">
        <v>72574830</v>
      </c>
    </row>
    <row r="36" spans="1:26" ht="12.75">
      <c r="A36" s="58" t="s">
        <v>57</v>
      </c>
      <c r="B36" s="19">
        <v>622769088</v>
      </c>
      <c r="C36" s="19">
        <v>0</v>
      </c>
      <c r="D36" s="59">
        <v>650733301</v>
      </c>
      <c r="E36" s="60">
        <v>650733301</v>
      </c>
      <c r="F36" s="60">
        <v>614247659</v>
      </c>
      <c r="G36" s="60">
        <v>614247659</v>
      </c>
      <c r="H36" s="60">
        <v>614247659</v>
      </c>
      <c r="I36" s="60">
        <v>614247659</v>
      </c>
      <c r="J36" s="60">
        <v>614247659</v>
      </c>
      <c r="K36" s="60">
        <v>614247659</v>
      </c>
      <c r="L36" s="60">
        <v>614247659</v>
      </c>
      <c r="M36" s="60">
        <v>614247659</v>
      </c>
      <c r="N36" s="60">
        <v>614247659</v>
      </c>
      <c r="O36" s="60">
        <v>614247659</v>
      </c>
      <c r="P36" s="60">
        <v>614247659</v>
      </c>
      <c r="Q36" s="60">
        <v>614247659</v>
      </c>
      <c r="R36" s="60">
        <v>0</v>
      </c>
      <c r="S36" s="60">
        <v>0</v>
      </c>
      <c r="T36" s="60">
        <v>0</v>
      </c>
      <c r="U36" s="60">
        <v>0</v>
      </c>
      <c r="V36" s="60">
        <v>614247659</v>
      </c>
      <c r="W36" s="60">
        <v>488049976</v>
      </c>
      <c r="X36" s="60">
        <v>126197683</v>
      </c>
      <c r="Y36" s="61">
        <v>25.86</v>
      </c>
      <c r="Z36" s="62">
        <v>650733301</v>
      </c>
    </row>
    <row r="37" spans="1:26" ht="12.75">
      <c r="A37" s="58" t="s">
        <v>58</v>
      </c>
      <c r="B37" s="19">
        <v>288032405</v>
      </c>
      <c r="C37" s="19">
        <v>0</v>
      </c>
      <c r="D37" s="59">
        <v>385869194</v>
      </c>
      <c r="E37" s="60">
        <v>385869194</v>
      </c>
      <c r="F37" s="60">
        <v>191975013</v>
      </c>
      <c r="G37" s="60">
        <v>196087961</v>
      </c>
      <c r="H37" s="60">
        <v>196911276</v>
      </c>
      <c r="I37" s="60">
        <v>196911276</v>
      </c>
      <c r="J37" s="60">
        <v>318378360</v>
      </c>
      <c r="K37" s="60">
        <v>333546786</v>
      </c>
      <c r="L37" s="60">
        <v>212536580</v>
      </c>
      <c r="M37" s="60">
        <v>212536580</v>
      </c>
      <c r="N37" s="60">
        <v>192187850</v>
      </c>
      <c r="O37" s="60">
        <v>253577013</v>
      </c>
      <c r="P37" s="60">
        <v>215674575</v>
      </c>
      <c r="Q37" s="60">
        <v>215674575</v>
      </c>
      <c r="R37" s="60">
        <v>0</v>
      </c>
      <c r="S37" s="60">
        <v>0</v>
      </c>
      <c r="T37" s="60">
        <v>0</v>
      </c>
      <c r="U37" s="60">
        <v>0</v>
      </c>
      <c r="V37" s="60">
        <v>215674575</v>
      </c>
      <c r="W37" s="60">
        <v>289401896</v>
      </c>
      <c r="X37" s="60">
        <v>-73727321</v>
      </c>
      <c r="Y37" s="61">
        <v>-25.48</v>
      </c>
      <c r="Z37" s="62">
        <v>385869194</v>
      </c>
    </row>
    <row r="38" spans="1:26" ht="12.75">
      <c r="A38" s="58" t="s">
        <v>59</v>
      </c>
      <c r="B38" s="19">
        <v>54613089</v>
      </c>
      <c r="C38" s="19">
        <v>0</v>
      </c>
      <c r="D38" s="59">
        <v>132694345</v>
      </c>
      <c r="E38" s="60">
        <v>132694345</v>
      </c>
      <c r="F38" s="60">
        <v>56353609</v>
      </c>
      <c r="G38" s="60">
        <v>56353609</v>
      </c>
      <c r="H38" s="60">
        <v>56353609</v>
      </c>
      <c r="I38" s="60">
        <v>56353609</v>
      </c>
      <c r="J38" s="60">
        <v>56353609</v>
      </c>
      <c r="K38" s="60">
        <v>56353609</v>
      </c>
      <c r="L38" s="60">
        <v>56353609</v>
      </c>
      <c r="M38" s="60">
        <v>56353609</v>
      </c>
      <c r="N38" s="60">
        <v>56300293</v>
      </c>
      <c r="O38" s="60">
        <v>56300293</v>
      </c>
      <c r="P38" s="60">
        <v>56300293</v>
      </c>
      <c r="Q38" s="60">
        <v>56300293</v>
      </c>
      <c r="R38" s="60">
        <v>0</v>
      </c>
      <c r="S38" s="60">
        <v>0</v>
      </c>
      <c r="T38" s="60">
        <v>0</v>
      </c>
      <c r="U38" s="60">
        <v>0</v>
      </c>
      <c r="V38" s="60">
        <v>56300293</v>
      </c>
      <c r="W38" s="60">
        <v>99520759</v>
      </c>
      <c r="X38" s="60">
        <v>-43220466</v>
      </c>
      <c r="Y38" s="61">
        <v>-43.43</v>
      </c>
      <c r="Z38" s="62">
        <v>132694345</v>
      </c>
    </row>
    <row r="39" spans="1:26" ht="12.75">
      <c r="A39" s="58" t="s">
        <v>60</v>
      </c>
      <c r="B39" s="19">
        <v>365586820</v>
      </c>
      <c r="C39" s="19">
        <v>0</v>
      </c>
      <c r="D39" s="59">
        <v>204744592</v>
      </c>
      <c r="E39" s="60">
        <v>204744592</v>
      </c>
      <c r="F39" s="60">
        <v>529295001</v>
      </c>
      <c r="G39" s="60">
        <v>526175593</v>
      </c>
      <c r="H39" s="60">
        <v>515435676</v>
      </c>
      <c r="I39" s="60">
        <v>515435676</v>
      </c>
      <c r="J39" s="60">
        <v>391752184</v>
      </c>
      <c r="K39" s="60">
        <v>363215166</v>
      </c>
      <c r="L39" s="60">
        <v>483119705</v>
      </c>
      <c r="M39" s="60">
        <v>483119705</v>
      </c>
      <c r="N39" s="60">
        <v>500962972</v>
      </c>
      <c r="O39" s="60">
        <v>441057397</v>
      </c>
      <c r="P39" s="60">
        <v>492299946</v>
      </c>
      <c r="Q39" s="60">
        <v>492299946</v>
      </c>
      <c r="R39" s="60">
        <v>0</v>
      </c>
      <c r="S39" s="60">
        <v>0</v>
      </c>
      <c r="T39" s="60">
        <v>0</v>
      </c>
      <c r="U39" s="60">
        <v>0</v>
      </c>
      <c r="V39" s="60">
        <v>492299946</v>
      </c>
      <c r="W39" s="60">
        <v>153558444</v>
      </c>
      <c r="X39" s="60">
        <v>338741502</v>
      </c>
      <c r="Y39" s="61">
        <v>220.59</v>
      </c>
      <c r="Z39" s="62">
        <v>204744592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49109519</v>
      </c>
      <c r="C42" s="19">
        <v>0</v>
      </c>
      <c r="D42" s="59">
        <v>-110093484</v>
      </c>
      <c r="E42" s="60">
        <v>50678772</v>
      </c>
      <c r="F42" s="60">
        <v>64657165</v>
      </c>
      <c r="G42" s="60">
        <v>1635071</v>
      </c>
      <c r="H42" s="60">
        <v>2654507</v>
      </c>
      <c r="I42" s="60">
        <v>68946743</v>
      </c>
      <c r="J42" s="60">
        <v>-2053829</v>
      </c>
      <c r="K42" s="60">
        <v>4266218</v>
      </c>
      <c r="L42" s="60">
        <v>9239379</v>
      </c>
      <c r="M42" s="60">
        <v>11451768</v>
      </c>
      <c r="N42" s="60">
        <v>5824527</v>
      </c>
      <c r="O42" s="60">
        <v>223402</v>
      </c>
      <c r="P42" s="60">
        <v>13358913</v>
      </c>
      <c r="Q42" s="60">
        <v>19406842</v>
      </c>
      <c r="R42" s="60">
        <v>0</v>
      </c>
      <c r="S42" s="60">
        <v>0</v>
      </c>
      <c r="T42" s="60">
        <v>0</v>
      </c>
      <c r="U42" s="60">
        <v>0</v>
      </c>
      <c r="V42" s="60">
        <v>99805353</v>
      </c>
      <c r="W42" s="60">
        <v>38009079</v>
      </c>
      <c r="X42" s="60">
        <v>61796274</v>
      </c>
      <c r="Y42" s="61">
        <v>162.58</v>
      </c>
      <c r="Z42" s="62">
        <v>50678772</v>
      </c>
    </row>
    <row r="43" spans="1:26" ht="12.75">
      <c r="A43" s="58" t="s">
        <v>63</v>
      </c>
      <c r="B43" s="19">
        <v>-29484744</v>
      </c>
      <c r="C43" s="19">
        <v>0</v>
      </c>
      <c r="D43" s="59">
        <v>-37461205</v>
      </c>
      <c r="E43" s="60">
        <v>-40556304</v>
      </c>
      <c r="F43" s="60">
        <v>0</v>
      </c>
      <c r="G43" s="60">
        <v>0</v>
      </c>
      <c r="H43" s="60">
        <v>0</v>
      </c>
      <c r="I43" s="60">
        <v>0</v>
      </c>
      <c r="J43" s="60">
        <v>-4961689</v>
      </c>
      <c r="K43" s="60">
        <v>-7825316</v>
      </c>
      <c r="L43" s="60">
        <v>-5245640</v>
      </c>
      <c r="M43" s="60">
        <v>-18032645</v>
      </c>
      <c r="N43" s="60">
        <v>-2502722</v>
      </c>
      <c r="O43" s="60">
        <v>-1692233</v>
      </c>
      <c r="P43" s="60">
        <v>-7965360</v>
      </c>
      <c r="Q43" s="60">
        <v>-12160315</v>
      </c>
      <c r="R43" s="60">
        <v>0</v>
      </c>
      <c r="S43" s="60">
        <v>0</v>
      </c>
      <c r="T43" s="60">
        <v>0</v>
      </c>
      <c r="U43" s="60">
        <v>0</v>
      </c>
      <c r="V43" s="60">
        <v>-30192960</v>
      </c>
      <c r="W43" s="60">
        <v>-30417003</v>
      </c>
      <c r="X43" s="60">
        <v>224043</v>
      </c>
      <c r="Y43" s="61">
        <v>-0.74</v>
      </c>
      <c r="Z43" s="62">
        <v>-40556304</v>
      </c>
    </row>
    <row r="44" spans="1:26" ht="12.75">
      <c r="A44" s="58" t="s">
        <v>64</v>
      </c>
      <c r="B44" s="19">
        <v>-1127778</v>
      </c>
      <c r="C44" s="19">
        <v>0</v>
      </c>
      <c r="D44" s="59">
        <v>-369264</v>
      </c>
      <c r="E44" s="60">
        <v>-369264</v>
      </c>
      <c r="F44" s="60">
        <v>-66864</v>
      </c>
      <c r="G44" s="60">
        <v>0</v>
      </c>
      <c r="H44" s="60">
        <v>12472</v>
      </c>
      <c r="I44" s="60">
        <v>-54392</v>
      </c>
      <c r="J44" s="60">
        <v>-53125</v>
      </c>
      <c r="K44" s="60">
        <v>0</v>
      </c>
      <c r="L44" s="60">
        <v>-71969</v>
      </c>
      <c r="M44" s="60">
        <v>-125094</v>
      </c>
      <c r="N44" s="60">
        <v>-395249</v>
      </c>
      <c r="O44" s="60">
        <v>0</v>
      </c>
      <c r="P44" s="60">
        <v>0</v>
      </c>
      <c r="Q44" s="60">
        <v>-395249</v>
      </c>
      <c r="R44" s="60">
        <v>0</v>
      </c>
      <c r="S44" s="60">
        <v>0</v>
      </c>
      <c r="T44" s="60">
        <v>0</v>
      </c>
      <c r="U44" s="60">
        <v>0</v>
      </c>
      <c r="V44" s="60">
        <v>-574735</v>
      </c>
      <c r="W44" s="60">
        <v>-276948</v>
      </c>
      <c r="X44" s="60">
        <v>-297787</v>
      </c>
      <c r="Y44" s="61">
        <v>107.52</v>
      </c>
      <c r="Z44" s="62">
        <v>-369264</v>
      </c>
    </row>
    <row r="45" spans="1:26" ht="12.75">
      <c r="A45" s="70" t="s">
        <v>65</v>
      </c>
      <c r="B45" s="22">
        <v>21658068</v>
      </c>
      <c r="C45" s="22">
        <v>0</v>
      </c>
      <c r="D45" s="99">
        <v>-141486700</v>
      </c>
      <c r="E45" s="100">
        <v>16190458</v>
      </c>
      <c r="F45" s="100">
        <v>85947103</v>
      </c>
      <c r="G45" s="100">
        <v>87582174</v>
      </c>
      <c r="H45" s="100">
        <v>90249153</v>
      </c>
      <c r="I45" s="100">
        <v>90249153</v>
      </c>
      <c r="J45" s="100">
        <v>83180510</v>
      </c>
      <c r="K45" s="100">
        <v>79621412</v>
      </c>
      <c r="L45" s="100">
        <v>83543182</v>
      </c>
      <c r="M45" s="100">
        <v>83543182</v>
      </c>
      <c r="N45" s="100">
        <v>86469738</v>
      </c>
      <c r="O45" s="100">
        <v>85000907</v>
      </c>
      <c r="P45" s="100">
        <v>90394460</v>
      </c>
      <c r="Q45" s="100">
        <v>90394460</v>
      </c>
      <c r="R45" s="100">
        <v>0</v>
      </c>
      <c r="S45" s="100">
        <v>0</v>
      </c>
      <c r="T45" s="100">
        <v>0</v>
      </c>
      <c r="U45" s="100">
        <v>0</v>
      </c>
      <c r="V45" s="100">
        <v>90394460</v>
      </c>
      <c r="W45" s="100">
        <v>13752382</v>
      </c>
      <c r="X45" s="100">
        <v>76642078</v>
      </c>
      <c r="Y45" s="101">
        <v>557.3</v>
      </c>
      <c r="Z45" s="102">
        <v>16190458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9194108</v>
      </c>
      <c r="C49" s="52">
        <v>0</v>
      </c>
      <c r="D49" s="129">
        <v>9657518</v>
      </c>
      <c r="E49" s="54">
        <v>5616377</v>
      </c>
      <c r="F49" s="54">
        <v>0</v>
      </c>
      <c r="G49" s="54">
        <v>0</v>
      </c>
      <c r="H49" s="54">
        <v>0</v>
      </c>
      <c r="I49" s="54">
        <v>4566616</v>
      </c>
      <c r="J49" s="54">
        <v>0</v>
      </c>
      <c r="K49" s="54">
        <v>0</v>
      </c>
      <c r="L49" s="54">
        <v>0</v>
      </c>
      <c r="M49" s="54">
        <v>89659625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118694244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9726960</v>
      </c>
      <c r="C51" s="52">
        <v>0</v>
      </c>
      <c r="D51" s="129">
        <v>8599139</v>
      </c>
      <c r="E51" s="54">
        <v>16947153</v>
      </c>
      <c r="F51" s="54">
        <v>0</v>
      </c>
      <c r="G51" s="54">
        <v>0</v>
      </c>
      <c r="H51" s="54">
        <v>0</v>
      </c>
      <c r="I51" s="54">
        <v>10072848</v>
      </c>
      <c r="J51" s="54">
        <v>0</v>
      </c>
      <c r="K51" s="54">
        <v>0</v>
      </c>
      <c r="L51" s="54">
        <v>0</v>
      </c>
      <c r="M51" s="54">
        <v>17182751</v>
      </c>
      <c r="N51" s="54">
        <v>0</v>
      </c>
      <c r="O51" s="54">
        <v>0</v>
      </c>
      <c r="P51" s="54">
        <v>0</v>
      </c>
      <c r="Q51" s="54">
        <v>26625749</v>
      </c>
      <c r="R51" s="54">
        <v>0</v>
      </c>
      <c r="S51" s="54">
        <v>0</v>
      </c>
      <c r="T51" s="54">
        <v>0</v>
      </c>
      <c r="U51" s="54">
        <v>0</v>
      </c>
      <c r="V51" s="54">
        <v>22828471</v>
      </c>
      <c r="W51" s="54">
        <v>72735205</v>
      </c>
      <c r="X51" s="54">
        <v>184718276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78.15948560164207</v>
      </c>
      <c r="C58" s="5">
        <f>IF(C67=0,0,+(C76/C67)*100)</f>
        <v>0</v>
      </c>
      <c r="D58" s="6">
        <f aca="true" t="shared" si="6" ref="D58:Z58">IF(D67=0,0,+(D76/D67)*100)</f>
        <v>100.00000077505827</v>
      </c>
      <c r="E58" s="7">
        <f t="shared" si="6"/>
        <v>99.99999646882972</v>
      </c>
      <c r="F58" s="7">
        <f t="shared" si="6"/>
        <v>27.278094791507034</v>
      </c>
      <c r="G58" s="7">
        <f t="shared" si="6"/>
        <v>100</v>
      </c>
      <c r="H58" s="7">
        <f t="shared" si="6"/>
        <v>100.00869499730247</v>
      </c>
      <c r="I58" s="7">
        <f t="shared" si="6"/>
        <v>61.554453645389685</v>
      </c>
      <c r="J58" s="7">
        <f t="shared" si="6"/>
        <v>94.14663197067519</v>
      </c>
      <c r="K58" s="7">
        <f t="shared" si="6"/>
        <v>571.0027975890379</v>
      </c>
      <c r="L58" s="7">
        <f t="shared" si="6"/>
        <v>17.573628836206918</v>
      </c>
      <c r="M58" s="7">
        <f t="shared" si="6"/>
        <v>84.55361830257806</v>
      </c>
      <c r="N58" s="7">
        <f t="shared" si="6"/>
        <v>118.00995245731065</v>
      </c>
      <c r="O58" s="7">
        <f t="shared" si="6"/>
        <v>52.109416709526</v>
      </c>
      <c r="P58" s="7">
        <f t="shared" si="6"/>
        <v>67.52131185949014</v>
      </c>
      <c r="Q58" s="7">
        <f t="shared" si="6"/>
        <v>74.42608119546681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71.19447068050653</v>
      </c>
      <c r="W58" s="7">
        <f t="shared" si="6"/>
        <v>109.74523525188154</v>
      </c>
      <c r="X58" s="7">
        <f t="shared" si="6"/>
        <v>0</v>
      </c>
      <c r="Y58" s="7">
        <f t="shared" si="6"/>
        <v>0</v>
      </c>
      <c r="Z58" s="8">
        <f t="shared" si="6"/>
        <v>99.99999646882972</v>
      </c>
    </row>
    <row r="59" spans="1:26" ht="12.75">
      <c r="A59" s="37" t="s">
        <v>31</v>
      </c>
      <c r="B59" s="9">
        <f aca="true" t="shared" si="7" ref="B59:Z66">IF(B68=0,0,+(B77/B68)*100)</f>
        <v>83.6723201170848</v>
      </c>
      <c r="C59" s="9">
        <f t="shared" si="7"/>
        <v>0</v>
      </c>
      <c r="D59" s="2">
        <f t="shared" si="7"/>
        <v>99.99998831101263</v>
      </c>
      <c r="E59" s="10">
        <f t="shared" si="7"/>
        <v>100</v>
      </c>
      <c r="F59" s="10">
        <f t="shared" si="7"/>
        <v>6.5680733555901245</v>
      </c>
      <c r="G59" s="10">
        <f t="shared" si="7"/>
        <v>100</v>
      </c>
      <c r="H59" s="10">
        <f t="shared" si="7"/>
        <v>139.79963570127504</v>
      </c>
      <c r="I59" s="10">
        <f t="shared" si="7"/>
        <v>7.013855754275146</v>
      </c>
      <c r="J59" s="10">
        <f t="shared" si="7"/>
        <v>1248.7340976373632</v>
      </c>
      <c r="K59" s="10">
        <f t="shared" si="7"/>
        <v>399477.5175644028</v>
      </c>
      <c r="L59" s="10">
        <f t="shared" si="7"/>
        <v>0</v>
      </c>
      <c r="M59" s="10">
        <f t="shared" si="7"/>
        <v>22.82954820526196</v>
      </c>
      <c r="N59" s="10">
        <f t="shared" si="7"/>
        <v>1772.9773145309625</v>
      </c>
      <c r="O59" s="10">
        <f t="shared" si="7"/>
        <v>3033.0189187732444</v>
      </c>
      <c r="P59" s="10">
        <f t="shared" si="7"/>
        <v>9255.539189084426</v>
      </c>
      <c r="Q59" s="10">
        <f t="shared" si="7"/>
        <v>2883.179444133557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30.817200230198853</v>
      </c>
      <c r="W59" s="10">
        <f t="shared" si="7"/>
        <v>126.24107837934508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81.41787336395716</v>
      </c>
      <c r="C60" s="12">
        <f t="shared" si="7"/>
        <v>0</v>
      </c>
      <c r="D60" s="3">
        <f t="shared" si="7"/>
        <v>100.00000611269921</v>
      </c>
      <c r="E60" s="13">
        <f t="shared" si="7"/>
        <v>99.99999711524734</v>
      </c>
      <c r="F60" s="13">
        <f t="shared" si="7"/>
        <v>58.508632982077245</v>
      </c>
      <c r="G60" s="13">
        <f t="shared" si="7"/>
        <v>100</v>
      </c>
      <c r="H60" s="13">
        <f t="shared" si="7"/>
        <v>100</v>
      </c>
      <c r="I60" s="13">
        <f t="shared" si="7"/>
        <v>87.00104583736402</v>
      </c>
      <c r="J60" s="13">
        <f t="shared" si="7"/>
        <v>81.72595202604013</v>
      </c>
      <c r="K60" s="13">
        <f t="shared" si="7"/>
        <v>453.1857768151257</v>
      </c>
      <c r="L60" s="13">
        <f t="shared" si="7"/>
        <v>254.19024268267586</v>
      </c>
      <c r="M60" s="13">
        <f t="shared" si="7"/>
        <v>154.33557693895608</v>
      </c>
      <c r="N60" s="13">
        <f t="shared" si="7"/>
        <v>105.79602205802121</v>
      </c>
      <c r="O60" s="13">
        <f t="shared" si="7"/>
        <v>44.645791882391265</v>
      </c>
      <c r="P60" s="13">
        <f t="shared" si="7"/>
        <v>52.901035010270135</v>
      </c>
      <c r="Q60" s="13">
        <f t="shared" si="7"/>
        <v>64.14573603420516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86.68381040332758</v>
      </c>
      <c r="W60" s="13">
        <f t="shared" si="7"/>
        <v>105.9484017309696</v>
      </c>
      <c r="X60" s="13">
        <f t="shared" si="7"/>
        <v>0</v>
      </c>
      <c r="Y60" s="13">
        <f t="shared" si="7"/>
        <v>0</v>
      </c>
      <c r="Z60" s="14">
        <f t="shared" si="7"/>
        <v>99.99999711524734</v>
      </c>
    </row>
    <row r="61" spans="1:26" ht="12.75">
      <c r="A61" s="39" t="s">
        <v>103</v>
      </c>
      <c r="B61" s="12">
        <f t="shared" si="7"/>
        <v>86.21751999435425</v>
      </c>
      <c r="C61" s="12">
        <f t="shared" si="7"/>
        <v>0</v>
      </c>
      <c r="D61" s="3">
        <f t="shared" si="7"/>
        <v>100.00000119317806</v>
      </c>
      <c r="E61" s="13">
        <f t="shared" si="7"/>
        <v>100</v>
      </c>
      <c r="F61" s="13">
        <f t="shared" si="7"/>
        <v>54.12037973264948</v>
      </c>
      <c r="G61" s="13">
        <f t="shared" si="7"/>
        <v>100</v>
      </c>
      <c r="H61" s="13">
        <f t="shared" si="7"/>
        <v>100</v>
      </c>
      <c r="I61" s="13">
        <f t="shared" si="7"/>
        <v>84.70456453582192</v>
      </c>
      <c r="J61" s="13">
        <f t="shared" si="7"/>
        <v>86.42749302805738</v>
      </c>
      <c r="K61" s="13">
        <f t="shared" si="7"/>
        <v>414.39051072190375</v>
      </c>
      <c r="L61" s="13">
        <f t="shared" si="7"/>
        <v>-343.2101862116386</v>
      </c>
      <c r="M61" s="13">
        <f t="shared" si="7"/>
        <v>184.59819606140448</v>
      </c>
      <c r="N61" s="13">
        <f t="shared" si="7"/>
        <v>113.20460486397765</v>
      </c>
      <c r="O61" s="13">
        <f t="shared" si="7"/>
        <v>47.66924755519986</v>
      </c>
      <c r="P61" s="13">
        <f t="shared" si="7"/>
        <v>60.55053046794639</v>
      </c>
      <c r="Q61" s="13">
        <f t="shared" si="7"/>
        <v>69.612875583193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91.64527604284429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56.89444942183221</v>
      </c>
      <c r="C64" s="12">
        <f t="shared" si="7"/>
        <v>0</v>
      </c>
      <c r="D64" s="3">
        <f t="shared" si="7"/>
        <v>100.00003485165013</v>
      </c>
      <c r="E64" s="13">
        <f t="shared" si="7"/>
        <v>99.99998513767197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51.91611646490817</v>
      </c>
      <c r="K64" s="13">
        <f t="shared" si="7"/>
        <v>0</v>
      </c>
      <c r="L64" s="13">
        <f t="shared" si="7"/>
        <v>23.11878951203527</v>
      </c>
      <c r="M64" s="13">
        <f t="shared" si="7"/>
        <v>60.17908029660198</v>
      </c>
      <c r="N64" s="13">
        <f t="shared" si="7"/>
        <v>45.617245691694386</v>
      </c>
      <c r="O64" s="13">
        <f t="shared" si="7"/>
        <v>28.530066556628853</v>
      </c>
      <c r="P64" s="13">
        <f t="shared" si="7"/>
        <v>26.75808146677389</v>
      </c>
      <c r="Q64" s="13">
        <f t="shared" si="7"/>
        <v>32.604902003770775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60.57310159360358</v>
      </c>
      <c r="W64" s="13">
        <f t="shared" si="7"/>
        <v>140.6978747749978</v>
      </c>
      <c r="X64" s="13">
        <f t="shared" si="7"/>
        <v>0</v>
      </c>
      <c r="Y64" s="13">
        <f t="shared" si="7"/>
        <v>0</v>
      </c>
      <c r="Z64" s="14">
        <f t="shared" si="7"/>
        <v>99.99998513767197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99.99996154634454</v>
      </c>
      <c r="E66" s="16">
        <f t="shared" si="7"/>
        <v>99.99996154634454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1239.1907263961866</v>
      </c>
      <c r="N66" s="16">
        <f t="shared" si="7"/>
        <v>0</v>
      </c>
      <c r="O66" s="16">
        <f t="shared" si="7"/>
        <v>0</v>
      </c>
      <c r="P66" s="16">
        <f t="shared" si="7"/>
        <v>99.9998351208976</v>
      </c>
      <c r="Q66" s="16">
        <f t="shared" si="7"/>
        <v>29.49213564445119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60.02559014366724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99.99996154634454</v>
      </c>
    </row>
    <row r="67" spans="1:26" ht="12.75" hidden="1">
      <c r="A67" s="41" t="s">
        <v>286</v>
      </c>
      <c r="B67" s="24">
        <v>114985126</v>
      </c>
      <c r="C67" s="24"/>
      <c r="D67" s="25">
        <v>129022559</v>
      </c>
      <c r="E67" s="26">
        <v>141596117</v>
      </c>
      <c r="F67" s="26">
        <v>22780121</v>
      </c>
      <c r="G67" s="26">
        <v>10255724</v>
      </c>
      <c r="H67" s="26">
        <v>10051757</v>
      </c>
      <c r="I67" s="26">
        <v>43087602</v>
      </c>
      <c r="J67" s="26">
        <v>8098534</v>
      </c>
      <c r="K67" s="26">
        <v>1640341</v>
      </c>
      <c r="L67" s="26">
        <v>13073037</v>
      </c>
      <c r="M67" s="26">
        <v>22811912</v>
      </c>
      <c r="N67" s="26">
        <v>9235910</v>
      </c>
      <c r="O67" s="26">
        <v>14920902</v>
      </c>
      <c r="P67" s="26">
        <v>10073030</v>
      </c>
      <c r="Q67" s="26">
        <v>34229842</v>
      </c>
      <c r="R67" s="26"/>
      <c r="S67" s="26"/>
      <c r="T67" s="26"/>
      <c r="U67" s="26"/>
      <c r="V67" s="26">
        <v>100129356</v>
      </c>
      <c r="W67" s="26">
        <v>96766920</v>
      </c>
      <c r="X67" s="26"/>
      <c r="Y67" s="25"/>
      <c r="Z67" s="27">
        <v>141596117</v>
      </c>
    </row>
    <row r="68" spans="1:26" ht="12.75" hidden="1">
      <c r="A68" s="37" t="s">
        <v>31</v>
      </c>
      <c r="B68" s="19">
        <v>18661347</v>
      </c>
      <c r="C68" s="19"/>
      <c r="D68" s="20">
        <v>25665183</v>
      </c>
      <c r="E68" s="21">
        <v>32400000</v>
      </c>
      <c r="F68" s="21">
        <v>13809118</v>
      </c>
      <c r="G68" s="21">
        <v>63066</v>
      </c>
      <c r="H68" s="21">
        <v>2196</v>
      </c>
      <c r="I68" s="21">
        <v>13874380</v>
      </c>
      <c r="J68" s="21">
        <v>87487</v>
      </c>
      <c r="K68" s="21">
        <v>427</v>
      </c>
      <c r="L68" s="21">
        <v>12169223</v>
      </c>
      <c r="M68" s="21">
        <v>12257137</v>
      </c>
      <c r="N68" s="21">
        <v>81550</v>
      </c>
      <c r="O68" s="21">
        <v>55659</v>
      </c>
      <c r="P68" s="21">
        <v>12899</v>
      </c>
      <c r="Q68" s="21">
        <v>150108</v>
      </c>
      <c r="R68" s="21"/>
      <c r="S68" s="21"/>
      <c r="T68" s="21"/>
      <c r="U68" s="21"/>
      <c r="V68" s="21">
        <v>26281625</v>
      </c>
      <c r="W68" s="21">
        <v>19248885</v>
      </c>
      <c r="X68" s="21"/>
      <c r="Y68" s="20"/>
      <c r="Z68" s="23">
        <v>32400000</v>
      </c>
    </row>
    <row r="69" spans="1:26" ht="12.75" hidden="1">
      <c r="A69" s="38" t="s">
        <v>32</v>
      </c>
      <c r="B69" s="19">
        <v>91205282</v>
      </c>
      <c r="C69" s="19"/>
      <c r="D69" s="20">
        <v>98156310</v>
      </c>
      <c r="E69" s="21">
        <v>103995051</v>
      </c>
      <c r="F69" s="21">
        <v>8830784</v>
      </c>
      <c r="G69" s="21">
        <v>9659113</v>
      </c>
      <c r="H69" s="21">
        <v>9697086</v>
      </c>
      <c r="I69" s="21">
        <v>28186983</v>
      </c>
      <c r="J69" s="21">
        <v>7992586</v>
      </c>
      <c r="K69" s="21">
        <v>1639914</v>
      </c>
      <c r="L69" s="21">
        <v>903814</v>
      </c>
      <c r="M69" s="21">
        <v>10536314</v>
      </c>
      <c r="N69" s="21">
        <v>8935525</v>
      </c>
      <c r="O69" s="21">
        <v>13634089</v>
      </c>
      <c r="P69" s="21">
        <v>9453626</v>
      </c>
      <c r="Q69" s="21">
        <v>32023240</v>
      </c>
      <c r="R69" s="21"/>
      <c r="S69" s="21"/>
      <c r="T69" s="21"/>
      <c r="U69" s="21"/>
      <c r="V69" s="21">
        <v>70746537</v>
      </c>
      <c r="W69" s="21">
        <v>73617237</v>
      </c>
      <c r="X69" s="21"/>
      <c r="Y69" s="20"/>
      <c r="Z69" s="23">
        <v>103995051</v>
      </c>
    </row>
    <row r="70" spans="1:26" ht="12.75" hidden="1">
      <c r="A70" s="39" t="s">
        <v>103</v>
      </c>
      <c r="B70" s="19">
        <v>76276657</v>
      </c>
      <c r="C70" s="19"/>
      <c r="D70" s="20">
        <v>83809787</v>
      </c>
      <c r="E70" s="21">
        <v>83809788</v>
      </c>
      <c r="F70" s="21">
        <v>7986145</v>
      </c>
      <c r="G70" s="21">
        <v>7961401</v>
      </c>
      <c r="H70" s="21">
        <v>8007398</v>
      </c>
      <c r="I70" s="21">
        <v>23954944</v>
      </c>
      <c r="J70" s="21">
        <v>6903743</v>
      </c>
      <c r="K70" s="21">
        <v>1639914</v>
      </c>
      <c r="L70" s="21">
        <v>-570104</v>
      </c>
      <c r="M70" s="21">
        <v>7973553</v>
      </c>
      <c r="N70" s="21">
        <v>7299499</v>
      </c>
      <c r="O70" s="21">
        <v>11480284</v>
      </c>
      <c r="P70" s="21">
        <v>7313637</v>
      </c>
      <c r="Q70" s="21">
        <v>26093420</v>
      </c>
      <c r="R70" s="21"/>
      <c r="S70" s="21"/>
      <c r="T70" s="21"/>
      <c r="U70" s="21"/>
      <c r="V70" s="21">
        <v>58021917</v>
      </c>
      <c r="W70" s="21">
        <v>62857341</v>
      </c>
      <c r="X70" s="21"/>
      <c r="Y70" s="20"/>
      <c r="Z70" s="23">
        <v>83809788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14928625</v>
      </c>
      <c r="C73" s="19"/>
      <c r="D73" s="20">
        <v>14346523</v>
      </c>
      <c r="E73" s="21">
        <v>20185263</v>
      </c>
      <c r="F73" s="21">
        <v>844639</v>
      </c>
      <c r="G73" s="21">
        <v>1697712</v>
      </c>
      <c r="H73" s="21">
        <v>1689688</v>
      </c>
      <c r="I73" s="21">
        <v>4232039</v>
      </c>
      <c r="J73" s="21">
        <v>1088843</v>
      </c>
      <c r="K73" s="21"/>
      <c r="L73" s="21">
        <v>1473918</v>
      </c>
      <c r="M73" s="21">
        <v>2562761</v>
      </c>
      <c r="N73" s="21">
        <v>1636026</v>
      </c>
      <c r="O73" s="21">
        <v>2153805</v>
      </c>
      <c r="P73" s="21">
        <v>2139989</v>
      </c>
      <c r="Q73" s="21">
        <v>5929820</v>
      </c>
      <c r="R73" s="21"/>
      <c r="S73" s="21"/>
      <c r="T73" s="21"/>
      <c r="U73" s="21"/>
      <c r="V73" s="21">
        <v>12724620</v>
      </c>
      <c r="W73" s="21">
        <v>10759896</v>
      </c>
      <c r="X73" s="21"/>
      <c r="Y73" s="20"/>
      <c r="Z73" s="23">
        <v>20185263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5118497</v>
      </c>
      <c r="C75" s="28"/>
      <c r="D75" s="29">
        <v>5201066</v>
      </c>
      <c r="E75" s="30">
        <v>5201066</v>
      </c>
      <c r="F75" s="30">
        <v>140219</v>
      </c>
      <c r="G75" s="30">
        <v>533545</v>
      </c>
      <c r="H75" s="30">
        <v>352475</v>
      </c>
      <c r="I75" s="30">
        <v>1026239</v>
      </c>
      <c r="J75" s="30">
        <v>18461</v>
      </c>
      <c r="K75" s="30"/>
      <c r="L75" s="30"/>
      <c r="M75" s="30">
        <v>18461</v>
      </c>
      <c r="N75" s="30">
        <v>218835</v>
      </c>
      <c r="O75" s="30">
        <v>1231154</v>
      </c>
      <c r="P75" s="30">
        <v>606505</v>
      </c>
      <c r="Q75" s="30">
        <v>2056494</v>
      </c>
      <c r="R75" s="30"/>
      <c r="S75" s="30"/>
      <c r="T75" s="30"/>
      <c r="U75" s="30"/>
      <c r="V75" s="30">
        <v>3101194</v>
      </c>
      <c r="W75" s="30">
        <v>3900798</v>
      </c>
      <c r="X75" s="30"/>
      <c r="Y75" s="29"/>
      <c r="Z75" s="31">
        <v>5201066</v>
      </c>
    </row>
    <row r="76" spans="1:26" ht="12.75" hidden="1">
      <c r="A76" s="42" t="s">
        <v>287</v>
      </c>
      <c r="B76" s="32">
        <v>89871783</v>
      </c>
      <c r="C76" s="32"/>
      <c r="D76" s="33">
        <v>129022560</v>
      </c>
      <c r="E76" s="34">
        <v>141596112</v>
      </c>
      <c r="F76" s="34">
        <v>6213983</v>
      </c>
      <c r="G76" s="34">
        <v>10255724</v>
      </c>
      <c r="H76" s="34">
        <v>10052631</v>
      </c>
      <c r="I76" s="34">
        <v>26522338</v>
      </c>
      <c r="J76" s="34">
        <v>7624497</v>
      </c>
      <c r="K76" s="34">
        <v>9366393</v>
      </c>
      <c r="L76" s="34">
        <v>2297407</v>
      </c>
      <c r="M76" s="34">
        <v>19288297</v>
      </c>
      <c r="N76" s="34">
        <v>10899293</v>
      </c>
      <c r="O76" s="34">
        <v>7775195</v>
      </c>
      <c r="P76" s="34">
        <v>6801442</v>
      </c>
      <c r="Q76" s="34">
        <v>25475930</v>
      </c>
      <c r="R76" s="34"/>
      <c r="S76" s="34"/>
      <c r="T76" s="34"/>
      <c r="U76" s="34"/>
      <c r="V76" s="34">
        <v>71286565</v>
      </c>
      <c r="W76" s="34">
        <v>106197084</v>
      </c>
      <c r="X76" s="34"/>
      <c r="Y76" s="33"/>
      <c r="Z76" s="35">
        <v>141596112</v>
      </c>
    </row>
    <row r="77" spans="1:26" ht="12.75" hidden="1">
      <c r="A77" s="37" t="s">
        <v>31</v>
      </c>
      <c r="B77" s="19">
        <v>15614382</v>
      </c>
      <c r="C77" s="19"/>
      <c r="D77" s="20">
        <v>25665180</v>
      </c>
      <c r="E77" s="21">
        <v>32400000</v>
      </c>
      <c r="F77" s="21">
        <v>906993</v>
      </c>
      <c r="G77" s="21">
        <v>63066</v>
      </c>
      <c r="H77" s="21">
        <v>3070</v>
      </c>
      <c r="I77" s="21">
        <v>973129</v>
      </c>
      <c r="J77" s="21">
        <v>1092480</v>
      </c>
      <c r="K77" s="21">
        <v>1705769</v>
      </c>
      <c r="L77" s="21"/>
      <c r="M77" s="21">
        <v>2798249</v>
      </c>
      <c r="N77" s="21">
        <v>1445863</v>
      </c>
      <c r="O77" s="21">
        <v>1688148</v>
      </c>
      <c r="P77" s="21">
        <v>1193872</v>
      </c>
      <c r="Q77" s="21">
        <v>4327883</v>
      </c>
      <c r="R77" s="21"/>
      <c r="S77" s="21"/>
      <c r="T77" s="21"/>
      <c r="U77" s="21"/>
      <c r="V77" s="21">
        <v>8099261</v>
      </c>
      <c r="W77" s="21">
        <v>24300000</v>
      </c>
      <c r="X77" s="21"/>
      <c r="Y77" s="20"/>
      <c r="Z77" s="23">
        <v>32400000</v>
      </c>
    </row>
    <row r="78" spans="1:26" ht="12.75" hidden="1">
      <c r="A78" s="38" t="s">
        <v>32</v>
      </c>
      <c r="B78" s="19">
        <v>74257401</v>
      </c>
      <c r="C78" s="19"/>
      <c r="D78" s="20">
        <v>98156316</v>
      </c>
      <c r="E78" s="21">
        <v>103995048</v>
      </c>
      <c r="F78" s="21">
        <v>5166771</v>
      </c>
      <c r="G78" s="21">
        <v>9659113</v>
      </c>
      <c r="H78" s="21">
        <v>9697086</v>
      </c>
      <c r="I78" s="21">
        <v>24522970</v>
      </c>
      <c r="J78" s="21">
        <v>6532017</v>
      </c>
      <c r="K78" s="21">
        <v>7431857</v>
      </c>
      <c r="L78" s="21">
        <v>2297407</v>
      </c>
      <c r="M78" s="21">
        <v>16261281</v>
      </c>
      <c r="N78" s="21">
        <v>9453430</v>
      </c>
      <c r="O78" s="21">
        <v>6087047</v>
      </c>
      <c r="P78" s="21">
        <v>5001066</v>
      </c>
      <c r="Q78" s="21">
        <v>20541543</v>
      </c>
      <c r="R78" s="21"/>
      <c r="S78" s="21"/>
      <c r="T78" s="21"/>
      <c r="U78" s="21"/>
      <c r="V78" s="21">
        <v>61325794</v>
      </c>
      <c r="W78" s="21">
        <v>77996286</v>
      </c>
      <c r="X78" s="21"/>
      <c r="Y78" s="20"/>
      <c r="Z78" s="23">
        <v>103995048</v>
      </c>
    </row>
    <row r="79" spans="1:26" ht="12.75" hidden="1">
      <c r="A79" s="39" t="s">
        <v>103</v>
      </c>
      <c r="B79" s="19">
        <v>65763842</v>
      </c>
      <c r="C79" s="19"/>
      <c r="D79" s="20">
        <v>83809788</v>
      </c>
      <c r="E79" s="21">
        <v>83809788</v>
      </c>
      <c r="F79" s="21">
        <v>4322132</v>
      </c>
      <c r="G79" s="21">
        <v>7961401</v>
      </c>
      <c r="H79" s="21">
        <v>8007398</v>
      </c>
      <c r="I79" s="21">
        <v>20290931</v>
      </c>
      <c r="J79" s="21">
        <v>5966732</v>
      </c>
      <c r="K79" s="21">
        <v>6795648</v>
      </c>
      <c r="L79" s="21">
        <v>1956655</v>
      </c>
      <c r="M79" s="21">
        <v>14719035</v>
      </c>
      <c r="N79" s="21">
        <v>8263369</v>
      </c>
      <c r="O79" s="21">
        <v>5472565</v>
      </c>
      <c r="P79" s="21">
        <v>4428446</v>
      </c>
      <c r="Q79" s="21">
        <v>18164380</v>
      </c>
      <c r="R79" s="21"/>
      <c r="S79" s="21"/>
      <c r="T79" s="21"/>
      <c r="U79" s="21"/>
      <c r="V79" s="21">
        <v>53174346</v>
      </c>
      <c r="W79" s="21">
        <v>62857341</v>
      </c>
      <c r="X79" s="21"/>
      <c r="Y79" s="20"/>
      <c r="Z79" s="23">
        <v>83809788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8493559</v>
      </c>
      <c r="C82" s="19"/>
      <c r="D82" s="20">
        <v>14346528</v>
      </c>
      <c r="E82" s="21">
        <v>20185260</v>
      </c>
      <c r="F82" s="21">
        <v>844639</v>
      </c>
      <c r="G82" s="21">
        <v>1697712</v>
      </c>
      <c r="H82" s="21">
        <v>1689688</v>
      </c>
      <c r="I82" s="21">
        <v>4232039</v>
      </c>
      <c r="J82" s="21">
        <v>565285</v>
      </c>
      <c r="K82" s="21">
        <v>636209</v>
      </c>
      <c r="L82" s="21">
        <v>340752</v>
      </c>
      <c r="M82" s="21">
        <v>1542246</v>
      </c>
      <c r="N82" s="21">
        <v>746310</v>
      </c>
      <c r="O82" s="21">
        <v>614482</v>
      </c>
      <c r="P82" s="21">
        <v>572620</v>
      </c>
      <c r="Q82" s="21">
        <v>1933412</v>
      </c>
      <c r="R82" s="21"/>
      <c r="S82" s="21"/>
      <c r="T82" s="21"/>
      <c r="U82" s="21"/>
      <c r="V82" s="21">
        <v>7707697</v>
      </c>
      <c r="W82" s="21">
        <v>15138945</v>
      </c>
      <c r="X82" s="21"/>
      <c r="Y82" s="20"/>
      <c r="Z82" s="23">
        <v>20185260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>
        <v>443751</v>
      </c>
      <c r="O83" s="21"/>
      <c r="P83" s="21"/>
      <c r="Q83" s="21">
        <v>443751</v>
      </c>
      <c r="R83" s="21"/>
      <c r="S83" s="21"/>
      <c r="T83" s="21"/>
      <c r="U83" s="21"/>
      <c r="V83" s="21">
        <v>443751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5201064</v>
      </c>
      <c r="E84" s="30">
        <v>5201064</v>
      </c>
      <c r="F84" s="30">
        <v>140219</v>
      </c>
      <c r="G84" s="30">
        <v>533545</v>
      </c>
      <c r="H84" s="30">
        <v>352475</v>
      </c>
      <c r="I84" s="30">
        <v>1026239</v>
      </c>
      <c r="J84" s="30"/>
      <c r="K84" s="30">
        <v>228767</v>
      </c>
      <c r="L84" s="30"/>
      <c r="M84" s="30">
        <v>228767</v>
      </c>
      <c r="N84" s="30"/>
      <c r="O84" s="30"/>
      <c r="P84" s="30">
        <v>606504</v>
      </c>
      <c r="Q84" s="30">
        <v>606504</v>
      </c>
      <c r="R84" s="30"/>
      <c r="S84" s="30"/>
      <c r="T84" s="30"/>
      <c r="U84" s="30"/>
      <c r="V84" s="30">
        <v>1861510</v>
      </c>
      <c r="W84" s="30">
        <v>3900798</v>
      </c>
      <c r="X84" s="30"/>
      <c r="Y84" s="29"/>
      <c r="Z84" s="31">
        <v>5201064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1007043</v>
      </c>
      <c r="D5" s="357">
        <f t="shared" si="0"/>
        <v>0</v>
      </c>
      <c r="E5" s="356">
        <f t="shared" si="0"/>
        <v>3876760</v>
      </c>
      <c r="F5" s="358">
        <f t="shared" si="0"/>
        <v>3327000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2495250</v>
      </c>
      <c r="Y5" s="358">
        <f t="shared" si="0"/>
        <v>-2495250</v>
      </c>
      <c r="Z5" s="359">
        <f>+IF(X5&lt;&gt;0,+(Y5/X5)*100,0)</f>
        <v>-100</v>
      </c>
      <c r="AA5" s="360">
        <f>+AA6+AA8+AA11+AA13+AA15</f>
        <v>3327000</v>
      </c>
    </row>
    <row r="6" spans="1:27" ht="12.75">
      <c r="A6" s="361" t="s">
        <v>205</v>
      </c>
      <c r="B6" s="142"/>
      <c r="C6" s="60">
        <f>+C7</f>
        <v>305123</v>
      </c>
      <c r="D6" s="340">
        <f aca="true" t="shared" si="1" ref="D6:AA6">+D7</f>
        <v>0</v>
      </c>
      <c r="E6" s="60">
        <f t="shared" si="1"/>
        <v>2837000</v>
      </c>
      <c r="F6" s="59">
        <f t="shared" si="1"/>
        <v>2937000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2202750</v>
      </c>
      <c r="Y6" s="59">
        <f t="shared" si="1"/>
        <v>-2202750</v>
      </c>
      <c r="Z6" s="61">
        <f>+IF(X6&lt;&gt;0,+(Y6/X6)*100,0)</f>
        <v>-100</v>
      </c>
      <c r="AA6" s="62">
        <f t="shared" si="1"/>
        <v>2937000</v>
      </c>
    </row>
    <row r="7" spans="1:27" ht="12.75">
      <c r="A7" s="291" t="s">
        <v>229</v>
      </c>
      <c r="B7" s="142"/>
      <c r="C7" s="60">
        <v>305123</v>
      </c>
      <c r="D7" s="340"/>
      <c r="E7" s="60">
        <v>2837000</v>
      </c>
      <c r="F7" s="59">
        <v>2937000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2202750</v>
      </c>
      <c r="Y7" s="59">
        <v>-2202750</v>
      </c>
      <c r="Z7" s="61">
        <v>-100</v>
      </c>
      <c r="AA7" s="62">
        <v>2937000</v>
      </c>
    </row>
    <row r="8" spans="1:27" ht="12.75">
      <c r="A8" s="361" t="s">
        <v>206</v>
      </c>
      <c r="B8" s="142"/>
      <c r="C8" s="60">
        <f aca="true" t="shared" si="2" ref="C8:Y8">SUM(C9:C10)</f>
        <v>605300</v>
      </c>
      <c r="D8" s="340">
        <f t="shared" si="2"/>
        <v>0</v>
      </c>
      <c r="E8" s="60">
        <f t="shared" si="2"/>
        <v>906360</v>
      </c>
      <c r="F8" s="59">
        <f t="shared" si="2"/>
        <v>290000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217500</v>
      </c>
      <c r="Y8" s="59">
        <f t="shared" si="2"/>
        <v>-217500</v>
      </c>
      <c r="Z8" s="61">
        <f>+IF(X8&lt;&gt;0,+(Y8/X8)*100,0)</f>
        <v>-100</v>
      </c>
      <c r="AA8" s="62">
        <f>SUM(AA9:AA10)</f>
        <v>290000</v>
      </c>
    </row>
    <row r="9" spans="1:27" ht="12.75">
      <c r="A9" s="291" t="s">
        <v>230</v>
      </c>
      <c r="B9" s="142"/>
      <c r="C9" s="60">
        <v>499231</v>
      </c>
      <c r="D9" s="340"/>
      <c r="E9" s="60">
        <v>786360</v>
      </c>
      <c r="F9" s="59">
        <v>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187500</v>
      </c>
      <c r="Y9" s="59">
        <v>-187500</v>
      </c>
      <c r="Z9" s="61">
        <v>-100</v>
      </c>
      <c r="AA9" s="62">
        <v>250000</v>
      </c>
    </row>
    <row r="10" spans="1:27" ht="12.75">
      <c r="A10" s="291" t="s">
        <v>231</v>
      </c>
      <c r="B10" s="142"/>
      <c r="C10" s="60">
        <v>106069</v>
      </c>
      <c r="D10" s="340"/>
      <c r="E10" s="60">
        <v>120000</v>
      </c>
      <c r="F10" s="59">
        <v>40000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30000</v>
      </c>
      <c r="Y10" s="59">
        <v>-30000</v>
      </c>
      <c r="Z10" s="61">
        <v>-100</v>
      </c>
      <c r="AA10" s="62">
        <v>40000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11200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11200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2200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96620</v>
      </c>
      <c r="D15" s="340">
        <f t="shared" si="5"/>
        <v>0</v>
      </c>
      <c r="E15" s="60">
        <f t="shared" si="5"/>
        <v>120000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</v>
      </c>
      <c r="Y15" s="59">
        <f t="shared" si="5"/>
        <v>-75000</v>
      </c>
      <c r="Z15" s="61">
        <f>+IF(X15&lt;&gt;0,+(Y15/X15)*100,0)</f>
        <v>-100</v>
      </c>
      <c r="AA15" s="62">
        <f>SUM(AA16:AA20)</f>
        <v>100000</v>
      </c>
    </row>
    <row r="16" spans="1:27" ht="12.75">
      <c r="A16" s="291" t="s">
        <v>234</v>
      </c>
      <c r="B16" s="300"/>
      <c r="C16" s="60">
        <v>96620</v>
      </c>
      <c r="D16" s="340"/>
      <c r="E16" s="60">
        <v>120000</v>
      </c>
      <c r="F16" s="59">
        <v>100000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75000</v>
      </c>
      <c r="Y16" s="59">
        <v>-75000</v>
      </c>
      <c r="Z16" s="61">
        <v>-100</v>
      </c>
      <c r="AA16" s="62">
        <v>100000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24807</v>
      </c>
      <c r="D22" s="344">
        <f t="shared" si="6"/>
        <v>0</v>
      </c>
      <c r="E22" s="343">
        <f t="shared" si="6"/>
        <v>36100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>
        <v>5300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24733</v>
      </c>
      <c r="D27" s="340"/>
      <c r="E27" s="60">
        <v>13600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74</v>
      </c>
      <c r="D32" s="340"/>
      <c r="E32" s="60">
        <v>17200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32352</v>
      </c>
      <c r="D37" s="344">
        <f aca="true" t="shared" si="8" ref="D37:AA37">+D38</f>
        <v>0</v>
      </c>
      <c r="E37" s="343">
        <f t="shared" si="8"/>
        <v>500000</v>
      </c>
      <c r="F37" s="345">
        <f t="shared" si="8"/>
        <v>300000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225000</v>
      </c>
      <c r="Y37" s="345">
        <f t="shared" si="8"/>
        <v>-225000</v>
      </c>
      <c r="Z37" s="336">
        <f>+IF(X37&lt;&gt;0,+(Y37/X37)*100,0)</f>
        <v>-100</v>
      </c>
      <c r="AA37" s="350">
        <f t="shared" si="8"/>
        <v>300000</v>
      </c>
    </row>
    <row r="38" spans="1:27" ht="12.75">
      <c r="A38" s="361" t="s">
        <v>213</v>
      </c>
      <c r="B38" s="142"/>
      <c r="C38" s="60">
        <v>32352</v>
      </c>
      <c r="D38" s="340"/>
      <c r="E38" s="60">
        <v>500000</v>
      </c>
      <c r="F38" s="59">
        <v>300000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225000</v>
      </c>
      <c r="Y38" s="59">
        <v>-225000</v>
      </c>
      <c r="Z38" s="61">
        <v>-100</v>
      </c>
      <c r="AA38" s="62">
        <v>300000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2946462</v>
      </c>
      <c r="D40" s="344">
        <f t="shared" si="9"/>
        <v>0</v>
      </c>
      <c r="E40" s="343">
        <f t="shared" si="9"/>
        <v>2689254</v>
      </c>
      <c r="F40" s="345">
        <f t="shared" si="9"/>
        <v>1340957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97902</v>
      </c>
      <c r="N40" s="345">
        <f t="shared" si="9"/>
        <v>97902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97902</v>
      </c>
      <c r="X40" s="343">
        <f t="shared" si="9"/>
        <v>1005718</v>
      </c>
      <c r="Y40" s="345">
        <f t="shared" si="9"/>
        <v>-907816</v>
      </c>
      <c r="Z40" s="336">
        <f>+IF(X40&lt;&gt;0,+(Y40/X40)*100,0)</f>
        <v>-90.26546208778207</v>
      </c>
      <c r="AA40" s="350">
        <f>SUM(AA41:AA49)</f>
        <v>1340957</v>
      </c>
    </row>
    <row r="41" spans="1:27" ht="12.75">
      <c r="A41" s="361" t="s">
        <v>248</v>
      </c>
      <c r="B41" s="142"/>
      <c r="C41" s="362">
        <v>1037833</v>
      </c>
      <c r="D41" s="363"/>
      <c r="E41" s="362">
        <v>1739530</v>
      </c>
      <c r="F41" s="364">
        <v>920000</v>
      </c>
      <c r="G41" s="364"/>
      <c r="H41" s="362"/>
      <c r="I41" s="362"/>
      <c r="J41" s="364"/>
      <c r="K41" s="364"/>
      <c r="L41" s="362"/>
      <c r="M41" s="362">
        <v>58820</v>
      </c>
      <c r="N41" s="364">
        <v>58820</v>
      </c>
      <c r="O41" s="364"/>
      <c r="P41" s="362"/>
      <c r="Q41" s="362"/>
      <c r="R41" s="364"/>
      <c r="S41" s="364"/>
      <c r="T41" s="362"/>
      <c r="U41" s="362"/>
      <c r="V41" s="364"/>
      <c r="W41" s="364">
        <v>58820</v>
      </c>
      <c r="X41" s="362">
        <v>690000</v>
      </c>
      <c r="Y41" s="364">
        <v>-631180</v>
      </c>
      <c r="Z41" s="365">
        <v>-91.48</v>
      </c>
      <c r="AA41" s="366">
        <v>920000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51566</v>
      </c>
      <c r="D43" s="369"/>
      <c r="E43" s="305">
        <v>164952</v>
      </c>
      <c r="F43" s="370">
        <v>173500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130125</v>
      </c>
      <c r="Y43" s="370">
        <v>-130125</v>
      </c>
      <c r="Z43" s="371">
        <v>-100</v>
      </c>
      <c r="AA43" s="303">
        <v>173500</v>
      </c>
    </row>
    <row r="44" spans="1:27" ht="12.75">
      <c r="A44" s="361" t="s">
        <v>251</v>
      </c>
      <c r="B44" s="136"/>
      <c r="C44" s="60">
        <v>107114</v>
      </c>
      <c r="D44" s="368"/>
      <c r="E44" s="54">
        <v>105368</v>
      </c>
      <c r="F44" s="53">
        <v>29700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22275</v>
      </c>
      <c r="Y44" s="53">
        <v>-22275</v>
      </c>
      <c r="Z44" s="94">
        <v>-100</v>
      </c>
      <c r="AA44" s="95">
        <v>29700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1749949</v>
      </c>
      <c r="D47" s="368"/>
      <c r="E47" s="54">
        <v>527324</v>
      </c>
      <c r="F47" s="53">
        <v>217757</v>
      </c>
      <c r="G47" s="53"/>
      <c r="H47" s="54"/>
      <c r="I47" s="54"/>
      <c r="J47" s="53"/>
      <c r="K47" s="53"/>
      <c r="L47" s="54"/>
      <c r="M47" s="54">
        <v>2539</v>
      </c>
      <c r="N47" s="53">
        <v>2539</v>
      </c>
      <c r="O47" s="53"/>
      <c r="P47" s="54"/>
      <c r="Q47" s="54"/>
      <c r="R47" s="53"/>
      <c r="S47" s="53"/>
      <c r="T47" s="54"/>
      <c r="U47" s="54"/>
      <c r="V47" s="53"/>
      <c r="W47" s="53">
        <v>2539</v>
      </c>
      <c r="X47" s="54">
        <v>163318</v>
      </c>
      <c r="Y47" s="53">
        <v>-160779</v>
      </c>
      <c r="Z47" s="94">
        <v>-98.45</v>
      </c>
      <c r="AA47" s="95">
        <v>217757</v>
      </c>
    </row>
    <row r="48" spans="1:27" ht="12.75">
      <c r="A48" s="361" t="s">
        <v>255</v>
      </c>
      <c r="B48" s="136"/>
      <c r="C48" s="60"/>
      <c r="D48" s="368"/>
      <c r="E48" s="54">
        <v>10000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142080</v>
      </c>
      <c r="F49" s="53"/>
      <c r="G49" s="53"/>
      <c r="H49" s="54"/>
      <c r="I49" s="54"/>
      <c r="J49" s="53"/>
      <c r="K49" s="53"/>
      <c r="L49" s="54"/>
      <c r="M49" s="54">
        <v>36543</v>
      </c>
      <c r="N49" s="53">
        <v>36543</v>
      </c>
      <c r="O49" s="53"/>
      <c r="P49" s="54"/>
      <c r="Q49" s="54"/>
      <c r="R49" s="53"/>
      <c r="S49" s="53"/>
      <c r="T49" s="54"/>
      <c r="U49" s="54"/>
      <c r="V49" s="53"/>
      <c r="W49" s="53">
        <v>36543</v>
      </c>
      <c r="X49" s="54"/>
      <c r="Y49" s="53">
        <v>36543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4010664</v>
      </c>
      <c r="D60" s="346">
        <f t="shared" si="14"/>
        <v>0</v>
      </c>
      <c r="E60" s="219">
        <f t="shared" si="14"/>
        <v>7102114</v>
      </c>
      <c r="F60" s="264">
        <f t="shared" si="14"/>
        <v>4967957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97902</v>
      </c>
      <c r="N60" s="264">
        <f t="shared" si="14"/>
        <v>97902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97902</v>
      </c>
      <c r="X60" s="219">
        <f t="shared" si="14"/>
        <v>3725968</v>
      </c>
      <c r="Y60" s="264">
        <f t="shared" si="14"/>
        <v>-3628066</v>
      </c>
      <c r="Z60" s="337">
        <f>+IF(X60&lt;&gt;0,+(Y60/X60)*100,0)</f>
        <v>-97.3724412018568</v>
      </c>
      <c r="AA60" s="232">
        <f>+AA57+AA54+AA51+AA40+AA37+AA34+AA22+AA5</f>
        <v>4967957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92201353</v>
      </c>
      <c r="D5" s="153">
        <f>SUM(D6:D8)</f>
        <v>0</v>
      </c>
      <c r="E5" s="154">
        <f t="shared" si="0"/>
        <v>94027926</v>
      </c>
      <c r="F5" s="100">
        <f t="shared" si="0"/>
        <v>92760604</v>
      </c>
      <c r="G5" s="100">
        <f t="shared" si="0"/>
        <v>34814607</v>
      </c>
      <c r="H5" s="100">
        <f t="shared" si="0"/>
        <v>1082638</v>
      </c>
      <c r="I5" s="100">
        <f t="shared" si="0"/>
        <v>681521</v>
      </c>
      <c r="J5" s="100">
        <f t="shared" si="0"/>
        <v>36578766</v>
      </c>
      <c r="K5" s="100">
        <f t="shared" si="0"/>
        <v>331082</v>
      </c>
      <c r="L5" s="100">
        <f t="shared" si="0"/>
        <v>142081</v>
      </c>
      <c r="M5" s="100">
        <f t="shared" si="0"/>
        <v>18837991</v>
      </c>
      <c r="N5" s="100">
        <f t="shared" si="0"/>
        <v>19311154</v>
      </c>
      <c r="O5" s="100">
        <f t="shared" si="0"/>
        <v>908808</v>
      </c>
      <c r="P5" s="100">
        <f t="shared" si="0"/>
        <v>2105781</v>
      </c>
      <c r="Q5" s="100">
        <f t="shared" si="0"/>
        <v>20535966</v>
      </c>
      <c r="R5" s="100">
        <f t="shared" si="0"/>
        <v>23550555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79440475</v>
      </c>
      <c r="X5" s="100">
        <f t="shared" si="0"/>
        <v>64266651</v>
      </c>
      <c r="Y5" s="100">
        <f t="shared" si="0"/>
        <v>15173824</v>
      </c>
      <c r="Z5" s="137">
        <f>+IF(X5&lt;&gt;0,+(Y5/X5)*100,0)</f>
        <v>23.610727747428445</v>
      </c>
      <c r="AA5" s="153">
        <f>SUM(AA6:AA8)</f>
        <v>92760604</v>
      </c>
    </row>
    <row r="6" spans="1:27" ht="12.75">
      <c r="A6" s="138" t="s">
        <v>75</v>
      </c>
      <c r="B6" s="136"/>
      <c r="C6" s="155">
        <v>5030242</v>
      </c>
      <c r="D6" s="155"/>
      <c r="E6" s="156">
        <v>9142000</v>
      </c>
      <c r="F6" s="60">
        <v>9142000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6856497</v>
      </c>
      <c r="Y6" s="60">
        <v>-6856497</v>
      </c>
      <c r="Z6" s="140">
        <v>-100</v>
      </c>
      <c r="AA6" s="155">
        <v>9142000</v>
      </c>
    </row>
    <row r="7" spans="1:27" ht="12.75">
      <c r="A7" s="138" t="s">
        <v>76</v>
      </c>
      <c r="B7" s="136"/>
      <c r="C7" s="157">
        <v>85031367</v>
      </c>
      <c r="D7" s="157"/>
      <c r="E7" s="158">
        <v>84885926</v>
      </c>
      <c r="F7" s="159">
        <v>78618012</v>
      </c>
      <c r="G7" s="159">
        <v>34814607</v>
      </c>
      <c r="H7" s="159">
        <v>1082638</v>
      </c>
      <c r="I7" s="159">
        <v>521606</v>
      </c>
      <c r="J7" s="159">
        <v>36418851</v>
      </c>
      <c r="K7" s="159">
        <v>331082</v>
      </c>
      <c r="L7" s="159">
        <v>123821</v>
      </c>
      <c r="M7" s="159">
        <v>18831039</v>
      </c>
      <c r="N7" s="159">
        <v>19285942</v>
      </c>
      <c r="O7" s="159">
        <v>731522</v>
      </c>
      <c r="P7" s="159">
        <v>1751562</v>
      </c>
      <c r="Q7" s="159">
        <v>20524873</v>
      </c>
      <c r="R7" s="159">
        <v>23007957</v>
      </c>
      <c r="S7" s="159"/>
      <c r="T7" s="159"/>
      <c r="U7" s="159"/>
      <c r="V7" s="159"/>
      <c r="W7" s="159">
        <v>78712750</v>
      </c>
      <c r="X7" s="159">
        <v>57410154</v>
      </c>
      <c r="Y7" s="159">
        <v>21302596</v>
      </c>
      <c r="Z7" s="141">
        <v>37.11</v>
      </c>
      <c r="AA7" s="157">
        <v>78618012</v>
      </c>
    </row>
    <row r="8" spans="1:27" ht="12.75">
      <c r="A8" s="138" t="s">
        <v>77</v>
      </c>
      <c r="B8" s="136"/>
      <c r="C8" s="155">
        <v>2139744</v>
      </c>
      <c r="D8" s="155"/>
      <c r="E8" s="156"/>
      <c r="F8" s="60">
        <v>5000592</v>
      </c>
      <c r="G8" s="60"/>
      <c r="H8" s="60"/>
      <c r="I8" s="60">
        <v>159915</v>
      </c>
      <c r="J8" s="60">
        <v>159915</v>
      </c>
      <c r="K8" s="60"/>
      <c r="L8" s="60">
        <v>18260</v>
      </c>
      <c r="M8" s="60">
        <v>6952</v>
      </c>
      <c r="N8" s="60">
        <v>25212</v>
      </c>
      <c r="O8" s="60">
        <v>177286</v>
      </c>
      <c r="P8" s="60">
        <v>354219</v>
      </c>
      <c r="Q8" s="60">
        <v>11093</v>
      </c>
      <c r="R8" s="60">
        <v>542598</v>
      </c>
      <c r="S8" s="60"/>
      <c r="T8" s="60"/>
      <c r="U8" s="60"/>
      <c r="V8" s="60"/>
      <c r="W8" s="60">
        <v>727725</v>
      </c>
      <c r="X8" s="60"/>
      <c r="Y8" s="60">
        <v>727725</v>
      </c>
      <c r="Z8" s="140">
        <v>0</v>
      </c>
      <c r="AA8" s="155">
        <v>5000592</v>
      </c>
    </row>
    <row r="9" spans="1:27" ht="12.75">
      <c r="A9" s="135" t="s">
        <v>78</v>
      </c>
      <c r="B9" s="136"/>
      <c r="C9" s="153">
        <f aca="true" t="shared" si="1" ref="C9:Y9">SUM(C10:C14)</f>
        <v>8265340</v>
      </c>
      <c r="D9" s="153">
        <f>SUM(D10:D14)</f>
        <v>0</v>
      </c>
      <c r="E9" s="154">
        <f t="shared" si="1"/>
        <v>5036214</v>
      </c>
      <c r="F9" s="100">
        <f t="shared" si="1"/>
        <v>19546915</v>
      </c>
      <c r="G9" s="100">
        <f t="shared" si="1"/>
        <v>92350</v>
      </c>
      <c r="H9" s="100">
        <f t="shared" si="1"/>
        <v>39349</v>
      </c>
      <c r="I9" s="100">
        <f t="shared" si="1"/>
        <v>213863</v>
      </c>
      <c r="J9" s="100">
        <f t="shared" si="1"/>
        <v>345562</v>
      </c>
      <c r="K9" s="100">
        <f t="shared" si="1"/>
        <v>427125</v>
      </c>
      <c r="L9" s="100">
        <f t="shared" si="1"/>
        <v>49705</v>
      </c>
      <c r="M9" s="100">
        <f t="shared" si="1"/>
        <v>541864</v>
      </c>
      <c r="N9" s="100">
        <f t="shared" si="1"/>
        <v>1018694</v>
      </c>
      <c r="O9" s="100">
        <f t="shared" si="1"/>
        <v>414443</v>
      </c>
      <c r="P9" s="100">
        <f t="shared" si="1"/>
        <v>482285</v>
      </c>
      <c r="Q9" s="100">
        <f t="shared" si="1"/>
        <v>2421125</v>
      </c>
      <c r="R9" s="100">
        <f t="shared" si="1"/>
        <v>3317853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4682109</v>
      </c>
      <c r="X9" s="100">
        <f t="shared" si="1"/>
        <v>1729971</v>
      </c>
      <c r="Y9" s="100">
        <f t="shared" si="1"/>
        <v>2952138</v>
      </c>
      <c r="Z9" s="137">
        <f>+IF(X9&lt;&gt;0,+(Y9/X9)*100,0)</f>
        <v>170.6466755801109</v>
      </c>
      <c r="AA9" s="153">
        <f>SUM(AA10:AA14)</f>
        <v>19546915</v>
      </c>
    </row>
    <row r="10" spans="1:27" ht="12.75">
      <c r="A10" s="138" t="s">
        <v>79</v>
      </c>
      <c r="B10" s="136"/>
      <c r="C10" s="155">
        <v>2341659</v>
      </c>
      <c r="D10" s="155"/>
      <c r="E10" s="156">
        <v>4510673</v>
      </c>
      <c r="F10" s="60">
        <v>4686563</v>
      </c>
      <c r="G10" s="60">
        <v>86154</v>
      </c>
      <c r="H10" s="60">
        <v>35253</v>
      </c>
      <c r="I10" s="60">
        <v>13163</v>
      </c>
      <c r="J10" s="60">
        <v>134570</v>
      </c>
      <c r="K10" s="60">
        <v>51775</v>
      </c>
      <c r="L10" s="60">
        <v>49705</v>
      </c>
      <c r="M10" s="60">
        <v>36379</v>
      </c>
      <c r="N10" s="60">
        <v>137859</v>
      </c>
      <c r="O10" s="60">
        <v>20808</v>
      </c>
      <c r="P10" s="60">
        <v>44255</v>
      </c>
      <c r="Q10" s="60">
        <v>2117873</v>
      </c>
      <c r="R10" s="60">
        <v>2182936</v>
      </c>
      <c r="S10" s="60"/>
      <c r="T10" s="60"/>
      <c r="U10" s="60"/>
      <c r="V10" s="60"/>
      <c r="W10" s="60">
        <v>2455365</v>
      </c>
      <c r="X10" s="60">
        <v>1591245</v>
      </c>
      <c r="Y10" s="60">
        <v>864120</v>
      </c>
      <c r="Z10" s="140">
        <v>54.3</v>
      </c>
      <c r="AA10" s="155">
        <v>4686563</v>
      </c>
    </row>
    <row r="11" spans="1:27" ht="12.75">
      <c r="A11" s="138" t="s">
        <v>80</v>
      </c>
      <c r="B11" s="136"/>
      <c r="C11" s="155">
        <v>768786</v>
      </c>
      <c r="D11" s="155"/>
      <c r="E11" s="156">
        <v>525541</v>
      </c>
      <c r="F11" s="60">
        <v>6235757</v>
      </c>
      <c r="G11" s="60">
        <v>6196</v>
      </c>
      <c r="H11" s="60">
        <v>4096</v>
      </c>
      <c r="I11" s="60"/>
      <c r="J11" s="60">
        <v>10292</v>
      </c>
      <c r="K11" s="60"/>
      <c r="L11" s="60"/>
      <c r="M11" s="60">
        <v>269210</v>
      </c>
      <c r="N11" s="60">
        <v>269210</v>
      </c>
      <c r="O11" s="60">
        <v>127225</v>
      </c>
      <c r="P11" s="60">
        <v>3472</v>
      </c>
      <c r="Q11" s="60">
        <v>1062</v>
      </c>
      <c r="R11" s="60">
        <v>131759</v>
      </c>
      <c r="S11" s="60"/>
      <c r="T11" s="60"/>
      <c r="U11" s="60"/>
      <c r="V11" s="60"/>
      <c r="W11" s="60">
        <v>411261</v>
      </c>
      <c r="X11" s="60">
        <v>138726</v>
      </c>
      <c r="Y11" s="60">
        <v>272535</v>
      </c>
      <c r="Z11" s="140">
        <v>196.46</v>
      </c>
      <c r="AA11" s="155">
        <v>6235757</v>
      </c>
    </row>
    <row r="12" spans="1:27" ht="12.75">
      <c r="A12" s="138" t="s">
        <v>81</v>
      </c>
      <c r="B12" s="136"/>
      <c r="C12" s="155">
        <v>5154895</v>
      </c>
      <c r="D12" s="155"/>
      <c r="E12" s="156"/>
      <c r="F12" s="60">
        <v>8624595</v>
      </c>
      <c r="G12" s="60"/>
      <c r="H12" s="60"/>
      <c r="I12" s="60">
        <v>200700</v>
      </c>
      <c r="J12" s="60">
        <v>200700</v>
      </c>
      <c r="K12" s="60">
        <v>375350</v>
      </c>
      <c r="L12" s="60"/>
      <c r="M12" s="60">
        <v>236275</v>
      </c>
      <c r="N12" s="60">
        <v>611625</v>
      </c>
      <c r="O12" s="60">
        <v>266410</v>
      </c>
      <c r="P12" s="60">
        <v>434558</v>
      </c>
      <c r="Q12" s="60">
        <v>302190</v>
      </c>
      <c r="R12" s="60">
        <v>1003158</v>
      </c>
      <c r="S12" s="60"/>
      <c r="T12" s="60"/>
      <c r="U12" s="60"/>
      <c r="V12" s="60"/>
      <c r="W12" s="60">
        <v>1815483</v>
      </c>
      <c r="X12" s="60"/>
      <c r="Y12" s="60">
        <v>1815483</v>
      </c>
      <c r="Z12" s="140">
        <v>0</v>
      </c>
      <c r="AA12" s="155">
        <v>8624595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26370987</v>
      </c>
      <c r="D15" s="153">
        <f>SUM(D16:D18)</f>
        <v>0</v>
      </c>
      <c r="E15" s="154">
        <f t="shared" si="2"/>
        <v>41507420</v>
      </c>
      <c r="F15" s="100">
        <f t="shared" si="2"/>
        <v>34609099</v>
      </c>
      <c r="G15" s="100">
        <f t="shared" si="2"/>
        <v>559264</v>
      </c>
      <c r="H15" s="100">
        <f t="shared" si="2"/>
        <v>375505</v>
      </c>
      <c r="I15" s="100">
        <f t="shared" si="2"/>
        <v>52</v>
      </c>
      <c r="J15" s="100">
        <f t="shared" si="2"/>
        <v>934821</v>
      </c>
      <c r="K15" s="100">
        <f t="shared" si="2"/>
        <v>4869</v>
      </c>
      <c r="L15" s="100">
        <f t="shared" si="2"/>
        <v>264807</v>
      </c>
      <c r="M15" s="100">
        <f t="shared" si="2"/>
        <v>5205</v>
      </c>
      <c r="N15" s="100">
        <f t="shared" si="2"/>
        <v>274881</v>
      </c>
      <c r="O15" s="100">
        <f t="shared" si="2"/>
        <v>1295139</v>
      </c>
      <c r="P15" s="100">
        <f t="shared" si="2"/>
        <v>1447607</v>
      </c>
      <c r="Q15" s="100">
        <f t="shared" si="2"/>
        <v>1897</v>
      </c>
      <c r="R15" s="100">
        <f t="shared" si="2"/>
        <v>2744643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3954345</v>
      </c>
      <c r="X15" s="100">
        <f t="shared" si="2"/>
        <v>30777372</v>
      </c>
      <c r="Y15" s="100">
        <f t="shared" si="2"/>
        <v>-26823027</v>
      </c>
      <c r="Z15" s="137">
        <f>+IF(X15&lt;&gt;0,+(Y15/X15)*100,0)</f>
        <v>-87.15177826098991</v>
      </c>
      <c r="AA15" s="153">
        <f>SUM(AA16:AA18)</f>
        <v>34609099</v>
      </c>
    </row>
    <row r="16" spans="1:27" ht="12.75">
      <c r="A16" s="138" t="s">
        <v>85</v>
      </c>
      <c r="B16" s="136"/>
      <c r="C16" s="155"/>
      <c r="D16" s="155"/>
      <c r="E16" s="156">
        <v>323988</v>
      </c>
      <c r="F16" s="60">
        <v>323988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74970</v>
      </c>
      <c r="Y16" s="60">
        <v>-74970</v>
      </c>
      <c r="Z16" s="140">
        <v>-100</v>
      </c>
      <c r="AA16" s="155">
        <v>323988</v>
      </c>
    </row>
    <row r="17" spans="1:27" ht="12.75">
      <c r="A17" s="138" t="s">
        <v>86</v>
      </c>
      <c r="B17" s="136"/>
      <c r="C17" s="155">
        <v>26370987</v>
      </c>
      <c r="D17" s="155"/>
      <c r="E17" s="156">
        <v>41183432</v>
      </c>
      <c r="F17" s="60">
        <v>34285111</v>
      </c>
      <c r="G17" s="60">
        <v>559264</v>
      </c>
      <c r="H17" s="60">
        <v>375505</v>
      </c>
      <c r="I17" s="60">
        <v>52</v>
      </c>
      <c r="J17" s="60">
        <v>934821</v>
      </c>
      <c r="K17" s="60">
        <v>773</v>
      </c>
      <c r="L17" s="60">
        <v>264807</v>
      </c>
      <c r="M17" s="60">
        <v>5205</v>
      </c>
      <c r="N17" s="60">
        <v>270785</v>
      </c>
      <c r="O17" s="60">
        <v>1295139</v>
      </c>
      <c r="P17" s="60">
        <v>1447607</v>
      </c>
      <c r="Q17" s="60">
        <v>1897</v>
      </c>
      <c r="R17" s="60">
        <v>2744643</v>
      </c>
      <c r="S17" s="60"/>
      <c r="T17" s="60"/>
      <c r="U17" s="60"/>
      <c r="V17" s="60"/>
      <c r="W17" s="60">
        <v>3950249</v>
      </c>
      <c r="X17" s="60">
        <v>30702366</v>
      </c>
      <c r="Y17" s="60">
        <v>-26752117</v>
      </c>
      <c r="Z17" s="140">
        <v>-87.13</v>
      </c>
      <c r="AA17" s="155">
        <v>34285111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>
        <v>4096</v>
      </c>
      <c r="L18" s="60"/>
      <c r="M18" s="60"/>
      <c r="N18" s="60">
        <v>4096</v>
      </c>
      <c r="O18" s="60"/>
      <c r="P18" s="60"/>
      <c r="Q18" s="60"/>
      <c r="R18" s="60"/>
      <c r="S18" s="60"/>
      <c r="T18" s="60"/>
      <c r="U18" s="60"/>
      <c r="V18" s="60"/>
      <c r="W18" s="60">
        <v>4096</v>
      </c>
      <c r="X18" s="60">
        <v>36</v>
      </c>
      <c r="Y18" s="60">
        <v>4060</v>
      </c>
      <c r="Z18" s="140">
        <v>11277.78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97779122</v>
      </c>
      <c r="D19" s="153">
        <f>SUM(D20:D23)</f>
        <v>0</v>
      </c>
      <c r="E19" s="154">
        <f t="shared" si="3"/>
        <v>114812836</v>
      </c>
      <c r="F19" s="100">
        <f t="shared" si="3"/>
        <v>116737240</v>
      </c>
      <c r="G19" s="100">
        <f t="shared" si="3"/>
        <v>8877809</v>
      </c>
      <c r="H19" s="100">
        <f t="shared" si="3"/>
        <v>9693605</v>
      </c>
      <c r="I19" s="100">
        <f t="shared" si="3"/>
        <v>9751124</v>
      </c>
      <c r="J19" s="100">
        <f t="shared" si="3"/>
        <v>28322538</v>
      </c>
      <c r="K19" s="100">
        <f t="shared" si="3"/>
        <v>8109079</v>
      </c>
      <c r="L19" s="100">
        <f t="shared" si="3"/>
        <v>1649584</v>
      </c>
      <c r="M19" s="100">
        <f t="shared" si="3"/>
        <v>933698</v>
      </c>
      <c r="N19" s="100">
        <f t="shared" si="3"/>
        <v>10692361</v>
      </c>
      <c r="O19" s="100">
        <f t="shared" si="3"/>
        <v>8994303</v>
      </c>
      <c r="P19" s="100">
        <f t="shared" si="3"/>
        <v>13736430</v>
      </c>
      <c r="Q19" s="100">
        <f t="shared" si="3"/>
        <v>9473404</v>
      </c>
      <c r="R19" s="100">
        <f t="shared" si="3"/>
        <v>32204137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71219036</v>
      </c>
      <c r="X19" s="100">
        <f t="shared" si="3"/>
        <v>85640877</v>
      </c>
      <c r="Y19" s="100">
        <f t="shared" si="3"/>
        <v>-14421841</v>
      </c>
      <c r="Z19" s="137">
        <f>+IF(X19&lt;&gt;0,+(Y19/X19)*100,0)</f>
        <v>-16.83990344937733</v>
      </c>
      <c r="AA19" s="153">
        <f>SUM(AA20:AA23)</f>
        <v>116737240</v>
      </c>
    </row>
    <row r="20" spans="1:27" ht="12.75">
      <c r="A20" s="138" t="s">
        <v>89</v>
      </c>
      <c r="B20" s="136"/>
      <c r="C20" s="155">
        <v>81797721</v>
      </c>
      <c r="D20" s="155"/>
      <c r="E20" s="156">
        <v>93614527</v>
      </c>
      <c r="F20" s="60">
        <v>89665708</v>
      </c>
      <c r="G20" s="60">
        <v>8030695</v>
      </c>
      <c r="H20" s="60">
        <v>7992586</v>
      </c>
      <c r="I20" s="60">
        <v>8059782</v>
      </c>
      <c r="J20" s="60">
        <v>24083063</v>
      </c>
      <c r="K20" s="60">
        <v>7015729</v>
      </c>
      <c r="L20" s="60">
        <v>1649584</v>
      </c>
      <c r="M20" s="60">
        <v>-541320</v>
      </c>
      <c r="N20" s="60">
        <v>8123993</v>
      </c>
      <c r="O20" s="60">
        <v>7350638</v>
      </c>
      <c r="P20" s="60">
        <v>11582625</v>
      </c>
      <c r="Q20" s="60">
        <v>7333415</v>
      </c>
      <c r="R20" s="60">
        <v>26266678</v>
      </c>
      <c r="S20" s="60"/>
      <c r="T20" s="60"/>
      <c r="U20" s="60"/>
      <c r="V20" s="60"/>
      <c r="W20" s="60">
        <v>58473734</v>
      </c>
      <c r="X20" s="60">
        <v>69796791</v>
      </c>
      <c r="Y20" s="60">
        <v>-11323057</v>
      </c>
      <c r="Z20" s="140">
        <v>-16.22</v>
      </c>
      <c r="AA20" s="155">
        <v>89665708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15981401</v>
      </c>
      <c r="D23" s="155"/>
      <c r="E23" s="156">
        <v>21198309</v>
      </c>
      <c r="F23" s="60">
        <v>27071532</v>
      </c>
      <c r="G23" s="60">
        <v>847114</v>
      </c>
      <c r="H23" s="60">
        <v>1701019</v>
      </c>
      <c r="I23" s="60">
        <v>1691342</v>
      </c>
      <c r="J23" s="60">
        <v>4239475</v>
      </c>
      <c r="K23" s="60">
        <v>1093350</v>
      </c>
      <c r="L23" s="60"/>
      <c r="M23" s="60">
        <v>1475018</v>
      </c>
      <c r="N23" s="60">
        <v>2568368</v>
      </c>
      <c r="O23" s="60">
        <v>1643665</v>
      </c>
      <c r="P23" s="60">
        <v>2153805</v>
      </c>
      <c r="Q23" s="60">
        <v>2139989</v>
      </c>
      <c r="R23" s="60">
        <v>5937459</v>
      </c>
      <c r="S23" s="60"/>
      <c r="T23" s="60"/>
      <c r="U23" s="60"/>
      <c r="V23" s="60"/>
      <c r="W23" s="60">
        <v>12745302</v>
      </c>
      <c r="X23" s="60">
        <v>15844086</v>
      </c>
      <c r="Y23" s="60">
        <v>-3098784</v>
      </c>
      <c r="Z23" s="140">
        <v>-19.56</v>
      </c>
      <c r="AA23" s="155">
        <v>27071532</v>
      </c>
    </row>
    <row r="24" spans="1:27" ht="12.75">
      <c r="A24" s="135" t="s">
        <v>93</v>
      </c>
      <c r="B24" s="142" t="s">
        <v>94</v>
      </c>
      <c r="C24" s="153">
        <v>910299</v>
      </c>
      <c r="D24" s="153"/>
      <c r="E24" s="154">
        <v>1027100</v>
      </c>
      <c r="F24" s="100">
        <v>1042025</v>
      </c>
      <c r="G24" s="100">
        <v>77225</v>
      </c>
      <c r="H24" s="100">
        <v>71933</v>
      </c>
      <c r="I24" s="100">
        <v>29142</v>
      </c>
      <c r="J24" s="100">
        <v>178300</v>
      </c>
      <c r="K24" s="100">
        <v>71933</v>
      </c>
      <c r="L24" s="100"/>
      <c r="M24" s="100">
        <v>3146</v>
      </c>
      <c r="N24" s="100">
        <v>75079</v>
      </c>
      <c r="O24" s="100">
        <v>15363</v>
      </c>
      <c r="P24" s="100">
        <v>13625</v>
      </c>
      <c r="Q24" s="100">
        <v>13625</v>
      </c>
      <c r="R24" s="100">
        <v>42613</v>
      </c>
      <c r="S24" s="100"/>
      <c r="T24" s="100"/>
      <c r="U24" s="100"/>
      <c r="V24" s="100"/>
      <c r="W24" s="100">
        <v>295992</v>
      </c>
      <c r="X24" s="100">
        <v>253179</v>
      </c>
      <c r="Y24" s="100">
        <v>42813</v>
      </c>
      <c r="Z24" s="137">
        <v>16.91</v>
      </c>
      <c r="AA24" s="153">
        <v>1042025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225527101</v>
      </c>
      <c r="D25" s="168">
        <f>+D5+D9+D15+D19+D24</f>
        <v>0</v>
      </c>
      <c r="E25" s="169">
        <f t="shared" si="4"/>
        <v>256411496</v>
      </c>
      <c r="F25" s="73">
        <f t="shared" si="4"/>
        <v>264695883</v>
      </c>
      <c r="G25" s="73">
        <f t="shared" si="4"/>
        <v>44421255</v>
      </c>
      <c r="H25" s="73">
        <f t="shared" si="4"/>
        <v>11263030</v>
      </c>
      <c r="I25" s="73">
        <f t="shared" si="4"/>
        <v>10675702</v>
      </c>
      <c r="J25" s="73">
        <f t="shared" si="4"/>
        <v>66359987</v>
      </c>
      <c r="K25" s="73">
        <f t="shared" si="4"/>
        <v>8944088</v>
      </c>
      <c r="L25" s="73">
        <f t="shared" si="4"/>
        <v>2106177</v>
      </c>
      <c r="M25" s="73">
        <f t="shared" si="4"/>
        <v>20321904</v>
      </c>
      <c r="N25" s="73">
        <f t="shared" si="4"/>
        <v>31372169</v>
      </c>
      <c r="O25" s="73">
        <f t="shared" si="4"/>
        <v>11628056</v>
      </c>
      <c r="P25" s="73">
        <f t="shared" si="4"/>
        <v>17785728</v>
      </c>
      <c r="Q25" s="73">
        <f t="shared" si="4"/>
        <v>32446017</v>
      </c>
      <c r="R25" s="73">
        <f t="shared" si="4"/>
        <v>61859801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159591957</v>
      </c>
      <c r="X25" s="73">
        <f t="shared" si="4"/>
        <v>182668050</v>
      </c>
      <c r="Y25" s="73">
        <f t="shared" si="4"/>
        <v>-23076093</v>
      </c>
      <c r="Z25" s="170">
        <f>+IF(X25&lt;&gt;0,+(Y25/X25)*100,0)</f>
        <v>-12.632801959620195</v>
      </c>
      <c r="AA25" s="168">
        <f>+AA5+AA9+AA15+AA19+AA24</f>
        <v>264695883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88903629</v>
      </c>
      <c r="D28" s="153">
        <f>SUM(D29:D31)</f>
        <v>0</v>
      </c>
      <c r="E28" s="154">
        <f t="shared" si="5"/>
        <v>81136790</v>
      </c>
      <c r="F28" s="100">
        <f t="shared" si="5"/>
        <v>65287415</v>
      </c>
      <c r="G28" s="100">
        <f t="shared" si="5"/>
        <v>4001828</v>
      </c>
      <c r="H28" s="100">
        <f t="shared" si="5"/>
        <v>4758370</v>
      </c>
      <c r="I28" s="100">
        <f t="shared" si="5"/>
        <v>3955139</v>
      </c>
      <c r="J28" s="100">
        <f t="shared" si="5"/>
        <v>12715337</v>
      </c>
      <c r="K28" s="100">
        <f t="shared" si="5"/>
        <v>6739980</v>
      </c>
      <c r="L28" s="100">
        <f t="shared" si="5"/>
        <v>6043067</v>
      </c>
      <c r="M28" s="100">
        <f t="shared" si="5"/>
        <v>2515507</v>
      </c>
      <c r="N28" s="100">
        <f t="shared" si="5"/>
        <v>15298554</v>
      </c>
      <c r="O28" s="100">
        <f t="shared" si="5"/>
        <v>7653863</v>
      </c>
      <c r="P28" s="100">
        <f t="shared" si="5"/>
        <v>10175912</v>
      </c>
      <c r="Q28" s="100">
        <f t="shared" si="5"/>
        <v>3581561</v>
      </c>
      <c r="R28" s="100">
        <f t="shared" si="5"/>
        <v>21411336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49425227</v>
      </c>
      <c r="X28" s="100">
        <f t="shared" si="5"/>
        <v>46438533</v>
      </c>
      <c r="Y28" s="100">
        <f t="shared" si="5"/>
        <v>2986694</v>
      </c>
      <c r="Z28" s="137">
        <f>+IF(X28&lt;&gt;0,+(Y28/X28)*100,0)</f>
        <v>6.431499461880073</v>
      </c>
      <c r="AA28" s="153">
        <f>SUM(AA29:AA31)</f>
        <v>65287415</v>
      </c>
    </row>
    <row r="29" spans="1:27" ht="12.75">
      <c r="A29" s="138" t="s">
        <v>75</v>
      </c>
      <c r="B29" s="136"/>
      <c r="C29" s="155">
        <v>29434306</v>
      </c>
      <c r="D29" s="155"/>
      <c r="E29" s="156">
        <v>42425664</v>
      </c>
      <c r="F29" s="60">
        <v>24842710</v>
      </c>
      <c r="G29" s="60">
        <v>2364933</v>
      </c>
      <c r="H29" s="60">
        <v>2340839</v>
      </c>
      <c r="I29" s="60">
        <v>2087157</v>
      </c>
      <c r="J29" s="60">
        <v>6792929</v>
      </c>
      <c r="K29" s="60">
        <v>3672379</v>
      </c>
      <c r="L29" s="60">
        <v>1621502</v>
      </c>
      <c r="M29" s="60">
        <v>869651</v>
      </c>
      <c r="N29" s="60">
        <v>6163532</v>
      </c>
      <c r="O29" s="60">
        <v>3240934</v>
      </c>
      <c r="P29" s="60">
        <v>3378285</v>
      </c>
      <c r="Q29" s="60">
        <v>1789878</v>
      </c>
      <c r="R29" s="60">
        <v>8409097</v>
      </c>
      <c r="S29" s="60"/>
      <c r="T29" s="60"/>
      <c r="U29" s="60"/>
      <c r="V29" s="60"/>
      <c r="W29" s="60">
        <v>21365558</v>
      </c>
      <c r="X29" s="60">
        <v>16465401</v>
      </c>
      <c r="Y29" s="60">
        <v>4900157</v>
      </c>
      <c r="Z29" s="140">
        <v>29.76</v>
      </c>
      <c r="AA29" s="155">
        <v>24842710</v>
      </c>
    </row>
    <row r="30" spans="1:27" ht="12.75">
      <c r="A30" s="138" t="s">
        <v>76</v>
      </c>
      <c r="B30" s="136"/>
      <c r="C30" s="157">
        <v>41314959</v>
      </c>
      <c r="D30" s="157"/>
      <c r="E30" s="158">
        <v>38711126</v>
      </c>
      <c r="F30" s="159">
        <v>28064823</v>
      </c>
      <c r="G30" s="159">
        <v>1636895</v>
      </c>
      <c r="H30" s="159">
        <v>2417531</v>
      </c>
      <c r="I30" s="159">
        <v>1117069</v>
      </c>
      <c r="J30" s="159">
        <v>5171495</v>
      </c>
      <c r="K30" s="159">
        <v>2459704</v>
      </c>
      <c r="L30" s="159">
        <v>3349702</v>
      </c>
      <c r="M30" s="159">
        <v>1576384</v>
      </c>
      <c r="N30" s="159">
        <v>7385790</v>
      </c>
      <c r="O30" s="159">
        <v>2759309</v>
      </c>
      <c r="P30" s="159">
        <v>3251339</v>
      </c>
      <c r="Q30" s="159">
        <v>1067841</v>
      </c>
      <c r="R30" s="159">
        <v>7078489</v>
      </c>
      <c r="S30" s="159"/>
      <c r="T30" s="159"/>
      <c r="U30" s="159"/>
      <c r="V30" s="159"/>
      <c r="W30" s="159">
        <v>19635774</v>
      </c>
      <c r="X30" s="159">
        <v>29973096</v>
      </c>
      <c r="Y30" s="159">
        <v>-10337322</v>
      </c>
      <c r="Z30" s="141">
        <v>-34.49</v>
      </c>
      <c r="AA30" s="157">
        <v>28064823</v>
      </c>
    </row>
    <row r="31" spans="1:27" ht="12.75">
      <c r="A31" s="138" t="s">
        <v>77</v>
      </c>
      <c r="B31" s="136"/>
      <c r="C31" s="155">
        <v>18154364</v>
      </c>
      <c r="D31" s="155"/>
      <c r="E31" s="156"/>
      <c r="F31" s="60">
        <v>12379882</v>
      </c>
      <c r="G31" s="60"/>
      <c r="H31" s="60"/>
      <c r="I31" s="60">
        <v>750913</v>
      </c>
      <c r="J31" s="60">
        <v>750913</v>
      </c>
      <c r="K31" s="60">
        <v>607897</v>
      </c>
      <c r="L31" s="60">
        <v>1071863</v>
      </c>
      <c r="M31" s="60">
        <v>69472</v>
      </c>
      <c r="N31" s="60">
        <v>1749232</v>
      </c>
      <c r="O31" s="60">
        <v>1653620</v>
      </c>
      <c r="P31" s="60">
        <v>3546288</v>
      </c>
      <c r="Q31" s="60">
        <v>723842</v>
      </c>
      <c r="R31" s="60">
        <v>5923750</v>
      </c>
      <c r="S31" s="60"/>
      <c r="T31" s="60"/>
      <c r="U31" s="60"/>
      <c r="V31" s="60"/>
      <c r="W31" s="60">
        <v>8423895</v>
      </c>
      <c r="X31" s="60">
        <v>36</v>
      </c>
      <c r="Y31" s="60">
        <v>8423859</v>
      </c>
      <c r="Z31" s="140">
        <v>23399608.33</v>
      </c>
      <c r="AA31" s="155">
        <v>12379882</v>
      </c>
    </row>
    <row r="32" spans="1:27" ht="12.75">
      <c r="A32" s="135" t="s">
        <v>78</v>
      </c>
      <c r="B32" s="136"/>
      <c r="C32" s="153">
        <f aca="true" t="shared" si="6" ref="C32:Y32">SUM(C33:C37)</f>
        <v>15065882</v>
      </c>
      <c r="D32" s="153">
        <f>SUM(D33:D37)</f>
        <v>0</v>
      </c>
      <c r="E32" s="154">
        <f t="shared" si="6"/>
        <v>12125433</v>
      </c>
      <c r="F32" s="100">
        <f t="shared" si="6"/>
        <v>17858150</v>
      </c>
      <c r="G32" s="100">
        <f t="shared" si="6"/>
        <v>508715</v>
      </c>
      <c r="H32" s="100">
        <f t="shared" si="6"/>
        <v>751635</v>
      </c>
      <c r="I32" s="100">
        <f t="shared" si="6"/>
        <v>1085519</v>
      </c>
      <c r="J32" s="100">
        <f t="shared" si="6"/>
        <v>2345869</v>
      </c>
      <c r="K32" s="100">
        <f t="shared" si="6"/>
        <v>1292504</v>
      </c>
      <c r="L32" s="100">
        <f t="shared" si="6"/>
        <v>808564</v>
      </c>
      <c r="M32" s="100">
        <f t="shared" si="6"/>
        <v>75329</v>
      </c>
      <c r="N32" s="100">
        <f t="shared" si="6"/>
        <v>2176397</v>
      </c>
      <c r="O32" s="100">
        <f t="shared" si="6"/>
        <v>3107529</v>
      </c>
      <c r="P32" s="100">
        <f t="shared" si="6"/>
        <v>3587577</v>
      </c>
      <c r="Q32" s="100">
        <f t="shared" si="6"/>
        <v>1966224</v>
      </c>
      <c r="R32" s="100">
        <f t="shared" si="6"/>
        <v>8661330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13183596</v>
      </c>
      <c r="X32" s="100">
        <f t="shared" si="6"/>
        <v>9172305</v>
      </c>
      <c r="Y32" s="100">
        <f t="shared" si="6"/>
        <v>4011291</v>
      </c>
      <c r="Z32" s="137">
        <f>+IF(X32&lt;&gt;0,+(Y32/X32)*100,0)</f>
        <v>43.73263863336424</v>
      </c>
      <c r="AA32" s="153">
        <f>SUM(AA33:AA37)</f>
        <v>17858150</v>
      </c>
    </row>
    <row r="33" spans="1:27" ht="12.75">
      <c r="A33" s="138" t="s">
        <v>79</v>
      </c>
      <c r="B33" s="136"/>
      <c r="C33" s="155">
        <v>4737170</v>
      </c>
      <c r="D33" s="155"/>
      <c r="E33" s="156">
        <v>7034770</v>
      </c>
      <c r="F33" s="60">
        <v>6506993</v>
      </c>
      <c r="G33" s="60">
        <v>222200</v>
      </c>
      <c r="H33" s="60">
        <v>370767</v>
      </c>
      <c r="I33" s="60">
        <v>354744</v>
      </c>
      <c r="J33" s="60">
        <v>947711</v>
      </c>
      <c r="K33" s="60">
        <v>529512</v>
      </c>
      <c r="L33" s="60">
        <v>587916</v>
      </c>
      <c r="M33" s="60">
        <v>27781</v>
      </c>
      <c r="N33" s="60">
        <v>1145209</v>
      </c>
      <c r="O33" s="60">
        <v>1018421</v>
      </c>
      <c r="P33" s="60">
        <v>1473494</v>
      </c>
      <c r="Q33" s="60">
        <v>657232</v>
      </c>
      <c r="R33" s="60">
        <v>3149147</v>
      </c>
      <c r="S33" s="60"/>
      <c r="T33" s="60"/>
      <c r="U33" s="60"/>
      <c r="V33" s="60"/>
      <c r="W33" s="60">
        <v>5242067</v>
      </c>
      <c r="X33" s="60">
        <v>5346729</v>
      </c>
      <c r="Y33" s="60">
        <v>-104662</v>
      </c>
      <c r="Z33" s="140">
        <v>-1.96</v>
      </c>
      <c r="AA33" s="155">
        <v>6506993</v>
      </c>
    </row>
    <row r="34" spans="1:27" ht="12.75">
      <c r="A34" s="138" t="s">
        <v>80</v>
      </c>
      <c r="B34" s="136"/>
      <c r="C34" s="155">
        <v>1947196</v>
      </c>
      <c r="D34" s="155"/>
      <c r="E34" s="156">
        <v>2879270</v>
      </c>
      <c r="F34" s="60">
        <v>2273876</v>
      </c>
      <c r="G34" s="60">
        <v>174311</v>
      </c>
      <c r="H34" s="60">
        <v>147133</v>
      </c>
      <c r="I34" s="60">
        <v>139683</v>
      </c>
      <c r="J34" s="60">
        <v>461127</v>
      </c>
      <c r="K34" s="60">
        <v>147133</v>
      </c>
      <c r="L34" s="60"/>
      <c r="M34" s="60">
        <v>28635</v>
      </c>
      <c r="N34" s="60">
        <v>175768</v>
      </c>
      <c r="O34" s="60">
        <v>453082</v>
      </c>
      <c r="P34" s="60">
        <v>878087</v>
      </c>
      <c r="Q34" s="60">
        <v>638368</v>
      </c>
      <c r="R34" s="60">
        <v>1969537</v>
      </c>
      <c r="S34" s="60"/>
      <c r="T34" s="60"/>
      <c r="U34" s="60"/>
      <c r="V34" s="60"/>
      <c r="W34" s="60">
        <v>2606432</v>
      </c>
      <c r="X34" s="60">
        <v>2166957</v>
      </c>
      <c r="Y34" s="60">
        <v>439475</v>
      </c>
      <c r="Z34" s="140">
        <v>20.28</v>
      </c>
      <c r="AA34" s="155">
        <v>2273876</v>
      </c>
    </row>
    <row r="35" spans="1:27" ht="12.75">
      <c r="A35" s="138" t="s">
        <v>81</v>
      </c>
      <c r="B35" s="136"/>
      <c r="C35" s="155">
        <v>6053313</v>
      </c>
      <c r="D35" s="155"/>
      <c r="E35" s="156"/>
      <c r="F35" s="60">
        <v>6145500</v>
      </c>
      <c r="G35" s="60"/>
      <c r="H35" s="60"/>
      <c r="I35" s="60">
        <v>398864</v>
      </c>
      <c r="J35" s="60">
        <v>398864</v>
      </c>
      <c r="K35" s="60">
        <v>382124</v>
      </c>
      <c r="L35" s="60"/>
      <c r="M35" s="60">
        <v>14875</v>
      </c>
      <c r="N35" s="60">
        <v>396999</v>
      </c>
      <c r="O35" s="60">
        <v>1082451</v>
      </c>
      <c r="P35" s="60">
        <v>827445</v>
      </c>
      <c r="Q35" s="60">
        <v>471887</v>
      </c>
      <c r="R35" s="60">
        <v>2381783</v>
      </c>
      <c r="S35" s="60"/>
      <c r="T35" s="60"/>
      <c r="U35" s="60"/>
      <c r="V35" s="60"/>
      <c r="W35" s="60">
        <v>3177646</v>
      </c>
      <c r="X35" s="60">
        <v>36</v>
      </c>
      <c r="Y35" s="60">
        <v>3177610</v>
      </c>
      <c r="Z35" s="140">
        <v>8826694.44</v>
      </c>
      <c r="AA35" s="155">
        <v>6145500</v>
      </c>
    </row>
    <row r="36" spans="1:27" ht="12.75">
      <c r="A36" s="138" t="s">
        <v>82</v>
      </c>
      <c r="B36" s="136"/>
      <c r="C36" s="155">
        <v>2328203</v>
      </c>
      <c r="D36" s="155"/>
      <c r="E36" s="156">
        <v>2211393</v>
      </c>
      <c r="F36" s="60">
        <v>2931781</v>
      </c>
      <c r="G36" s="60">
        <v>112204</v>
      </c>
      <c r="H36" s="60">
        <v>233735</v>
      </c>
      <c r="I36" s="60">
        <v>192228</v>
      </c>
      <c r="J36" s="60">
        <v>538167</v>
      </c>
      <c r="K36" s="60">
        <v>233735</v>
      </c>
      <c r="L36" s="60">
        <v>220648</v>
      </c>
      <c r="M36" s="60">
        <v>4038</v>
      </c>
      <c r="N36" s="60">
        <v>458421</v>
      </c>
      <c r="O36" s="60">
        <v>553575</v>
      </c>
      <c r="P36" s="60">
        <v>408551</v>
      </c>
      <c r="Q36" s="60">
        <v>198737</v>
      </c>
      <c r="R36" s="60">
        <v>1160863</v>
      </c>
      <c r="S36" s="60"/>
      <c r="T36" s="60"/>
      <c r="U36" s="60"/>
      <c r="V36" s="60"/>
      <c r="W36" s="60">
        <v>2157451</v>
      </c>
      <c r="X36" s="60">
        <v>1658547</v>
      </c>
      <c r="Y36" s="60">
        <v>498904</v>
      </c>
      <c r="Z36" s="140">
        <v>30.08</v>
      </c>
      <c r="AA36" s="155">
        <v>2931781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36</v>
      </c>
      <c r="Y37" s="159">
        <v>-36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30746503</v>
      </c>
      <c r="D38" s="153">
        <f>SUM(D39:D41)</f>
        <v>0</v>
      </c>
      <c r="E38" s="154">
        <f t="shared" si="7"/>
        <v>41103262</v>
      </c>
      <c r="F38" s="100">
        <f t="shared" si="7"/>
        <v>30553624</v>
      </c>
      <c r="G38" s="100">
        <f t="shared" si="7"/>
        <v>922108</v>
      </c>
      <c r="H38" s="100">
        <f t="shared" si="7"/>
        <v>1709569</v>
      </c>
      <c r="I38" s="100">
        <f t="shared" si="7"/>
        <v>1328615</v>
      </c>
      <c r="J38" s="100">
        <f t="shared" si="7"/>
        <v>3960292</v>
      </c>
      <c r="K38" s="100">
        <f t="shared" si="7"/>
        <v>1262027</v>
      </c>
      <c r="L38" s="100">
        <f t="shared" si="7"/>
        <v>2291092</v>
      </c>
      <c r="M38" s="100">
        <f t="shared" si="7"/>
        <v>68491</v>
      </c>
      <c r="N38" s="100">
        <f t="shared" si="7"/>
        <v>3621610</v>
      </c>
      <c r="O38" s="100">
        <f t="shared" si="7"/>
        <v>3777528</v>
      </c>
      <c r="P38" s="100">
        <f t="shared" si="7"/>
        <v>2549655</v>
      </c>
      <c r="Q38" s="100">
        <f t="shared" si="7"/>
        <v>1519143</v>
      </c>
      <c r="R38" s="100">
        <f t="shared" si="7"/>
        <v>7846326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15428228</v>
      </c>
      <c r="X38" s="100">
        <f t="shared" si="7"/>
        <v>30982356</v>
      </c>
      <c r="Y38" s="100">
        <f t="shared" si="7"/>
        <v>-15554128</v>
      </c>
      <c r="Z38" s="137">
        <f>+IF(X38&lt;&gt;0,+(Y38/X38)*100,0)</f>
        <v>-50.20318015841016</v>
      </c>
      <c r="AA38" s="153">
        <f>SUM(AA39:AA41)</f>
        <v>30553624</v>
      </c>
    </row>
    <row r="39" spans="1:27" ht="12.75">
      <c r="A39" s="138" t="s">
        <v>85</v>
      </c>
      <c r="B39" s="136"/>
      <c r="C39" s="155">
        <v>5160821</v>
      </c>
      <c r="D39" s="155"/>
      <c r="E39" s="156">
        <v>3068739</v>
      </c>
      <c r="F39" s="60">
        <v>6577471</v>
      </c>
      <c r="G39" s="60">
        <v>240629</v>
      </c>
      <c r="H39" s="60">
        <v>458564</v>
      </c>
      <c r="I39" s="60">
        <v>451923</v>
      </c>
      <c r="J39" s="60">
        <v>1151116</v>
      </c>
      <c r="K39" s="60">
        <v>303343</v>
      </c>
      <c r="L39" s="60">
        <v>384375</v>
      </c>
      <c r="M39" s="60">
        <v>31249</v>
      </c>
      <c r="N39" s="60">
        <v>718967</v>
      </c>
      <c r="O39" s="60">
        <v>1211215</v>
      </c>
      <c r="P39" s="60">
        <v>205342</v>
      </c>
      <c r="Q39" s="60">
        <v>591912</v>
      </c>
      <c r="R39" s="60">
        <v>2008469</v>
      </c>
      <c r="S39" s="60"/>
      <c r="T39" s="60"/>
      <c r="U39" s="60"/>
      <c r="V39" s="60"/>
      <c r="W39" s="60">
        <v>3878552</v>
      </c>
      <c r="X39" s="60">
        <v>2301552</v>
      </c>
      <c r="Y39" s="60">
        <v>1577000</v>
      </c>
      <c r="Z39" s="140">
        <v>68.52</v>
      </c>
      <c r="AA39" s="155">
        <v>6577471</v>
      </c>
    </row>
    <row r="40" spans="1:27" ht="12.75">
      <c r="A40" s="138" t="s">
        <v>86</v>
      </c>
      <c r="B40" s="136"/>
      <c r="C40" s="155">
        <v>25585682</v>
      </c>
      <c r="D40" s="155"/>
      <c r="E40" s="156">
        <v>38034523</v>
      </c>
      <c r="F40" s="60">
        <v>23976153</v>
      </c>
      <c r="G40" s="60">
        <v>681479</v>
      </c>
      <c r="H40" s="60">
        <v>1251005</v>
      </c>
      <c r="I40" s="60">
        <v>876692</v>
      </c>
      <c r="J40" s="60">
        <v>2809176</v>
      </c>
      <c r="K40" s="60">
        <v>958684</v>
      </c>
      <c r="L40" s="60">
        <v>1906717</v>
      </c>
      <c r="M40" s="60">
        <v>37242</v>
      </c>
      <c r="N40" s="60">
        <v>2902643</v>
      </c>
      <c r="O40" s="60">
        <v>2566313</v>
      </c>
      <c r="P40" s="60">
        <v>2344313</v>
      </c>
      <c r="Q40" s="60">
        <v>927231</v>
      </c>
      <c r="R40" s="60">
        <v>5837857</v>
      </c>
      <c r="S40" s="60"/>
      <c r="T40" s="60"/>
      <c r="U40" s="60"/>
      <c r="V40" s="60"/>
      <c r="W40" s="60">
        <v>11549676</v>
      </c>
      <c r="X40" s="60">
        <v>28680768</v>
      </c>
      <c r="Y40" s="60">
        <v>-17131092</v>
      </c>
      <c r="Z40" s="140">
        <v>-59.73</v>
      </c>
      <c r="AA40" s="155">
        <v>23976153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36</v>
      </c>
      <c r="Y41" s="60">
        <v>-36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130861332</v>
      </c>
      <c r="D42" s="153">
        <f>SUM(D43:D46)</f>
        <v>0</v>
      </c>
      <c r="E42" s="154">
        <f t="shared" si="8"/>
        <v>91494082</v>
      </c>
      <c r="F42" s="100">
        <f t="shared" si="8"/>
        <v>108168818</v>
      </c>
      <c r="G42" s="100">
        <f t="shared" si="8"/>
        <v>1538418</v>
      </c>
      <c r="H42" s="100">
        <f t="shared" si="8"/>
        <v>2212999</v>
      </c>
      <c r="I42" s="100">
        <f t="shared" si="8"/>
        <v>2085351</v>
      </c>
      <c r="J42" s="100">
        <f t="shared" si="8"/>
        <v>5836768</v>
      </c>
      <c r="K42" s="100">
        <f t="shared" si="8"/>
        <v>2180179</v>
      </c>
      <c r="L42" s="100">
        <f t="shared" si="8"/>
        <v>7382372</v>
      </c>
      <c r="M42" s="100">
        <f t="shared" si="8"/>
        <v>47632520</v>
      </c>
      <c r="N42" s="100">
        <f t="shared" si="8"/>
        <v>57195071</v>
      </c>
      <c r="O42" s="100">
        <f t="shared" si="8"/>
        <v>5504326</v>
      </c>
      <c r="P42" s="100">
        <f t="shared" si="8"/>
        <v>9304303</v>
      </c>
      <c r="Q42" s="100">
        <f t="shared" si="8"/>
        <v>2610574</v>
      </c>
      <c r="R42" s="100">
        <f t="shared" si="8"/>
        <v>17419203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80451042</v>
      </c>
      <c r="X42" s="100">
        <f t="shared" si="8"/>
        <v>76663521</v>
      </c>
      <c r="Y42" s="100">
        <f t="shared" si="8"/>
        <v>3787521</v>
      </c>
      <c r="Z42" s="137">
        <f>+IF(X42&lt;&gt;0,+(Y42/X42)*100,0)</f>
        <v>4.940447491317285</v>
      </c>
      <c r="AA42" s="153">
        <f>SUM(AA43:AA46)</f>
        <v>108168818</v>
      </c>
    </row>
    <row r="43" spans="1:27" ht="12.75">
      <c r="A43" s="138" t="s">
        <v>89</v>
      </c>
      <c r="B43" s="136"/>
      <c r="C43" s="155">
        <v>94253629</v>
      </c>
      <c r="D43" s="155"/>
      <c r="E43" s="156">
        <v>73002000</v>
      </c>
      <c r="F43" s="60">
        <v>87866966</v>
      </c>
      <c r="G43" s="60">
        <v>545916</v>
      </c>
      <c r="H43" s="60">
        <v>754802</v>
      </c>
      <c r="I43" s="60">
        <v>624598</v>
      </c>
      <c r="J43" s="60">
        <v>1925316</v>
      </c>
      <c r="K43" s="60">
        <v>754802</v>
      </c>
      <c r="L43" s="60">
        <v>6192675</v>
      </c>
      <c r="M43" s="60">
        <v>47594229</v>
      </c>
      <c r="N43" s="60">
        <v>54541706</v>
      </c>
      <c r="O43" s="60">
        <v>1638020</v>
      </c>
      <c r="P43" s="60">
        <v>6892883</v>
      </c>
      <c r="Q43" s="60">
        <v>1014427</v>
      </c>
      <c r="R43" s="60">
        <v>9545330</v>
      </c>
      <c r="S43" s="60"/>
      <c r="T43" s="60"/>
      <c r="U43" s="60"/>
      <c r="V43" s="60"/>
      <c r="W43" s="60">
        <v>66012352</v>
      </c>
      <c r="X43" s="60">
        <v>62774955</v>
      </c>
      <c r="Y43" s="60">
        <v>3237397</v>
      </c>
      <c r="Z43" s="140">
        <v>5.16</v>
      </c>
      <c r="AA43" s="155">
        <v>87866966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36607703</v>
      </c>
      <c r="D46" s="155"/>
      <c r="E46" s="156">
        <v>18492082</v>
      </c>
      <c r="F46" s="60">
        <v>20301852</v>
      </c>
      <c r="G46" s="60">
        <v>992502</v>
      </c>
      <c r="H46" s="60">
        <v>1458197</v>
      </c>
      <c r="I46" s="60">
        <v>1460753</v>
      </c>
      <c r="J46" s="60">
        <v>3911452</v>
      </c>
      <c r="K46" s="60">
        <v>1425377</v>
      </c>
      <c r="L46" s="60">
        <v>1189697</v>
      </c>
      <c r="M46" s="60">
        <v>38291</v>
      </c>
      <c r="N46" s="60">
        <v>2653365</v>
      </c>
      <c r="O46" s="60">
        <v>3866306</v>
      </c>
      <c r="P46" s="60">
        <v>2411420</v>
      </c>
      <c r="Q46" s="60">
        <v>1596147</v>
      </c>
      <c r="R46" s="60">
        <v>7873873</v>
      </c>
      <c r="S46" s="60"/>
      <c r="T46" s="60"/>
      <c r="U46" s="60"/>
      <c r="V46" s="60"/>
      <c r="W46" s="60">
        <v>14438690</v>
      </c>
      <c r="X46" s="60">
        <v>13888566</v>
      </c>
      <c r="Y46" s="60">
        <v>550124</v>
      </c>
      <c r="Z46" s="140">
        <v>3.96</v>
      </c>
      <c r="AA46" s="155">
        <v>20301852</v>
      </c>
    </row>
    <row r="47" spans="1:27" ht="12.75">
      <c r="A47" s="135" t="s">
        <v>93</v>
      </c>
      <c r="B47" s="142" t="s">
        <v>94</v>
      </c>
      <c r="C47" s="153">
        <v>1639263</v>
      </c>
      <c r="D47" s="153"/>
      <c r="E47" s="154">
        <v>3090899</v>
      </c>
      <c r="F47" s="100">
        <v>2351577</v>
      </c>
      <c r="G47" s="100">
        <v>82665</v>
      </c>
      <c r="H47" s="100">
        <v>132326</v>
      </c>
      <c r="I47" s="100">
        <v>131601</v>
      </c>
      <c r="J47" s="100">
        <v>346592</v>
      </c>
      <c r="K47" s="100">
        <v>132326</v>
      </c>
      <c r="L47" s="100"/>
      <c r="M47" s="100">
        <v>146132</v>
      </c>
      <c r="N47" s="100">
        <v>278458</v>
      </c>
      <c r="O47" s="100">
        <v>359656</v>
      </c>
      <c r="P47" s="100"/>
      <c r="Q47" s="100"/>
      <c r="R47" s="100">
        <v>359656</v>
      </c>
      <c r="S47" s="100"/>
      <c r="T47" s="100"/>
      <c r="U47" s="100"/>
      <c r="V47" s="100"/>
      <c r="W47" s="100">
        <v>984706</v>
      </c>
      <c r="X47" s="100">
        <v>2320047</v>
      </c>
      <c r="Y47" s="100">
        <v>-1335341</v>
      </c>
      <c r="Z47" s="137">
        <v>-57.56</v>
      </c>
      <c r="AA47" s="153">
        <v>2351577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267216609</v>
      </c>
      <c r="D48" s="168">
        <f>+D28+D32+D38+D42+D47</f>
        <v>0</v>
      </c>
      <c r="E48" s="169">
        <f t="shared" si="9"/>
        <v>228950466</v>
      </c>
      <c r="F48" s="73">
        <f t="shared" si="9"/>
        <v>224219584</v>
      </c>
      <c r="G48" s="73">
        <f t="shared" si="9"/>
        <v>7053734</v>
      </c>
      <c r="H48" s="73">
        <f t="shared" si="9"/>
        <v>9564899</v>
      </c>
      <c r="I48" s="73">
        <f t="shared" si="9"/>
        <v>8586225</v>
      </c>
      <c r="J48" s="73">
        <f t="shared" si="9"/>
        <v>25204858</v>
      </c>
      <c r="K48" s="73">
        <f t="shared" si="9"/>
        <v>11607016</v>
      </c>
      <c r="L48" s="73">
        <f t="shared" si="9"/>
        <v>16525095</v>
      </c>
      <c r="M48" s="73">
        <f t="shared" si="9"/>
        <v>50437979</v>
      </c>
      <c r="N48" s="73">
        <f t="shared" si="9"/>
        <v>78570090</v>
      </c>
      <c r="O48" s="73">
        <f t="shared" si="9"/>
        <v>20402902</v>
      </c>
      <c r="P48" s="73">
        <f t="shared" si="9"/>
        <v>25617447</v>
      </c>
      <c r="Q48" s="73">
        <f t="shared" si="9"/>
        <v>9677502</v>
      </c>
      <c r="R48" s="73">
        <f t="shared" si="9"/>
        <v>55697851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159472799</v>
      </c>
      <c r="X48" s="73">
        <f t="shared" si="9"/>
        <v>165576762</v>
      </c>
      <c r="Y48" s="73">
        <f t="shared" si="9"/>
        <v>-6103963</v>
      </c>
      <c r="Z48" s="170">
        <f>+IF(X48&lt;&gt;0,+(Y48/X48)*100,0)</f>
        <v>-3.6864853052265874</v>
      </c>
      <c r="AA48" s="168">
        <f>+AA28+AA32+AA38+AA42+AA47</f>
        <v>224219584</v>
      </c>
    </row>
    <row r="49" spans="1:27" ht="12.75">
      <c r="A49" s="148" t="s">
        <v>49</v>
      </c>
      <c r="B49" s="149"/>
      <c r="C49" s="171">
        <f aca="true" t="shared" si="10" ref="C49:Y49">+C25-C48</f>
        <v>-41689508</v>
      </c>
      <c r="D49" s="171">
        <f>+D25-D48</f>
        <v>0</v>
      </c>
      <c r="E49" s="172">
        <f t="shared" si="10"/>
        <v>27461030</v>
      </c>
      <c r="F49" s="173">
        <f t="shared" si="10"/>
        <v>40476299</v>
      </c>
      <c r="G49" s="173">
        <f t="shared" si="10"/>
        <v>37367521</v>
      </c>
      <c r="H49" s="173">
        <f t="shared" si="10"/>
        <v>1698131</v>
      </c>
      <c r="I49" s="173">
        <f t="shared" si="10"/>
        <v>2089477</v>
      </c>
      <c r="J49" s="173">
        <f t="shared" si="10"/>
        <v>41155129</v>
      </c>
      <c r="K49" s="173">
        <f t="shared" si="10"/>
        <v>-2662928</v>
      </c>
      <c r="L49" s="173">
        <f t="shared" si="10"/>
        <v>-14418918</v>
      </c>
      <c r="M49" s="173">
        <f t="shared" si="10"/>
        <v>-30116075</v>
      </c>
      <c r="N49" s="173">
        <f t="shared" si="10"/>
        <v>-47197921</v>
      </c>
      <c r="O49" s="173">
        <f t="shared" si="10"/>
        <v>-8774846</v>
      </c>
      <c r="P49" s="173">
        <f t="shared" si="10"/>
        <v>-7831719</v>
      </c>
      <c r="Q49" s="173">
        <f t="shared" si="10"/>
        <v>22768515</v>
      </c>
      <c r="R49" s="173">
        <f t="shared" si="10"/>
        <v>6161950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119158</v>
      </c>
      <c r="X49" s="173">
        <f>IF(F25=F48,0,X25-X48)</f>
        <v>17091288</v>
      </c>
      <c r="Y49" s="173">
        <f t="shared" si="10"/>
        <v>-16972130</v>
      </c>
      <c r="Z49" s="174">
        <f>+IF(X49&lt;&gt;0,+(Y49/X49)*100,0)</f>
        <v>-99.30281439292345</v>
      </c>
      <c r="AA49" s="171">
        <f>+AA25-AA48</f>
        <v>40476299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18661347</v>
      </c>
      <c r="D5" s="155">
        <v>0</v>
      </c>
      <c r="E5" s="156">
        <v>25665183</v>
      </c>
      <c r="F5" s="60">
        <v>32400000</v>
      </c>
      <c r="G5" s="60">
        <v>13809118</v>
      </c>
      <c r="H5" s="60">
        <v>63066</v>
      </c>
      <c r="I5" s="60">
        <v>2196</v>
      </c>
      <c r="J5" s="60">
        <v>13874380</v>
      </c>
      <c r="K5" s="60">
        <v>87487</v>
      </c>
      <c r="L5" s="60">
        <v>427</v>
      </c>
      <c r="M5" s="60">
        <v>12169223</v>
      </c>
      <c r="N5" s="60">
        <v>12257137</v>
      </c>
      <c r="O5" s="60">
        <v>81550</v>
      </c>
      <c r="P5" s="60">
        <v>55659</v>
      </c>
      <c r="Q5" s="60">
        <v>12899</v>
      </c>
      <c r="R5" s="60">
        <v>150108</v>
      </c>
      <c r="S5" s="60">
        <v>0</v>
      </c>
      <c r="T5" s="60">
        <v>0</v>
      </c>
      <c r="U5" s="60">
        <v>0</v>
      </c>
      <c r="V5" s="60">
        <v>0</v>
      </c>
      <c r="W5" s="60">
        <v>26281625</v>
      </c>
      <c r="X5" s="60">
        <v>19248885</v>
      </c>
      <c r="Y5" s="60">
        <v>7032740</v>
      </c>
      <c r="Z5" s="140">
        <v>36.54</v>
      </c>
      <c r="AA5" s="155">
        <v>32400000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76276657</v>
      </c>
      <c r="D7" s="155">
        <v>0</v>
      </c>
      <c r="E7" s="156">
        <v>83809787</v>
      </c>
      <c r="F7" s="60">
        <v>83809788</v>
      </c>
      <c r="G7" s="60">
        <v>7986145</v>
      </c>
      <c r="H7" s="60">
        <v>7961401</v>
      </c>
      <c r="I7" s="60">
        <v>8007398</v>
      </c>
      <c r="J7" s="60">
        <v>23954944</v>
      </c>
      <c r="K7" s="60">
        <v>6903743</v>
      </c>
      <c r="L7" s="60">
        <v>1639914</v>
      </c>
      <c r="M7" s="60">
        <v>-570104</v>
      </c>
      <c r="N7" s="60">
        <v>7973553</v>
      </c>
      <c r="O7" s="60">
        <v>7299499</v>
      </c>
      <c r="P7" s="60">
        <v>11480284</v>
      </c>
      <c r="Q7" s="60">
        <v>7313637</v>
      </c>
      <c r="R7" s="60">
        <v>26093420</v>
      </c>
      <c r="S7" s="60">
        <v>0</v>
      </c>
      <c r="T7" s="60">
        <v>0</v>
      </c>
      <c r="U7" s="60">
        <v>0</v>
      </c>
      <c r="V7" s="60">
        <v>0</v>
      </c>
      <c r="W7" s="60">
        <v>58021917</v>
      </c>
      <c r="X7" s="60">
        <v>62857341</v>
      </c>
      <c r="Y7" s="60">
        <v>-4835424</v>
      </c>
      <c r="Z7" s="140">
        <v>-7.69</v>
      </c>
      <c r="AA7" s="155">
        <v>83809788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14928625</v>
      </c>
      <c r="D10" s="155">
        <v>0</v>
      </c>
      <c r="E10" s="156">
        <v>14346523</v>
      </c>
      <c r="F10" s="54">
        <v>20185263</v>
      </c>
      <c r="G10" s="54">
        <v>844639</v>
      </c>
      <c r="H10" s="54">
        <v>1697712</v>
      </c>
      <c r="I10" s="54">
        <v>1689688</v>
      </c>
      <c r="J10" s="54">
        <v>4232039</v>
      </c>
      <c r="K10" s="54">
        <v>1088843</v>
      </c>
      <c r="L10" s="54">
        <v>0</v>
      </c>
      <c r="M10" s="54">
        <v>1473918</v>
      </c>
      <c r="N10" s="54">
        <v>2562761</v>
      </c>
      <c r="O10" s="54">
        <v>1636026</v>
      </c>
      <c r="P10" s="54">
        <v>2153805</v>
      </c>
      <c r="Q10" s="54">
        <v>2139989</v>
      </c>
      <c r="R10" s="54">
        <v>5929820</v>
      </c>
      <c r="S10" s="54">
        <v>0</v>
      </c>
      <c r="T10" s="54">
        <v>0</v>
      </c>
      <c r="U10" s="54">
        <v>0</v>
      </c>
      <c r="V10" s="54">
        <v>0</v>
      </c>
      <c r="W10" s="54">
        <v>12724620</v>
      </c>
      <c r="X10" s="54">
        <v>10759896</v>
      </c>
      <c r="Y10" s="54">
        <v>1964724</v>
      </c>
      <c r="Z10" s="184">
        <v>18.26</v>
      </c>
      <c r="AA10" s="130">
        <v>20185263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2144825</v>
      </c>
      <c r="D12" s="155">
        <v>0</v>
      </c>
      <c r="E12" s="156">
        <v>3191372</v>
      </c>
      <c r="F12" s="60">
        <v>3122000</v>
      </c>
      <c r="G12" s="60">
        <v>38725</v>
      </c>
      <c r="H12" s="60">
        <v>177378</v>
      </c>
      <c r="I12" s="60">
        <v>150927</v>
      </c>
      <c r="J12" s="60">
        <v>367030</v>
      </c>
      <c r="K12" s="60">
        <v>24598</v>
      </c>
      <c r="L12" s="60">
        <v>3343</v>
      </c>
      <c r="M12" s="60">
        <v>12575</v>
      </c>
      <c r="N12" s="60">
        <v>40516</v>
      </c>
      <c r="O12" s="60">
        <v>163806</v>
      </c>
      <c r="P12" s="60">
        <v>302468</v>
      </c>
      <c r="Q12" s="60">
        <v>155403</v>
      </c>
      <c r="R12" s="60">
        <v>621677</v>
      </c>
      <c r="S12" s="60">
        <v>0</v>
      </c>
      <c r="T12" s="60">
        <v>0</v>
      </c>
      <c r="U12" s="60">
        <v>0</v>
      </c>
      <c r="V12" s="60">
        <v>0</v>
      </c>
      <c r="W12" s="60">
        <v>1029223</v>
      </c>
      <c r="X12" s="60">
        <v>960597</v>
      </c>
      <c r="Y12" s="60">
        <v>68626</v>
      </c>
      <c r="Z12" s="140">
        <v>7.14</v>
      </c>
      <c r="AA12" s="155">
        <v>3122000</v>
      </c>
    </row>
    <row r="13" spans="1:27" ht="12.75">
      <c r="A13" s="181" t="s">
        <v>109</v>
      </c>
      <c r="B13" s="185"/>
      <c r="C13" s="155">
        <v>1431704</v>
      </c>
      <c r="D13" s="155">
        <v>0</v>
      </c>
      <c r="E13" s="156">
        <v>887542</v>
      </c>
      <c r="F13" s="60">
        <v>2500000</v>
      </c>
      <c r="G13" s="60">
        <v>161093</v>
      </c>
      <c r="H13" s="60">
        <v>235677</v>
      </c>
      <c r="I13" s="60">
        <v>159608</v>
      </c>
      <c r="J13" s="60">
        <v>556378</v>
      </c>
      <c r="K13" s="60">
        <v>150704</v>
      </c>
      <c r="L13" s="60">
        <v>14204</v>
      </c>
      <c r="M13" s="60">
        <v>17833</v>
      </c>
      <c r="N13" s="60">
        <v>182741</v>
      </c>
      <c r="O13" s="60">
        <v>129254</v>
      </c>
      <c r="P13" s="60">
        <v>109459</v>
      </c>
      <c r="Q13" s="60">
        <v>52476</v>
      </c>
      <c r="R13" s="60">
        <v>291189</v>
      </c>
      <c r="S13" s="60">
        <v>0</v>
      </c>
      <c r="T13" s="60">
        <v>0</v>
      </c>
      <c r="U13" s="60">
        <v>0</v>
      </c>
      <c r="V13" s="60">
        <v>0</v>
      </c>
      <c r="W13" s="60">
        <v>1030308</v>
      </c>
      <c r="X13" s="60">
        <v>423810</v>
      </c>
      <c r="Y13" s="60">
        <v>606498</v>
      </c>
      <c r="Z13" s="140">
        <v>143.11</v>
      </c>
      <c r="AA13" s="155">
        <v>2500000</v>
      </c>
    </row>
    <row r="14" spans="1:27" ht="12.75">
      <c r="A14" s="181" t="s">
        <v>110</v>
      </c>
      <c r="B14" s="185"/>
      <c r="C14" s="155">
        <v>5118497</v>
      </c>
      <c r="D14" s="155">
        <v>0</v>
      </c>
      <c r="E14" s="156">
        <v>5201066</v>
      </c>
      <c r="F14" s="60">
        <v>5201066</v>
      </c>
      <c r="G14" s="60">
        <v>140219</v>
      </c>
      <c r="H14" s="60">
        <v>533545</v>
      </c>
      <c r="I14" s="60">
        <v>352475</v>
      </c>
      <c r="J14" s="60">
        <v>1026239</v>
      </c>
      <c r="K14" s="60">
        <v>18461</v>
      </c>
      <c r="L14" s="60">
        <v>0</v>
      </c>
      <c r="M14" s="60">
        <v>0</v>
      </c>
      <c r="N14" s="60">
        <v>18461</v>
      </c>
      <c r="O14" s="60">
        <v>218835</v>
      </c>
      <c r="P14" s="60">
        <v>1231154</v>
      </c>
      <c r="Q14" s="60">
        <v>606505</v>
      </c>
      <c r="R14" s="60">
        <v>2056494</v>
      </c>
      <c r="S14" s="60">
        <v>0</v>
      </c>
      <c r="T14" s="60">
        <v>0</v>
      </c>
      <c r="U14" s="60">
        <v>0</v>
      </c>
      <c r="V14" s="60">
        <v>0</v>
      </c>
      <c r="W14" s="60">
        <v>3101194</v>
      </c>
      <c r="X14" s="60">
        <v>3900798</v>
      </c>
      <c r="Y14" s="60">
        <v>-799604</v>
      </c>
      <c r="Z14" s="140">
        <v>-20.5</v>
      </c>
      <c r="AA14" s="155">
        <v>5201066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459253</v>
      </c>
      <c r="D16" s="155">
        <v>0</v>
      </c>
      <c r="E16" s="156">
        <v>374131</v>
      </c>
      <c r="F16" s="60">
        <v>625311</v>
      </c>
      <c r="G16" s="60">
        <v>74423</v>
      </c>
      <c r="H16" s="60">
        <v>19683</v>
      </c>
      <c r="I16" s="60">
        <v>40310</v>
      </c>
      <c r="J16" s="60">
        <v>134416</v>
      </c>
      <c r="K16" s="60">
        <v>100658</v>
      </c>
      <c r="L16" s="60">
        <v>5182</v>
      </c>
      <c r="M16" s="60">
        <v>5154</v>
      </c>
      <c r="N16" s="60">
        <v>110994</v>
      </c>
      <c r="O16" s="60">
        <v>2661</v>
      </c>
      <c r="P16" s="60">
        <v>9991</v>
      </c>
      <c r="Q16" s="60">
        <v>15187</v>
      </c>
      <c r="R16" s="60">
        <v>27839</v>
      </c>
      <c r="S16" s="60">
        <v>0</v>
      </c>
      <c r="T16" s="60">
        <v>0</v>
      </c>
      <c r="U16" s="60">
        <v>0</v>
      </c>
      <c r="V16" s="60">
        <v>0</v>
      </c>
      <c r="W16" s="60">
        <v>273249</v>
      </c>
      <c r="X16" s="60">
        <v>104067</v>
      </c>
      <c r="Y16" s="60">
        <v>169182</v>
      </c>
      <c r="Z16" s="140">
        <v>162.57</v>
      </c>
      <c r="AA16" s="155">
        <v>625311</v>
      </c>
    </row>
    <row r="17" spans="1:27" ht="12.75">
      <c r="A17" s="181" t="s">
        <v>113</v>
      </c>
      <c r="B17" s="185"/>
      <c r="C17" s="155">
        <v>3225925</v>
      </c>
      <c r="D17" s="155">
        <v>0</v>
      </c>
      <c r="E17" s="156">
        <v>4048192</v>
      </c>
      <c r="F17" s="60">
        <v>5547715</v>
      </c>
      <c r="G17" s="60">
        <v>321366</v>
      </c>
      <c r="H17" s="60">
        <v>366485</v>
      </c>
      <c r="I17" s="60">
        <v>162347</v>
      </c>
      <c r="J17" s="60">
        <v>850198</v>
      </c>
      <c r="K17" s="60">
        <v>366485</v>
      </c>
      <c r="L17" s="60">
        <v>255219</v>
      </c>
      <c r="M17" s="60">
        <v>236275</v>
      </c>
      <c r="N17" s="60">
        <v>857979</v>
      </c>
      <c r="O17" s="60">
        <v>266009</v>
      </c>
      <c r="P17" s="60">
        <v>428158</v>
      </c>
      <c r="Q17" s="60">
        <v>291904</v>
      </c>
      <c r="R17" s="60">
        <v>986071</v>
      </c>
      <c r="S17" s="60">
        <v>0</v>
      </c>
      <c r="T17" s="60">
        <v>0</v>
      </c>
      <c r="U17" s="60">
        <v>0</v>
      </c>
      <c r="V17" s="60">
        <v>0</v>
      </c>
      <c r="W17" s="60">
        <v>2694248</v>
      </c>
      <c r="X17" s="60">
        <v>3036141</v>
      </c>
      <c r="Y17" s="60">
        <v>-341893</v>
      </c>
      <c r="Z17" s="140">
        <v>-11.26</v>
      </c>
      <c r="AA17" s="155">
        <v>5547715</v>
      </c>
    </row>
    <row r="18" spans="1:27" ht="12.75">
      <c r="A18" s="183" t="s">
        <v>114</v>
      </c>
      <c r="B18" s="182"/>
      <c r="C18" s="155">
        <v>1618523</v>
      </c>
      <c r="D18" s="155">
        <v>0</v>
      </c>
      <c r="E18" s="156">
        <v>3181480</v>
      </c>
      <c r="F18" s="60">
        <v>3181360</v>
      </c>
      <c r="G18" s="60">
        <v>167372</v>
      </c>
      <c r="H18" s="60">
        <v>2515</v>
      </c>
      <c r="I18" s="60">
        <v>0</v>
      </c>
      <c r="J18" s="60">
        <v>169887</v>
      </c>
      <c r="K18" s="60">
        <v>35412</v>
      </c>
      <c r="L18" s="60">
        <v>242</v>
      </c>
      <c r="M18" s="60">
        <v>-2515</v>
      </c>
      <c r="N18" s="60">
        <v>33139</v>
      </c>
      <c r="O18" s="60">
        <v>0</v>
      </c>
      <c r="P18" s="60">
        <v>49072</v>
      </c>
      <c r="Q18" s="60">
        <v>20418</v>
      </c>
      <c r="R18" s="60">
        <v>69490</v>
      </c>
      <c r="S18" s="60">
        <v>0</v>
      </c>
      <c r="T18" s="60">
        <v>0</v>
      </c>
      <c r="U18" s="60">
        <v>0</v>
      </c>
      <c r="V18" s="60">
        <v>0</v>
      </c>
      <c r="W18" s="60">
        <v>272516</v>
      </c>
      <c r="X18" s="60">
        <v>2386017</v>
      </c>
      <c r="Y18" s="60">
        <v>-2113501</v>
      </c>
      <c r="Z18" s="140">
        <v>-88.58</v>
      </c>
      <c r="AA18" s="155">
        <v>3181360</v>
      </c>
    </row>
    <row r="19" spans="1:27" ht="12.75">
      <c r="A19" s="181" t="s">
        <v>34</v>
      </c>
      <c r="B19" s="185"/>
      <c r="C19" s="155">
        <v>63340037</v>
      </c>
      <c r="D19" s="155">
        <v>0</v>
      </c>
      <c r="E19" s="156">
        <v>71468228</v>
      </c>
      <c r="F19" s="60">
        <v>61468083</v>
      </c>
      <c r="G19" s="60">
        <v>20429000</v>
      </c>
      <c r="H19" s="60">
        <v>0</v>
      </c>
      <c r="I19" s="60">
        <v>0</v>
      </c>
      <c r="J19" s="60">
        <v>20429000</v>
      </c>
      <c r="K19" s="60">
        <v>0</v>
      </c>
      <c r="L19" s="60">
        <v>110463</v>
      </c>
      <c r="M19" s="60">
        <v>6653300</v>
      </c>
      <c r="N19" s="60">
        <v>6763763</v>
      </c>
      <c r="O19" s="60">
        <v>291875</v>
      </c>
      <c r="P19" s="60">
        <v>299553</v>
      </c>
      <c r="Q19" s="60">
        <v>21771000</v>
      </c>
      <c r="R19" s="60">
        <v>22362428</v>
      </c>
      <c r="S19" s="60">
        <v>0</v>
      </c>
      <c r="T19" s="60">
        <v>0</v>
      </c>
      <c r="U19" s="60">
        <v>0</v>
      </c>
      <c r="V19" s="60">
        <v>0</v>
      </c>
      <c r="W19" s="60">
        <v>49555191</v>
      </c>
      <c r="X19" s="60">
        <v>47777337</v>
      </c>
      <c r="Y19" s="60">
        <v>1777854</v>
      </c>
      <c r="Z19" s="140">
        <v>3.72</v>
      </c>
      <c r="AA19" s="155">
        <v>61468083</v>
      </c>
    </row>
    <row r="20" spans="1:27" ht="12.75">
      <c r="A20" s="181" t="s">
        <v>35</v>
      </c>
      <c r="B20" s="185"/>
      <c r="C20" s="155">
        <v>10410501</v>
      </c>
      <c r="D20" s="155">
        <v>0</v>
      </c>
      <c r="E20" s="156">
        <v>6686897</v>
      </c>
      <c r="F20" s="54">
        <v>8054565</v>
      </c>
      <c r="G20" s="54">
        <v>449155</v>
      </c>
      <c r="H20" s="54">
        <v>205568</v>
      </c>
      <c r="I20" s="54">
        <v>110753</v>
      </c>
      <c r="J20" s="54">
        <v>765476</v>
      </c>
      <c r="K20" s="54">
        <v>167697</v>
      </c>
      <c r="L20" s="54">
        <v>77183</v>
      </c>
      <c r="M20" s="54">
        <v>326245</v>
      </c>
      <c r="N20" s="54">
        <v>571125</v>
      </c>
      <c r="O20" s="54">
        <v>245612</v>
      </c>
      <c r="P20" s="54">
        <v>181710</v>
      </c>
      <c r="Q20" s="54">
        <v>66599</v>
      </c>
      <c r="R20" s="54">
        <v>493921</v>
      </c>
      <c r="S20" s="54">
        <v>0</v>
      </c>
      <c r="T20" s="54">
        <v>0</v>
      </c>
      <c r="U20" s="54">
        <v>0</v>
      </c>
      <c r="V20" s="54">
        <v>0</v>
      </c>
      <c r="W20" s="54">
        <v>1830522</v>
      </c>
      <c r="X20" s="54">
        <v>3120462</v>
      </c>
      <c r="Y20" s="54">
        <v>-1289940</v>
      </c>
      <c r="Z20" s="184">
        <v>-41.34</v>
      </c>
      <c r="AA20" s="130">
        <v>8054565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95095</v>
      </c>
      <c r="F21" s="60">
        <v>95095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95095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197615894</v>
      </c>
      <c r="D22" s="188">
        <f>SUM(D5:D21)</f>
        <v>0</v>
      </c>
      <c r="E22" s="189">
        <f t="shared" si="0"/>
        <v>218955496</v>
      </c>
      <c r="F22" s="190">
        <f t="shared" si="0"/>
        <v>226190246</v>
      </c>
      <c r="G22" s="190">
        <f t="shared" si="0"/>
        <v>44421255</v>
      </c>
      <c r="H22" s="190">
        <f t="shared" si="0"/>
        <v>11263030</v>
      </c>
      <c r="I22" s="190">
        <f t="shared" si="0"/>
        <v>10675702</v>
      </c>
      <c r="J22" s="190">
        <f t="shared" si="0"/>
        <v>66359987</v>
      </c>
      <c r="K22" s="190">
        <f t="shared" si="0"/>
        <v>8944088</v>
      </c>
      <c r="L22" s="190">
        <f t="shared" si="0"/>
        <v>2106177</v>
      </c>
      <c r="M22" s="190">
        <f t="shared" si="0"/>
        <v>20321904</v>
      </c>
      <c r="N22" s="190">
        <f t="shared" si="0"/>
        <v>31372169</v>
      </c>
      <c r="O22" s="190">
        <f t="shared" si="0"/>
        <v>10335127</v>
      </c>
      <c r="P22" s="190">
        <f t="shared" si="0"/>
        <v>16301313</v>
      </c>
      <c r="Q22" s="190">
        <f t="shared" si="0"/>
        <v>32446017</v>
      </c>
      <c r="R22" s="190">
        <f t="shared" si="0"/>
        <v>59082457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156814613</v>
      </c>
      <c r="X22" s="190">
        <f t="shared" si="0"/>
        <v>154575351</v>
      </c>
      <c r="Y22" s="190">
        <f t="shared" si="0"/>
        <v>2239262</v>
      </c>
      <c r="Z22" s="191">
        <f>+IF(X22&lt;&gt;0,+(Y22/X22)*100,0)</f>
        <v>1.4486539965870755</v>
      </c>
      <c r="AA22" s="188">
        <f>SUM(AA5:AA21)</f>
        <v>226190246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76831637</v>
      </c>
      <c r="D25" s="155">
        <v>0</v>
      </c>
      <c r="E25" s="156">
        <v>87589097</v>
      </c>
      <c r="F25" s="60">
        <v>89631108</v>
      </c>
      <c r="G25" s="60">
        <v>3941825</v>
      </c>
      <c r="H25" s="60">
        <v>6836443</v>
      </c>
      <c r="I25" s="60">
        <v>7312295</v>
      </c>
      <c r="J25" s="60">
        <v>18090563</v>
      </c>
      <c r="K25" s="60">
        <v>6508102</v>
      </c>
      <c r="L25" s="60">
        <v>6480447</v>
      </c>
      <c r="M25" s="60">
        <v>392006</v>
      </c>
      <c r="N25" s="60">
        <v>13380555</v>
      </c>
      <c r="O25" s="60">
        <v>16969021</v>
      </c>
      <c r="P25" s="60">
        <v>14172686</v>
      </c>
      <c r="Q25" s="60">
        <v>6517711</v>
      </c>
      <c r="R25" s="60">
        <v>37659418</v>
      </c>
      <c r="S25" s="60">
        <v>0</v>
      </c>
      <c r="T25" s="60">
        <v>0</v>
      </c>
      <c r="U25" s="60">
        <v>0</v>
      </c>
      <c r="V25" s="60">
        <v>0</v>
      </c>
      <c r="W25" s="60">
        <v>69130536</v>
      </c>
      <c r="X25" s="60">
        <v>65691774</v>
      </c>
      <c r="Y25" s="60">
        <v>3438762</v>
      </c>
      <c r="Z25" s="140">
        <v>5.23</v>
      </c>
      <c r="AA25" s="155">
        <v>89631108</v>
      </c>
    </row>
    <row r="26" spans="1:27" ht="12.75">
      <c r="A26" s="183" t="s">
        <v>38</v>
      </c>
      <c r="B26" s="182"/>
      <c r="C26" s="155">
        <v>5882648</v>
      </c>
      <c r="D26" s="155">
        <v>0</v>
      </c>
      <c r="E26" s="156">
        <v>6981529</v>
      </c>
      <c r="F26" s="60">
        <v>8317709</v>
      </c>
      <c r="G26" s="60">
        <v>332739</v>
      </c>
      <c r="H26" s="60">
        <v>755906</v>
      </c>
      <c r="I26" s="60">
        <v>633960</v>
      </c>
      <c r="J26" s="60">
        <v>1722605</v>
      </c>
      <c r="K26" s="60">
        <v>608621</v>
      </c>
      <c r="L26" s="60">
        <v>602183</v>
      </c>
      <c r="M26" s="60">
        <v>0</v>
      </c>
      <c r="N26" s="60">
        <v>1210804</v>
      </c>
      <c r="O26" s="60">
        <v>1156954</v>
      </c>
      <c r="P26" s="60">
        <v>1207342</v>
      </c>
      <c r="Q26" s="60">
        <v>605081</v>
      </c>
      <c r="R26" s="60">
        <v>2969377</v>
      </c>
      <c r="S26" s="60">
        <v>0</v>
      </c>
      <c r="T26" s="60">
        <v>0</v>
      </c>
      <c r="U26" s="60">
        <v>0</v>
      </c>
      <c r="V26" s="60">
        <v>0</v>
      </c>
      <c r="W26" s="60">
        <v>5902786</v>
      </c>
      <c r="X26" s="60">
        <v>5523642</v>
      </c>
      <c r="Y26" s="60">
        <v>379144</v>
      </c>
      <c r="Z26" s="140">
        <v>6.86</v>
      </c>
      <c r="AA26" s="155">
        <v>8317709</v>
      </c>
    </row>
    <row r="27" spans="1:27" ht="12.75">
      <c r="A27" s="183" t="s">
        <v>118</v>
      </c>
      <c r="B27" s="182"/>
      <c r="C27" s="155">
        <v>36177542</v>
      </c>
      <c r="D27" s="155">
        <v>0</v>
      </c>
      <c r="E27" s="156">
        <v>2500000</v>
      </c>
      <c r="F27" s="60">
        <v>2500000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1874997</v>
      </c>
      <c r="Y27" s="60">
        <v>-1874997</v>
      </c>
      <c r="Z27" s="140">
        <v>-100</v>
      </c>
      <c r="AA27" s="155">
        <v>2500000</v>
      </c>
    </row>
    <row r="28" spans="1:27" ht="12.75">
      <c r="A28" s="183" t="s">
        <v>39</v>
      </c>
      <c r="B28" s="182"/>
      <c r="C28" s="155">
        <v>26036301</v>
      </c>
      <c r="D28" s="155">
        <v>0</v>
      </c>
      <c r="E28" s="156">
        <v>16630601</v>
      </c>
      <c r="F28" s="60">
        <v>7677577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8365545</v>
      </c>
      <c r="Y28" s="60">
        <v>-8365545</v>
      </c>
      <c r="Z28" s="140">
        <v>-100</v>
      </c>
      <c r="AA28" s="155">
        <v>7677577</v>
      </c>
    </row>
    <row r="29" spans="1:27" ht="12.75">
      <c r="A29" s="183" t="s">
        <v>40</v>
      </c>
      <c r="B29" s="182"/>
      <c r="C29" s="155">
        <v>11907013</v>
      </c>
      <c r="D29" s="155">
        <v>0</v>
      </c>
      <c r="E29" s="156">
        <v>369466</v>
      </c>
      <c r="F29" s="60">
        <v>377505</v>
      </c>
      <c r="G29" s="60">
        <v>10118</v>
      </c>
      <c r="H29" s="60">
        <v>0</v>
      </c>
      <c r="I29" s="60">
        <v>0</v>
      </c>
      <c r="J29" s="60">
        <v>10118</v>
      </c>
      <c r="K29" s="60">
        <v>0</v>
      </c>
      <c r="L29" s="60">
        <v>5476</v>
      </c>
      <c r="M29" s="60">
        <v>0</v>
      </c>
      <c r="N29" s="60">
        <v>5476</v>
      </c>
      <c r="O29" s="60">
        <v>0</v>
      </c>
      <c r="P29" s="60">
        <v>3500</v>
      </c>
      <c r="Q29" s="60">
        <v>0</v>
      </c>
      <c r="R29" s="60">
        <v>3500</v>
      </c>
      <c r="S29" s="60">
        <v>0</v>
      </c>
      <c r="T29" s="60">
        <v>0</v>
      </c>
      <c r="U29" s="60">
        <v>0</v>
      </c>
      <c r="V29" s="60">
        <v>0</v>
      </c>
      <c r="W29" s="60">
        <v>19094</v>
      </c>
      <c r="X29" s="60">
        <v>276948</v>
      </c>
      <c r="Y29" s="60">
        <v>-257854</v>
      </c>
      <c r="Z29" s="140">
        <v>-93.11</v>
      </c>
      <c r="AA29" s="155">
        <v>377505</v>
      </c>
    </row>
    <row r="30" spans="1:27" ht="12.75">
      <c r="A30" s="183" t="s">
        <v>119</v>
      </c>
      <c r="B30" s="182"/>
      <c r="C30" s="155">
        <v>70593781</v>
      </c>
      <c r="D30" s="155">
        <v>0</v>
      </c>
      <c r="E30" s="156">
        <v>72000000</v>
      </c>
      <c r="F30" s="60">
        <v>75600000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5343206</v>
      </c>
      <c r="M30" s="60">
        <v>39466141</v>
      </c>
      <c r="N30" s="60">
        <v>44809347</v>
      </c>
      <c r="O30" s="60">
        <v>0</v>
      </c>
      <c r="P30" s="60">
        <v>5175947</v>
      </c>
      <c r="Q30" s="60">
        <v>0</v>
      </c>
      <c r="R30" s="60">
        <v>5175947</v>
      </c>
      <c r="S30" s="60">
        <v>0</v>
      </c>
      <c r="T30" s="60">
        <v>0</v>
      </c>
      <c r="U30" s="60">
        <v>0</v>
      </c>
      <c r="V30" s="60">
        <v>0</v>
      </c>
      <c r="W30" s="60">
        <v>49985294</v>
      </c>
      <c r="X30" s="60">
        <v>54000000</v>
      </c>
      <c r="Y30" s="60">
        <v>-4014706</v>
      </c>
      <c r="Z30" s="140">
        <v>-7.43</v>
      </c>
      <c r="AA30" s="155">
        <v>75600000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38158</v>
      </c>
      <c r="L31" s="60">
        <v>424267</v>
      </c>
      <c r="M31" s="60">
        <v>-462425</v>
      </c>
      <c r="N31" s="60">
        <v>0</v>
      </c>
      <c r="O31" s="60">
        <v>0</v>
      </c>
      <c r="P31" s="60">
        <v>539051</v>
      </c>
      <c r="Q31" s="60">
        <v>243264</v>
      </c>
      <c r="R31" s="60">
        <v>782315</v>
      </c>
      <c r="S31" s="60">
        <v>0</v>
      </c>
      <c r="T31" s="60">
        <v>0</v>
      </c>
      <c r="U31" s="60">
        <v>0</v>
      </c>
      <c r="V31" s="60">
        <v>0</v>
      </c>
      <c r="W31" s="60">
        <v>782315</v>
      </c>
      <c r="X31" s="60"/>
      <c r="Y31" s="60">
        <v>782315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191813</v>
      </c>
      <c r="D33" s="155">
        <v>0</v>
      </c>
      <c r="E33" s="156">
        <v>363772</v>
      </c>
      <c r="F33" s="60">
        <v>363771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71912</v>
      </c>
      <c r="M33" s="60">
        <v>-71912</v>
      </c>
      <c r="N33" s="60">
        <v>0</v>
      </c>
      <c r="O33" s="60">
        <v>0</v>
      </c>
      <c r="P33" s="60">
        <v>819679</v>
      </c>
      <c r="Q33" s="60">
        <v>846449</v>
      </c>
      <c r="R33" s="60">
        <v>1666128</v>
      </c>
      <c r="S33" s="60">
        <v>0</v>
      </c>
      <c r="T33" s="60">
        <v>0</v>
      </c>
      <c r="U33" s="60">
        <v>0</v>
      </c>
      <c r="V33" s="60">
        <v>0</v>
      </c>
      <c r="W33" s="60">
        <v>1666128</v>
      </c>
      <c r="X33" s="60">
        <v>272826</v>
      </c>
      <c r="Y33" s="60">
        <v>1393302</v>
      </c>
      <c r="Z33" s="140">
        <v>510.69</v>
      </c>
      <c r="AA33" s="155">
        <v>363771</v>
      </c>
    </row>
    <row r="34" spans="1:27" ht="12.75">
      <c r="A34" s="183" t="s">
        <v>43</v>
      </c>
      <c r="B34" s="182"/>
      <c r="C34" s="155">
        <v>39595874</v>
      </c>
      <c r="D34" s="155">
        <v>0</v>
      </c>
      <c r="E34" s="156">
        <v>42516001</v>
      </c>
      <c r="F34" s="60">
        <v>39751914</v>
      </c>
      <c r="G34" s="60">
        <v>2769052</v>
      </c>
      <c r="H34" s="60">
        <v>1972550</v>
      </c>
      <c r="I34" s="60">
        <v>639970</v>
      </c>
      <c r="J34" s="60">
        <v>5381572</v>
      </c>
      <c r="K34" s="60">
        <v>4452135</v>
      </c>
      <c r="L34" s="60">
        <v>3597604</v>
      </c>
      <c r="M34" s="60">
        <v>11114169</v>
      </c>
      <c r="N34" s="60">
        <v>19163908</v>
      </c>
      <c r="O34" s="60">
        <v>2276927</v>
      </c>
      <c r="P34" s="60">
        <v>3699242</v>
      </c>
      <c r="Q34" s="60">
        <v>1464997</v>
      </c>
      <c r="R34" s="60">
        <v>7441166</v>
      </c>
      <c r="S34" s="60">
        <v>0</v>
      </c>
      <c r="T34" s="60">
        <v>0</v>
      </c>
      <c r="U34" s="60">
        <v>0</v>
      </c>
      <c r="V34" s="60">
        <v>0</v>
      </c>
      <c r="W34" s="60">
        <v>31986646</v>
      </c>
      <c r="X34" s="60">
        <v>25388100</v>
      </c>
      <c r="Y34" s="60">
        <v>6598546</v>
      </c>
      <c r="Z34" s="140">
        <v>25.99</v>
      </c>
      <c r="AA34" s="155">
        <v>39751914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267216609</v>
      </c>
      <c r="D36" s="188">
        <f>SUM(D25:D35)</f>
        <v>0</v>
      </c>
      <c r="E36" s="189">
        <f t="shared" si="1"/>
        <v>228950466</v>
      </c>
      <c r="F36" s="190">
        <f t="shared" si="1"/>
        <v>224219584</v>
      </c>
      <c r="G36" s="190">
        <f t="shared" si="1"/>
        <v>7053734</v>
      </c>
      <c r="H36" s="190">
        <f t="shared" si="1"/>
        <v>9564899</v>
      </c>
      <c r="I36" s="190">
        <f t="shared" si="1"/>
        <v>8586225</v>
      </c>
      <c r="J36" s="190">
        <f t="shared" si="1"/>
        <v>25204858</v>
      </c>
      <c r="K36" s="190">
        <f t="shared" si="1"/>
        <v>11607016</v>
      </c>
      <c r="L36" s="190">
        <f t="shared" si="1"/>
        <v>16525095</v>
      </c>
      <c r="M36" s="190">
        <f t="shared" si="1"/>
        <v>50437979</v>
      </c>
      <c r="N36" s="190">
        <f t="shared" si="1"/>
        <v>78570090</v>
      </c>
      <c r="O36" s="190">
        <f t="shared" si="1"/>
        <v>20402902</v>
      </c>
      <c r="P36" s="190">
        <f t="shared" si="1"/>
        <v>25617447</v>
      </c>
      <c r="Q36" s="190">
        <f t="shared" si="1"/>
        <v>9677502</v>
      </c>
      <c r="R36" s="190">
        <f t="shared" si="1"/>
        <v>55697851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159472799</v>
      </c>
      <c r="X36" s="190">
        <f t="shared" si="1"/>
        <v>161393832</v>
      </c>
      <c r="Y36" s="190">
        <f t="shared" si="1"/>
        <v>-1921033</v>
      </c>
      <c r="Z36" s="191">
        <f>+IF(X36&lt;&gt;0,+(Y36/X36)*100,0)</f>
        <v>-1.190276590000044</v>
      </c>
      <c r="AA36" s="188">
        <f>SUM(AA25:AA35)</f>
        <v>224219584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-69600715</v>
      </c>
      <c r="D38" s="199">
        <f>+D22-D36</f>
        <v>0</v>
      </c>
      <c r="E38" s="200">
        <f t="shared" si="2"/>
        <v>-9994970</v>
      </c>
      <c r="F38" s="106">
        <f t="shared" si="2"/>
        <v>1970662</v>
      </c>
      <c r="G38" s="106">
        <f t="shared" si="2"/>
        <v>37367521</v>
      </c>
      <c r="H38" s="106">
        <f t="shared" si="2"/>
        <v>1698131</v>
      </c>
      <c r="I38" s="106">
        <f t="shared" si="2"/>
        <v>2089477</v>
      </c>
      <c r="J38" s="106">
        <f t="shared" si="2"/>
        <v>41155129</v>
      </c>
      <c r="K38" s="106">
        <f t="shared" si="2"/>
        <v>-2662928</v>
      </c>
      <c r="L38" s="106">
        <f t="shared" si="2"/>
        <v>-14418918</v>
      </c>
      <c r="M38" s="106">
        <f t="shared" si="2"/>
        <v>-30116075</v>
      </c>
      <c r="N38" s="106">
        <f t="shared" si="2"/>
        <v>-47197921</v>
      </c>
      <c r="O38" s="106">
        <f t="shared" si="2"/>
        <v>-10067775</v>
      </c>
      <c r="P38" s="106">
        <f t="shared" si="2"/>
        <v>-9316134</v>
      </c>
      <c r="Q38" s="106">
        <f t="shared" si="2"/>
        <v>22768515</v>
      </c>
      <c r="R38" s="106">
        <f t="shared" si="2"/>
        <v>3384606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-2658186</v>
      </c>
      <c r="X38" s="106">
        <f>IF(F22=F36,0,X22-X36)</f>
        <v>-6818481</v>
      </c>
      <c r="Y38" s="106">
        <f t="shared" si="2"/>
        <v>4160295</v>
      </c>
      <c r="Z38" s="201">
        <f>+IF(X38&lt;&gt;0,+(Y38/X38)*100,0)</f>
        <v>-61.01498266256077</v>
      </c>
      <c r="AA38" s="199">
        <f>+AA22-AA36</f>
        <v>1970662</v>
      </c>
    </row>
    <row r="39" spans="1:27" ht="12.75">
      <c r="A39" s="181" t="s">
        <v>46</v>
      </c>
      <c r="B39" s="185"/>
      <c r="C39" s="155">
        <v>27911207</v>
      </c>
      <c r="D39" s="155">
        <v>0</v>
      </c>
      <c r="E39" s="156">
        <v>37456000</v>
      </c>
      <c r="F39" s="60">
        <v>38505637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1292929</v>
      </c>
      <c r="P39" s="60">
        <v>1484415</v>
      </c>
      <c r="Q39" s="60">
        <v>0</v>
      </c>
      <c r="R39" s="60">
        <v>2777344</v>
      </c>
      <c r="S39" s="60">
        <v>0</v>
      </c>
      <c r="T39" s="60">
        <v>0</v>
      </c>
      <c r="U39" s="60">
        <v>0</v>
      </c>
      <c r="V39" s="60">
        <v>0</v>
      </c>
      <c r="W39" s="60">
        <v>2777344</v>
      </c>
      <c r="X39" s="60">
        <v>28091997</v>
      </c>
      <c r="Y39" s="60">
        <v>-25314653</v>
      </c>
      <c r="Z39" s="140">
        <v>-90.11</v>
      </c>
      <c r="AA39" s="155">
        <v>38505637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-41689508</v>
      </c>
      <c r="D42" s="206">
        <f>SUM(D38:D41)</f>
        <v>0</v>
      </c>
      <c r="E42" s="207">
        <f t="shared" si="3"/>
        <v>27461030</v>
      </c>
      <c r="F42" s="88">
        <f t="shared" si="3"/>
        <v>40476299</v>
      </c>
      <c r="G42" s="88">
        <f t="shared" si="3"/>
        <v>37367521</v>
      </c>
      <c r="H42" s="88">
        <f t="shared" si="3"/>
        <v>1698131</v>
      </c>
      <c r="I42" s="88">
        <f t="shared" si="3"/>
        <v>2089477</v>
      </c>
      <c r="J42" s="88">
        <f t="shared" si="3"/>
        <v>41155129</v>
      </c>
      <c r="K42" s="88">
        <f t="shared" si="3"/>
        <v>-2662928</v>
      </c>
      <c r="L42" s="88">
        <f t="shared" si="3"/>
        <v>-14418918</v>
      </c>
      <c r="M42" s="88">
        <f t="shared" si="3"/>
        <v>-30116075</v>
      </c>
      <c r="N42" s="88">
        <f t="shared" si="3"/>
        <v>-47197921</v>
      </c>
      <c r="O42" s="88">
        <f t="shared" si="3"/>
        <v>-8774846</v>
      </c>
      <c r="P42" s="88">
        <f t="shared" si="3"/>
        <v>-7831719</v>
      </c>
      <c r="Q42" s="88">
        <f t="shared" si="3"/>
        <v>22768515</v>
      </c>
      <c r="R42" s="88">
        <f t="shared" si="3"/>
        <v>6161950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119158</v>
      </c>
      <c r="X42" s="88">
        <f t="shared" si="3"/>
        <v>21273516</v>
      </c>
      <c r="Y42" s="88">
        <f t="shared" si="3"/>
        <v>-21154358</v>
      </c>
      <c r="Z42" s="208">
        <f>+IF(X42&lt;&gt;0,+(Y42/X42)*100,0)</f>
        <v>-99.43987632321803</v>
      </c>
      <c r="AA42" s="206">
        <f>SUM(AA38:AA41)</f>
        <v>40476299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-41689508</v>
      </c>
      <c r="D44" s="210">
        <f>+D42-D43</f>
        <v>0</v>
      </c>
      <c r="E44" s="211">
        <f t="shared" si="4"/>
        <v>27461030</v>
      </c>
      <c r="F44" s="77">
        <f t="shared" si="4"/>
        <v>40476299</v>
      </c>
      <c r="G44" s="77">
        <f t="shared" si="4"/>
        <v>37367521</v>
      </c>
      <c r="H44" s="77">
        <f t="shared" si="4"/>
        <v>1698131</v>
      </c>
      <c r="I44" s="77">
        <f t="shared" si="4"/>
        <v>2089477</v>
      </c>
      <c r="J44" s="77">
        <f t="shared" si="4"/>
        <v>41155129</v>
      </c>
      <c r="K44" s="77">
        <f t="shared" si="4"/>
        <v>-2662928</v>
      </c>
      <c r="L44" s="77">
        <f t="shared" si="4"/>
        <v>-14418918</v>
      </c>
      <c r="M44" s="77">
        <f t="shared" si="4"/>
        <v>-30116075</v>
      </c>
      <c r="N44" s="77">
        <f t="shared" si="4"/>
        <v>-47197921</v>
      </c>
      <c r="O44" s="77">
        <f t="shared" si="4"/>
        <v>-8774846</v>
      </c>
      <c r="P44" s="77">
        <f t="shared" si="4"/>
        <v>-7831719</v>
      </c>
      <c r="Q44" s="77">
        <f t="shared" si="4"/>
        <v>22768515</v>
      </c>
      <c r="R44" s="77">
        <f t="shared" si="4"/>
        <v>6161950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119158</v>
      </c>
      <c r="X44" s="77">
        <f t="shared" si="4"/>
        <v>21273516</v>
      </c>
      <c r="Y44" s="77">
        <f t="shared" si="4"/>
        <v>-21154358</v>
      </c>
      <c r="Z44" s="212">
        <f>+IF(X44&lt;&gt;0,+(Y44/X44)*100,0)</f>
        <v>-99.43987632321803</v>
      </c>
      <c r="AA44" s="210">
        <f>+AA42-AA43</f>
        <v>40476299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-41689508</v>
      </c>
      <c r="D46" s="206">
        <f>SUM(D44:D45)</f>
        <v>0</v>
      </c>
      <c r="E46" s="207">
        <f t="shared" si="5"/>
        <v>27461030</v>
      </c>
      <c r="F46" s="88">
        <f t="shared" si="5"/>
        <v>40476299</v>
      </c>
      <c r="G46" s="88">
        <f t="shared" si="5"/>
        <v>37367521</v>
      </c>
      <c r="H46" s="88">
        <f t="shared" si="5"/>
        <v>1698131</v>
      </c>
      <c r="I46" s="88">
        <f t="shared" si="5"/>
        <v>2089477</v>
      </c>
      <c r="J46" s="88">
        <f t="shared" si="5"/>
        <v>41155129</v>
      </c>
      <c r="K46" s="88">
        <f t="shared" si="5"/>
        <v>-2662928</v>
      </c>
      <c r="L46" s="88">
        <f t="shared" si="5"/>
        <v>-14418918</v>
      </c>
      <c r="M46" s="88">
        <f t="shared" si="5"/>
        <v>-30116075</v>
      </c>
      <c r="N46" s="88">
        <f t="shared" si="5"/>
        <v>-47197921</v>
      </c>
      <c r="O46" s="88">
        <f t="shared" si="5"/>
        <v>-8774846</v>
      </c>
      <c r="P46" s="88">
        <f t="shared" si="5"/>
        <v>-7831719</v>
      </c>
      <c r="Q46" s="88">
        <f t="shared" si="5"/>
        <v>22768515</v>
      </c>
      <c r="R46" s="88">
        <f t="shared" si="5"/>
        <v>6161950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119158</v>
      </c>
      <c r="X46" s="88">
        <f t="shared" si="5"/>
        <v>21273516</v>
      </c>
      <c r="Y46" s="88">
        <f t="shared" si="5"/>
        <v>-21154358</v>
      </c>
      <c r="Z46" s="208">
        <f>+IF(X46&lt;&gt;0,+(Y46/X46)*100,0)</f>
        <v>-99.43987632321803</v>
      </c>
      <c r="AA46" s="206">
        <f>SUM(AA44:AA45)</f>
        <v>40476299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-41689508</v>
      </c>
      <c r="D48" s="217">
        <f>SUM(D46:D47)</f>
        <v>0</v>
      </c>
      <c r="E48" s="218">
        <f t="shared" si="6"/>
        <v>27461030</v>
      </c>
      <c r="F48" s="219">
        <f t="shared" si="6"/>
        <v>40476299</v>
      </c>
      <c r="G48" s="219">
        <f t="shared" si="6"/>
        <v>37367521</v>
      </c>
      <c r="H48" s="220">
        <f t="shared" si="6"/>
        <v>1698131</v>
      </c>
      <c r="I48" s="220">
        <f t="shared" si="6"/>
        <v>2089477</v>
      </c>
      <c r="J48" s="220">
        <f t="shared" si="6"/>
        <v>41155129</v>
      </c>
      <c r="K48" s="220">
        <f t="shared" si="6"/>
        <v>-2662928</v>
      </c>
      <c r="L48" s="220">
        <f t="shared" si="6"/>
        <v>-14418918</v>
      </c>
      <c r="M48" s="219">
        <f t="shared" si="6"/>
        <v>-30116075</v>
      </c>
      <c r="N48" s="219">
        <f t="shared" si="6"/>
        <v>-47197921</v>
      </c>
      <c r="O48" s="220">
        <f t="shared" si="6"/>
        <v>-8774846</v>
      </c>
      <c r="P48" s="220">
        <f t="shared" si="6"/>
        <v>-7831719</v>
      </c>
      <c r="Q48" s="220">
        <f t="shared" si="6"/>
        <v>22768515</v>
      </c>
      <c r="R48" s="220">
        <f t="shared" si="6"/>
        <v>6161950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119158</v>
      </c>
      <c r="X48" s="220">
        <f t="shared" si="6"/>
        <v>21273516</v>
      </c>
      <c r="Y48" s="220">
        <f t="shared" si="6"/>
        <v>-21154358</v>
      </c>
      <c r="Z48" s="221">
        <f>+IF(X48&lt;&gt;0,+(Y48/X48)*100,0)</f>
        <v>-99.43987632321803</v>
      </c>
      <c r="AA48" s="222">
        <f>SUM(AA46:AA47)</f>
        <v>40476299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1318229</v>
      </c>
      <c r="D5" s="153">
        <f>SUM(D6:D8)</f>
        <v>0</v>
      </c>
      <c r="E5" s="154">
        <f t="shared" si="0"/>
        <v>60000</v>
      </c>
      <c r="F5" s="100">
        <f t="shared" si="0"/>
        <v>3060000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60000</v>
      </c>
      <c r="Y5" s="100">
        <f t="shared" si="0"/>
        <v>-60000</v>
      </c>
      <c r="Z5" s="137">
        <f>+IF(X5&lt;&gt;0,+(Y5/X5)*100,0)</f>
        <v>-100</v>
      </c>
      <c r="AA5" s="153">
        <f>SUM(AA6:AA8)</f>
        <v>3060000</v>
      </c>
    </row>
    <row r="6" spans="1:27" ht="12.75">
      <c r="A6" s="138" t="s">
        <v>75</v>
      </c>
      <c r="B6" s="136"/>
      <c r="C6" s="155">
        <v>669331</v>
      </c>
      <c r="D6" s="155"/>
      <c r="E6" s="156">
        <v>30000</v>
      </c>
      <c r="F6" s="60">
        <v>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30000</v>
      </c>
      <c r="Y6" s="60">
        <v>-30000</v>
      </c>
      <c r="Z6" s="140">
        <v>-100</v>
      </c>
      <c r="AA6" s="62">
        <v>30000</v>
      </c>
    </row>
    <row r="7" spans="1:27" ht="12.75">
      <c r="A7" s="138" t="s">
        <v>76</v>
      </c>
      <c r="B7" s="136"/>
      <c r="C7" s="157">
        <v>319667</v>
      </c>
      <c r="D7" s="157"/>
      <c r="E7" s="158">
        <v>30000</v>
      </c>
      <c r="F7" s="159">
        <v>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30000</v>
      </c>
      <c r="Y7" s="159">
        <v>-30000</v>
      </c>
      <c r="Z7" s="141">
        <v>-100</v>
      </c>
      <c r="AA7" s="225">
        <v>10000</v>
      </c>
    </row>
    <row r="8" spans="1:27" ht="12.75">
      <c r="A8" s="138" t="s">
        <v>77</v>
      </c>
      <c r="B8" s="136"/>
      <c r="C8" s="155">
        <v>329231</v>
      </c>
      <c r="D8" s="155"/>
      <c r="E8" s="156"/>
      <c r="F8" s="60">
        <v>3020000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3020000</v>
      </c>
    </row>
    <row r="9" spans="1:27" ht="12.75">
      <c r="A9" s="135" t="s">
        <v>78</v>
      </c>
      <c r="B9" s="136"/>
      <c r="C9" s="153">
        <f aca="true" t="shared" si="1" ref="C9:Y9">SUM(C10:C14)</f>
        <v>12411154</v>
      </c>
      <c r="D9" s="153">
        <f>SUM(D10:D14)</f>
        <v>0</v>
      </c>
      <c r="E9" s="154">
        <f t="shared" si="1"/>
        <v>20000</v>
      </c>
      <c r="F9" s="100">
        <f t="shared" si="1"/>
        <v>20000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5057006</v>
      </c>
      <c r="N9" s="100">
        <f t="shared" si="1"/>
        <v>5057006</v>
      </c>
      <c r="O9" s="100">
        <f t="shared" si="1"/>
        <v>0</v>
      </c>
      <c r="P9" s="100">
        <f t="shared" si="1"/>
        <v>0</v>
      </c>
      <c r="Q9" s="100">
        <f t="shared" si="1"/>
        <v>1199027</v>
      </c>
      <c r="R9" s="100">
        <f t="shared" si="1"/>
        <v>1199027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6256033</v>
      </c>
      <c r="X9" s="100">
        <f t="shared" si="1"/>
        <v>20000</v>
      </c>
      <c r="Y9" s="100">
        <f t="shared" si="1"/>
        <v>6236033</v>
      </c>
      <c r="Z9" s="137">
        <f>+IF(X9&lt;&gt;0,+(Y9/X9)*100,0)</f>
        <v>31180.165</v>
      </c>
      <c r="AA9" s="102">
        <f>SUM(AA10:AA14)</f>
        <v>20000</v>
      </c>
    </row>
    <row r="10" spans="1:27" ht="12.75">
      <c r="A10" s="138" t="s">
        <v>79</v>
      </c>
      <c r="B10" s="136"/>
      <c r="C10" s="155">
        <v>3249</v>
      </c>
      <c r="D10" s="155"/>
      <c r="E10" s="156">
        <v>20000</v>
      </c>
      <c r="F10" s="60">
        <v>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</v>
      </c>
      <c r="Y10" s="60">
        <v>-20000</v>
      </c>
      <c r="Z10" s="140">
        <v>-100</v>
      </c>
      <c r="AA10" s="62">
        <v>10000</v>
      </c>
    </row>
    <row r="11" spans="1:27" ht="12.75">
      <c r="A11" s="138" t="s">
        <v>80</v>
      </c>
      <c r="B11" s="136"/>
      <c r="C11" s="155">
        <v>12406484</v>
      </c>
      <c r="D11" s="155"/>
      <c r="E11" s="156"/>
      <c r="F11" s="60">
        <v>10000</v>
      </c>
      <c r="G11" s="60"/>
      <c r="H11" s="60"/>
      <c r="I11" s="60"/>
      <c r="J11" s="60"/>
      <c r="K11" s="60"/>
      <c r="L11" s="60"/>
      <c r="M11" s="60">
        <v>5057006</v>
      </c>
      <c r="N11" s="60">
        <v>5057006</v>
      </c>
      <c r="O11" s="60"/>
      <c r="P11" s="60"/>
      <c r="Q11" s="60">
        <v>1199027</v>
      </c>
      <c r="R11" s="60">
        <v>1199027</v>
      </c>
      <c r="S11" s="60"/>
      <c r="T11" s="60"/>
      <c r="U11" s="60"/>
      <c r="V11" s="60"/>
      <c r="W11" s="60">
        <v>6256033</v>
      </c>
      <c r="X11" s="60"/>
      <c r="Y11" s="60">
        <v>6256033</v>
      </c>
      <c r="Z11" s="140"/>
      <c r="AA11" s="62">
        <v>10000</v>
      </c>
    </row>
    <row r="12" spans="1:27" ht="12.75">
      <c r="A12" s="138" t="s">
        <v>81</v>
      </c>
      <c r="B12" s="136"/>
      <c r="C12" s="155">
        <v>1421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13410044</v>
      </c>
      <c r="D15" s="153">
        <f>SUM(D16:D18)</f>
        <v>0</v>
      </c>
      <c r="E15" s="154">
        <f t="shared" si="2"/>
        <v>28466300</v>
      </c>
      <c r="F15" s="100">
        <f t="shared" si="2"/>
        <v>28466300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7557654</v>
      </c>
      <c r="L15" s="100">
        <f t="shared" si="2"/>
        <v>3984216</v>
      </c>
      <c r="M15" s="100">
        <f t="shared" si="2"/>
        <v>-5303578</v>
      </c>
      <c r="N15" s="100">
        <f t="shared" si="2"/>
        <v>6238292</v>
      </c>
      <c r="O15" s="100">
        <f t="shared" si="2"/>
        <v>2664309</v>
      </c>
      <c r="P15" s="100">
        <f t="shared" si="2"/>
        <v>1642297</v>
      </c>
      <c r="Q15" s="100">
        <f t="shared" si="2"/>
        <v>5198187</v>
      </c>
      <c r="R15" s="100">
        <f t="shared" si="2"/>
        <v>9504793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15743085</v>
      </c>
      <c r="X15" s="100">
        <f t="shared" si="2"/>
        <v>21342222</v>
      </c>
      <c r="Y15" s="100">
        <f t="shared" si="2"/>
        <v>-5599137</v>
      </c>
      <c r="Z15" s="137">
        <f>+IF(X15&lt;&gt;0,+(Y15/X15)*100,0)</f>
        <v>-26.23502370090612</v>
      </c>
      <c r="AA15" s="102">
        <f>SUM(AA16:AA18)</f>
        <v>28466300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13410044</v>
      </c>
      <c r="D17" s="155"/>
      <c r="E17" s="156">
        <v>28466300</v>
      </c>
      <c r="F17" s="60">
        <v>28466300</v>
      </c>
      <c r="G17" s="60"/>
      <c r="H17" s="60"/>
      <c r="I17" s="60"/>
      <c r="J17" s="60"/>
      <c r="K17" s="60">
        <v>7557654</v>
      </c>
      <c r="L17" s="60">
        <v>3984216</v>
      </c>
      <c r="M17" s="60">
        <v>-5303578</v>
      </c>
      <c r="N17" s="60">
        <v>6238292</v>
      </c>
      <c r="O17" s="60">
        <v>2664309</v>
      </c>
      <c r="P17" s="60">
        <v>1642297</v>
      </c>
      <c r="Q17" s="60">
        <v>5198187</v>
      </c>
      <c r="R17" s="60">
        <v>9504793</v>
      </c>
      <c r="S17" s="60"/>
      <c r="T17" s="60"/>
      <c r="U17" s="60"/>
      <c r="V17" s="60"/>
      <c r="W17" s="60">
        <v>15743085</v>
      </c>
      <c r="X17" s="60">
        <v>21342222</v>
      </c>
      <c r="Y17" s="60">
        <v>-5599137</v>
      </c>
      <c r="Z17" s="140">
        <v>-26.24</v>
      </c>
      <c r="AA17" s="62">
        <v>28466300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2253785</v>
      </c>
      <c r="D19" s="153">
        <f>SUM(D20:D23)</f>
        <v>0</v>
      </c>
      <c r="E19" s="154">
        <f t="shared" si="3"/>
        <v>9010000</v>
      </c>
      <c r="F19" s="100">
        <f t="shared" si="3"/>
        <v>9010000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3802821</v>
      </c>
      <c r="M19" s="100">
        <f t="shared" si="3"/>
        <v>3563069</v>
      </c>
      <c r="N19" s="100">
        <f t="shared" si="3"/>
        <v>7365890</v>
      </c>
      <c r="O19" s="100">
        <f t="shared" si="3"/>
        <v>0</v>
      </c>
      <c r="P19" s="100">
        <f t="shared" si="3"/>
        <v>49936</v>
      </c>
      <c r="Q19" s="100">
        <f t="shared" si="3"/>
        <v>319183</v>
      </c>
      <c r="R19" s="100">
        <f t="shared" si="3"/>
        <v>369119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7735009</v>
      </c>
      <c r="X19" s="100">
        <f t="shared" si="3"/>
        <v>6750000</v>
      </c>
      <c r="Y19" s="100">
        <f t="shared" si="3"/>
        <v>985009</v>
      </c>
      <c r="Z19" s="137">
        <f>+IF(X19&lt;&gt;0,+(Y19/X19)*100,0)</f>
        <v>14.592725925925926</v>
      </c>
      <c r="AA19" s="102">
        <f>SUM(AA20:AA23)</f>
        <v>9010000</v>
      </c>
    </row>
    <row r="20" spans="1:27" ht="12.75">
      <c r="A20" s="138" t="s">
        <v>89</v>
      </c>
      <c r="B20" s="136"/>
      <c r="C20" s="155">
        <v>2253785</v>
      </c>
      <c r="D20" s="155"/>
      <c r="E20" s="156">
        <v>9010000</v>
      </c>
      <c r="F20" s="60">
        <v>9010000</v>
      </c>
      <c r="G20" s="60"/>
      <c r="H20" s="60"/>
      <c r="I20" s="60"/>
      <c r="J20" s="60"/>
      <c r="K20" s="60"/>
      <c r="L20" s="60">
        <v>3802821</v>
      </c>
      <c r="M20" s="60">
        <v>3563069</v>
      </c>
      <c r="N20" s="60">
        <v>7365890</v>
      </c>
      <c r="O20" s="60"/>
      <c r="P20" s="60">
        <v>49936</v>
      </c>
      <c r="Q20" s="60">
        <v>319183</v>
      </c>
      <c r="R20" s="60">
        <v>369119</v>
      </c>
      <c r="S20" s="60"/>
      <c r="T20" s="60"/>
      <c r="U20" s="60"/>
      <c r="V20" s="60"/>
      <c r="W20" s="60">
        <v>7735009</v>
      </c>
      <c r="X20" s="60">
        <v>6750000</v>
      </c>
      <c r="Y20" s="60">
        <v>985009</v>
      </c>
      <c r="Z20" s="140">
        <v>14.59</v>
      </c>
      <c r="AA20" s="62">
        <v>9010000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29393212</v>
      </c>
      <c r="D25" s="217">
        <f>+D5+D9+D15+D19+D24</f>
        <v>0</v>
      </c>
      <c r="E25" s="230">
        <f t="shared" si="4"/>
        <v>37556300</v>
      </c>
      <c r="F25" s="219">
        <f t="shared" si="4"/>
        <v>40556300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7557654</v>
      </c>
      <c r="L25" s="219">
        <f t="shared" si="4"/>
        <v>7787037</v>
      </c>
      <c r="M25" s="219">
        <f t="shared" si="4"/>
        <v>3316497</v>
      </c>
      <c r="N25" s="219">
        <f t="shared" si="4"/>
        <v>18661188</v>
      </c>
      <c r="O25" s="219">
        <f t="shared" si="4"/>
        <v>2664309</v>
      </c>
      <c r="P25" s="219">
        <f t="shared" si="4"/>
        <v>1692233</v>
      </c>
      <c r="Q25" s="219">
        <f t="shared" si="4"/>
        <v>6716397</v>
      </c>
      <c r="R25" s="219">
        <f t="shared" si="4"/>
        <v>11072939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29734127</v>
      </c>
      <c r="X25" s="219">
        <f t="shared" si="4"/>
        <v>28172222</v>
      </c>
      <c r="Y25" s="219">
        <f t="shared" si="4"/>
        <v>1561905</v>
      </c>
      <c r="Z25" s="231">
        <f>+IF(X25&lt;&gt;0,+(Y25/X25)*100,0)</f>
        <v>5.544131378774454</v>
      </c>
      <c r="AA25" s="232">
        <f>+AA5+AA9+AA15+AA19+AA24</f>
        <v>40556300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15648374</v>
      </c>
      <c r="D28" s="155"/>
      <c r="E28" s="156">
        <v>37456300</v>
      </c>
      <c r="F28" s="60">
        <v>37456300</v>
      </c>
      <c r="G28" s="60"/>
      <c r="H28" s="60"/>
      <c r="I28" s="60"/>
      <c r="J28" s="60"/>
      <c r="K28" s="60">
        <v>7557654</v>
      </c>
      <c r="L28" s="60">
        <v>7787036</v>
      </c>
      <c r="M28" s="60">
        <v>3316497</v>
      </c>
      <c r="N28" s="60">
        <v>18661187</v>
      </c>
      <c r="O28" s="60"/>
      <c r="P28" s="60">
        <v>1692233</v>
      </c>
      <c r="Q28" s="60">
        <v>6716397</v>
      </c>
      <c r="R28" s="60">
        <v>8408630</v>
      </c>
      <c r="S28" s="60"/>
      <c r="T28" s="60"/>
      <c r="U28" s="60"/>
      <c r="V28" s="60"/>
      <c r="W28" s="60">
        <v>27069817</v>
      </c>
      <c r="X28" s="60"/>
      <c r="Y28" s="60">
        <v>27069817</v>
      </c>
      <c r="Z28" s="140"/>
      <c r="AA28" s="155">
        <v>37456300</v>
      </c>
    </row>
    <row r="29" spans="1:27" ht="12.75">
      <c r="A29" s="234" t="s">
        <v>134</v>
      </c>
      <c r="B29" s="136"/>
      <c r="C29" s="155"/>
      <c r="D29" s="155"/>
      <c r="E29" s="156"/>
      <c r="F29" s="60">
        <v>3000000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3000000</v>
      </c>
    </row>
    <row r="30" spans="1:27" ht="12.75">
      <c r="A30" s="234" t="s">
        <v>135</v>
      </c>
      <c r="B30" s="136"/>
      <c r="C30" s="157">
        <v>11060961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26709335</v>
      </c>
      <c r="D32" s="210">
        <f>SUM(D28:D31)</f>
        <v>0</v>
      </c>
      <c r="E32" s="211">
        <f t="shared" si="5"/>
        <v>37456300</v>
      </c>
      <c r="F32" s="77">
        <f t="shared" si="5"/>
        <v>40456300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7557654</v>
      </c>
      <c r="L32" s="77">
        <f t="shared" si="5"/>
        <v>7787036</v>
      </c>
      <c r="M32" s="77">
        <f t="shared" si="5"/>
        <v>3316497</v>
      </c>
      <c r="N32" s="77">
        <f t="shared" si="5"/>
        <v>18661187</v>
      </c>
      <c r="O32" s="77">
        <f t="shared" si="5"/>
        <v>0</v>
      </c>
      <c r="P32" s="77">
        <f t="shared" si="5"/>
        <v>1692233</v>
      </c>
      <c r="Q32" s="77">
        <f t="shared" si="5"/>
        <v>6716397</v>
      </c>
      <c r="R32" s="77">
        <f t="shared" si="5"/>
        <v>8408630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27069817</v>
      </c>
      <c r="X32" s="77">
        <f t="shared" si="5"/>
        <v>0</v>
      </c>
      <c r="Y32" s="77">
        <f t="shared" si="5"/>
        <v>27069817</v>
      </c>
      <c r="Z32" s="212">
        <f>+IF(X32&lt;&gt;0,+(Y32/X32)*100,0)</f>
        <v>0</v>
      </c>
      <c r="AA32" s="79">
        <f>SUM(AA28:AA31)</f>
        <v>40456300</v>
      </c>
    </row>
    <row r="33" spans="1:27" ht="12.75">
      <c r="A33" s="237" t="s">
        <v>51</v>
      </c>
      <c r="B33" s="136" t="s">
        <v>137</v>
      </c>
      <c r="C33" s="155">
        <v>1345155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1338722</v>
      </c>
      <c r="D35" s="155"/>
      <c r="E35" s="156">
        <v>100000</v>
      </c>
      <c r="F35" s="60">
        <v>100000</v>
      </c>
      <c r="G35" s="60"/>
      <c r="H35" s="60"/>
      <c r="I35" s="60"/>
      <c r="J35" s="60"/>
      <c r="K35" s="60"/>
      <c r="L35" s="60"/>
      <c r="M35" s="60"/>
      <c r="N35" s="60"/>
      <c r="O35" s="60">
        <v>2664309</v>
      </c>
      <c r="P35" s="60"/>
      <c r="Q35" s="60"/>
      <c r="R35" s="60">
        <v>2664309</v>
      </c>
      <c r="S35" s="60"/>
      <c r="T35" s="60"/>
      <c r="U35" s="60"/>
      <c r="V35" s="60"/>
      <c r="W35" s="60">
        <v>2664309</v>
      </c>
      <c r="X35" s="60"/>
      <c r="Y35" s="60">
        <v>2664309</v>
      </c>
      <c r="Z35" s="140"/>
      <c r="AA35" s="62">
        <v>100000</v>
      </c>
    </row>
    <row r="36" spans="1:27" ht="12.75">
      <c r="A36" s="238" t="s">
        <v>139</v>
      </c>
      <c r="B36" s="149"/>
      <c r="C36" s="222">
        <f aca="true" t="shared" si="6" ref="C36:Y36">SUM(C32:C35)</f>
        <v>29393212</v>
      </c>
      <c r="D36" s="222">
        <f>SUM(D32:D35)</f>
        <v>0</v>
      </c>
      <c r="E36" s="218">
        <f t="shared" si="6"/>
        <v>37556300</v>
      </c>
      <c r="F36" s="220">
        <f t="shared" si="6"/>
        <v>40556300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7557654</v>
      </c>
      <c r="L36" s="220">
        <f t="shared" si="6"/>
        <v>7787036</v>
      </c>
      <c r="M36" s="220">
        <f t="shared" si="6"/>
        <v>3316497</v>
      </c>
      <c r="N36" s="220">
        <f t="shared" si="6"/>
        <v>18661187</v>
      </c>
      <c r="O36" s="220">
        <f t="shared" si="6"/>
        <v>2664309</v>
      </c>
      <c r="P36" s="220">
        <f t="shared" si="6"/>
        <v>1692233</v>
      </c>
      <c r="Q36" s="220">
        <f t="shared" si="6"/>
        <v>6716397</v>
      </c>
      <c r="R36" s="220">
        <f t="shared" si="6"/>
        <v>11072939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29734126</v>
      </c>
      <c r="X36" s="220">
        <f t="shared" si="6"/>
        <v>0</v>
      </c>
      <c r="Y36" s="220">
        <f t="shared" si="6"/>
        <v>29734126</v>
      </c>
      <c r="Z36" s="221">
        <f>+IF(X36&lt;&gt;0,+(Y36/X36)*100,0)</f>
        <v>0</v>
      </c>
      <c r="AA36" s="239">
        <f>SUM(AA32:AA35)</f>
        <v>40556300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1690819</v>
      </c>
      <c r="D6" s="155"/>
      <c r="E6" s="59">
        <v>1921484</v>
      </c>
      <c r="F6" s="60">
        <v>1921484</v>
      </c>
      <c r="G6" s="60">
        <v>15534685</v>
      </c>
      <c r="H6" s="60">
        <v>11847274</v>
      </c>
      <c r="I6" s="60">
        <v>4434476</v>
      </c>
      <c r="J6" s="60">
        <v>4434476</v>
      </c>
      <c r="K6" s="60">
        <v>4197407</v>
      </c>
      <c r="L6" s="60">
        <v>4197408</v>
      </c>
      <c r="M6" s="60">
        <v>4310689</v>
      </c>
      <c r="N6" s="60">
        <v>4310689</v>
      </c>
      <c r="O6" s="60">
        <v>7236439</v>
      </c>
      <c r="P6" s="60">
        <v>4529387</v>
      </c>
      <c r="Q6" s="60">
        <v>17815577</v>
      </c>
      <c r="R6" s="60">
        <v>17815577</v>
      </c>
      <c r="S6" s="60"/>
      <c r="T6" s="60"/>
      <c r="U6" s="60"/>
      <c r="V6" s="60"/>
      <c r="W6" s="60">
        <v>17815577</v>
      </c>
      <c r="X6" s="60">
        <v>1441113</v>
      </c>
      <c r="Y6" s="60">
        <v>16374464</v>
      </c>
      <c r="Z6" s="140">
        <v>1136.24</v>
      </c>
      <c r="AA6" s="62">
        <v>1921484</v>
      </c>
    </row>
    <row r="7" spans="1:27" ht="12.75">
      <c r="A7" s="249" t="s">
        <v>144</v>
      </c>
      <c r="B7" s="182"/>
      <c r="C7" s="155">
        <v>19967258</v>
      </c>
      <c r="D7" s="155"/>
      <c r="E7" s="59">
        <v>4515770</v>
      </c>
      <c r="F7" s="60">
        <v>4515770</v>
      </c>
      <c r="G7" s="60">
        <v>37488663</v>
      </c>
      <c r="H7" s="60">
        <v>37650995</v>
      </c>
      <c r="I7" s="60">
        <v>34822047</v>
      </c>
      <c r="J7" s="60">
        <v>34822047</v>
      </c>
      <c r="K7" s="60">
        <v>29351124</v>
      </c>
      <c r="L7" s="60">
        <v>29351124</v>
      </c>
      <c r="M7" s="60">
        <v>24839211</v>
      </c>
      <c r="N7" s="60">
        <v>24839211</v>
      </c>
      <c r="O7" s="60">
        <v>19011737</v>
      </c>
      <c r="P7" s="60">
        <v>16747294</v>
      </c>
      <c r="Q7" s="60">
        <v>13204893</v>
      </c>
      <c r="R7" s="60">
        <v>13204893</v>
      </c>
      <c r="S7" s="60"/>
      <c r="T7" s="60"/>
      <c r="U7" s="60"/>
      <c r="V7" s="60"/>
      <c r="W7" s="60">
        <v>13204893</v>
      </c>
      <c r="X7" s="60">
        <v>3386828</v>
      </c>
      <c r="Y7" s="60">
        <v>9818065</v>
      </c>
      <c r="Z7" s="140">
        <v>289.89</v>
      </c>
      <c r="AA7" s="62">
        <v>4515770</v>
      </c>
    </row>
    <row r="8" spans="1:27" ht="12.75">
      <c r="A8" s="249" t="s">
        <v>145</v>
      </c>
      <c r="B8" s="182"/>
      <c r="C8" s="155">
        <v>19673112</v>
      </c>
      <c r="D8" s="155"/>
      <c r="E8" s="59">
        <v>28538529</v>
      </c>
      <c r="F8" s="60">
        <v>28538529</v>
      </c>
      <c r="G8" s="60">
        <v>94875299</v>
      </c>
      <c r="H8" s="60">
        <v>98862717</v>
      </c>
      <c r="I8" s="60">
        <v>99147514</v>
      </c>
      <c r="J8" s="60">
        <v>99147514</v>
      </c>
      <c r="K8" s="60">
        <v>102599405</v>
      </c>
      <c r="L8" s="60">
        <v>89230813</v>
      </c>
      <c r="M8" s="60">
        <v>83597266</v>
      </c>
      <c r="N8" s="60">
        <v>83597266</v>
      </c>
      <c r="O8" s="60">
        <v>92485838</v>
      </c>
      <c r="P8" s="60">
        <v>98516256</v>
      </c>
      <c r="Q8" s="60">
        <v>109051173</v>
      </c>
      <c r="R8" s="60">
        <v>109051173</v>
      </c>
      <c r="S8" s="60"/>
      <c r="T8" s="60"/>
      <c r="U8" s="60"/>
      <c r="V8" s="60"/>
      <c r="W8" s="60">
        <v>109051173</v>
      </c>
      <c r="X8" s="60">
        <v>21403897</v>
      </c>
      <c r="Y8" s="60">
        <v>87647276</v>
      </c>
      <c r="Z8" s="140">
        <v>409.49</v>
      </c>
      <c r="AA8" s="62">
        <v>28538529</v>
      </c>
    </row>
    <row r="9" spans="1:27" ht="12.75">
      <c r="A9" s="249" t="s">
        <v>146</v>
      </c>
      <c r="B9" s="182"/>
      <c r="C9" s="155">
        <v>43815633</v>
      </c>
      <c r="D9" s="155"/>
      <c r="E9" s="59">
        <v>37266978</v>
      </c>
      <c r="F9" s="60">
        <v>37266978</v>
      </c>
      <c r="G9" s="60">
        <v>15164876</v>
      </c>
      <c r="H9" s="60">
        <v>15696076</v>
      </c>
      <c r="I9" s="60">
        <v>15736425</v>
      </c>
      <c r="J9" s="60">
        <v>15736425</v>
      </c>
      <c r="K9" s="60">
        <v>15776118</v>
      </c>
      <c r="L9" s="60">
        <v>15776118</v>
      </c>
      <c r="M9" s="60">
        <v>24702630</v>
      </c>
      <c r="N9" s="60">
        <v>24702630</v>
      </c>
      <c r="O9" s="60">
        <v>16157003</v>
      </c>
      <c r="P9" s="60">
        <v>16581667</v>
      </c>
      <c r="Q9" s="60">
        <v>9643072</v>
      </c>
      <c r="R9" s="60">
        <v>9643072</v>
      </c>
      <c r="S9" s="60"/>
      <c r="T9" s="60"/>
      <c r="U9" s="60"/>
      <c r="V9" s="60"/>
      <c r="W9" s="60">
        <v>9643072</v>
      </c>
      <c r="X9" s="60">
        <v>27950234</v>
      </c>
      <c r="Y9" s="60">
        <v>-18307162</v>
      </c>
      <c r="Z9" s="140">
        <v>-65.5</v>
      </c>
      <c r="AA9" s="62">
        <v>37266978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316404</v>
      </c>
      <c r="D11" s="155"/>
      <c r="E11" s="59">
        <v>332069</v>
      </c>
      <c r="F11" s="60">
        <v>332069</v>
      </c>
      <c r="G11" s="60">
        <v>312440</v>
      </c>
      <c r="H11" s="60">
        <v>312440</v>
      </c>
      <c r="I11" s="60">
        <v>312440</v>
      </c>
      <c r="J11" s="60">
        <v>312440</v>
      </c>
      <c r="K11" s="60">
        <v>312440</v>
      </c>
      <c r="L11" s="60">
        <v>312440</v>
      </c>
      <c r="M11" s="60">
        <v>312440</v>
      </c>
      <c r="N11" s="60">
        <v>312440</v>
      </c>
      <c r="O11" s="60">
        <v>312440</v>
      </c>
      <c r="P11" s="60">
        <v>312440</v>
      </c>
      <c r="Q11" s="60">
        <v>312440</v>
      </c>
      <c r="R11" s="60">
        <v>312440</v>
      </c>
      <c r="S11" s="60"/>
      <c r="T11" s="60"/>
      <c r="U11" s="60"/>
      <c r="V11" s="60"/>
      <c r="W11" s="60">
        <v>312440</v>
      </c>
      <c r="X11" s="60">
        <v>249052</v>
      </c>
      <c r="Y11" s="60">
        <v>63388</v>
      </c>
      <c r="Z11" s="140">
        <v>25.45</v>
      </c>
      <c r="AA11" s="62">
        <v>332069</v>
      </c>
    </row>
    <row r="12" spans="1:27" ht="12.75">
      <c r="A12" s="250" t="s">
        <v>56</v>
      </c>
      <c r="B12" s="251"/>
      <c r="C12" s="168">
        <f aca="true" t="shared" si="0" ref="C12:Y12">SUM(C6:C11)</f>
        <v>85463226</v>
      </c>
      <c r="D12" s="168">
        <f>SUM(D6:D11)</f>
        <v>0</v>
      </c>
      <c r="E12" s="72">
        <f t="shared" si="0"/>
        <v>72574830</v>
      </c>
      <c r="F12" s="73">
        <f t="shared" si="0"/>
        <v>72574830</v>
      </c>
      <c r="G12" s="73">
        <f t="shared" si="0"/>
        <v>163375963</v>
      </c>
      <c r="H12" s="73">
        <f t="shared" si="0"/>
        <v>164369502</v>
      </c>
      <c r="I12" s="73">
        <f t="shared" si="0"/>
        <v>154452902</v>
      </c>
      <c r="J12" s="73">
        <f t="shared" si="0"/>
        <v>154452902</v>
      </c>
      <c r="K12" s="73">
        <f t="shared" si="0"/>
        <v>152236494</v>
      </c>
      <c r="L12" s="73">
        <f t="shared" si="0"/>
        <v>138867903</v>
      </c>
      <c r="M12" s="73">
        <f t="shared" si="0"/>
        <v>137762236</v>
      </c>
      <c r="N12" s="73">
        <f t="shared" si="0"/>
        <v>137762236</v>
      </c>
      <c r="O12" s="73">
        <f t="shared" si="0"/>
        <v>135203457</v>
      </c>
      <c r="P12" s="73">
        <f t="shared" si="0"/>
        <v>136687044</v>
      </c>
      <c r="Q12" s="73">
        <f t="shared" si="0"/>
        <v>150027155</v>
      </c>
      <c r="R12" s="73">
        <f t="shared" si="0"/>
        <v>150027155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150027155</v>
      </c>
      <c r="X12" s="73">
        <f t="shared" si="0"/>
        <v>54431124</v>
      </c>
      <c r="Y12" s="73">
        <f t="shared" si="0"/>
        <v>95596031</v>
      </c>
      <c r="Z12" s="170">
        <f>+IF(X12&lt;&gt;0,+(Y12/X12)*100,0)</f>
        <v>175.6275159778071</v>
      </c>
      <c r="AA12" s="74">
        <f>SUM(AA6:AA11)</f>
        <v>72574830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1368838</v>
      </c>
      <c r="D16" s="155"/>
      <c r="E16" s="59">
        <v>888657</v>
      </c>
      <c r="F16" s="60">
        <v>888657</v>
      </c>
      <c r="G16" s="159">
        <v>1368838</v>
      </c>
      <c r="H16" s="159">
        <v>1368838</v>
      </c>
      <c r="I16" s="159">
        <v>1368838</v>
      </c>
      <c r="J16" s="60">
        <v>1368838</v>
      </c>
      <c r="K16" s="159">
        <v>1368838</v>
      </c>
      <c r="L16" s="159">
        <v>1368838</v>
      </c>
      <c r="M16" s="60">
        <v>1368838</v>
      </c>
      <c r="N16" s="159">
        <v>1368838</v>
      </c>
      <c r="O16" s="159">
        <v>1368838</v>
      </c>
      <c r="P16" s="159">
        <v>1368838</v>
      </c>
      <c r="Q16" s="60">
        <v>1368838</v>
      </c>
      <c r="R16" s="159">
        <v>1368838</v>
      </c>
      <c r="S16" s="159"/>
      <c r="T16" s="60"/>
      <c r="U16" s="159"/>
      <c r="V16" s="159"/>
      <c r="W16" s="159">
        <v>1368838</v>
      </c>
      <c r="X16" s="60">
        <v>666493</v>
      </c>
      <c r="Y16" s="159">
        <v>702345</v>
      </c>
      <c r="Z16" s="141">
        <v>105.38</v>
      </c>
      <c r="AA16" s="225">
        <v>888657</v>
      </c>
    </row>
    <row r="17" spans="1:27" ht="12.75">
      <c r="A17" s="249" t="s">
        <v>152</v>
      </c>
      <c r="B17" s="182"/>
      <c r="C17" s="155">
        <v>153159502</v>
      </c>
      <c r="D17" s="155"/>
      <c r="E17" s="59">
        <v>164307469</v>
      </c>
      <c r="F17" s="60">
        <v>164307469</v>
      </c>
      <c r="G17" s="60">
        <v>148856733</v>
      </c>
      <c r="H17" s="60">
        <v>148856733</v>
      </c>
      <c r="I17" s="60">
        <v>148856733</v>
      </c>
      <c r="J17" s="60">
        <v>148856733</v>
      </c>
      <c r="K17" s="60">
        <v>148856733</v>
      </c>
      <c r="L17" s="60">
        <v>148856733</v>
      </c>
      <c r="M17" s="60">
        <v>148856733</v>
      </c>
      <c r="N17" s="60">
        <v>148856733</v>
      </c>
      <c r="O17" s="60">
        <v>148856733</v>
      </c>
      <c r="P17" s="60">
        <v>148856733</v>
      </c>
      <c r="Q17" s="60">
        <v>148856733</v>
      </c>
      <c r="R17" s="60">
        <v>148856733</v>
      </c>
      <c r="S17" s="60"/>
      <c r="T17" s="60"/>
      <c r="U17" s="60"/>
      <c r="V17" s="60"/>
      <c r="W17" s="60">
        <v>148856733</v>
      </c>
      <c r="X17" s="60">
        <v>123230602</v>
      </c>
      <c r="Y17" s="60">
        <v>25626131</v>
      </c>
      <c r="Z17" s="140">
        <v>20.8</v>
      </c>
      <c r="AA17" s="62">
        <v>164307469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455005784</v>
      </c>
      <c r="D19" s="155"/>
      <c r="E19" s="59">
        <v>480339170</v>
      </c>
      <c r="F19" s="60">
        <v>480339170</v>
      </c>
      <c r="G19" s="60">
        <v>459781647</v>
      </c>
      <c r="H19" s="60">
        <v>459781647</v>
      </c>
      <c r="I19" s="60">
        <v>459781647</v>
      </c>
      <c r="J19" s="60">
        <v>459781647</v>
      </c>
      <c r="K19" s="60">
        <v>459781647</v>
      </c>
      <c r="L19" s="60">
        <v>459781647</v>
      </c>
      <c r="M19" s="60">
        <v>459781647</v>
      </c>
      <c r="N19" s="60">
        <v>459781647</v>
      </c>
      <c r="O19" s="60">
        <v>459781647</v>
      </c>
      <c r="P19" s="60">
        <v>459781647</v>
      </c>
      <c r="Q19" s="60">
        <v>459781647</v>
      </c>
      <c r="R19" s="60">
        <v>459781647</v>
      </c>
      <c r="S19" s="60"/>
      <c r="T19" s="60"/>
      <c r="U19" s="60"/>
      <c r="V19" s="60"/>
      <c r="W19" s="60">
        <v>459781647</v>
      </c>
      <c r="X19" s="60">
        <v>360254378</v>
      </c>
      <c r="Y19" s="60">
        <v>99527269</v>
      </c>
      <c r="Z19" s="140">
        <v>27.63</v>
      </c>
      <c r="AA19" s="62">
        <v>480339170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1880250</v>
      </c>
      <c r="D21" s="155"/>
      <c r="E21" s="59">
        <v>1367731</v>
      </c>
      <c r="F21" s="60">
        <v>1367731</v>
      </c>
      <c r="G21" s="60">
        <v>1880250</v>
      </c>
      <c r="H21" s="60">
        <v>1880250</v>
      </c>
      <c r="I21" s="60">
        <v>1880250</v>
      </c>
      <c r="J21" s="60">
        <v>1880250</v>
      </c>
      <c r="K21" s="60">
        <v>1880250</v>
      </c>
      <c r="L21" s="60">
        <v>1880250</v>
      </c>
      <c r="M21" s="60">
        <v>1880250</v>
      </c>
      <c r="N21" s="60">
        <v>1880250</v>
      </c>
      <c r="O21" s="60">
        <v>1880250</v>
      </c>
      <c r="P21" s="60">
        <v>1880250</v>
      </c>
      <c r="Q21" s="60">
        <v>1880250</v>
      </c>
      <c r="R21" s="60">
        <v>1880250</v>
      </c>
      <c r="S21" s="60"/>
      <c r="T21" s="60"/>
      <c r="U21" s="60"/>
      <c r="V21" s="60"/>
      <c r="W21" s="60">
        <v>1880250</v>
      </c>
      <c r="X21" s="60">
        <v>1025798</v>
      </c>
      <c r="Y21" s="60">
        <v>854452</v>
      </c>
      <c r="Z21" s="140">
        <v>83.3</v>
      </c>
      <c r="AA21" s="62">
        <v>1367731</v>
      </c>
    </row>
    <row r="22" spans="1:27" ht="12.75">
      <c r="A22" s="249" t="s">
        <v>157</v>
      </c>
      <c r="B22" s="182"/>
      <c r="C22" s="155">
        <v>587794</v>
      </c>
      <c r="D22" s="155"/>
      <c r="E22" s="59">
        <v>648578</v>
      </c>
      <c r="F22" s="60">
        <v>648578</v>
      </c>
      <c r="G22" s="60">
        <v>38648</v>
      </c>
      <c r="H22" s="60">
        <v>38648</v>
      </c>
      <c r="I22" s="60">
        <v>38648</v>
      </c>
      <c r="J22" s="60">
        <v>38648</v>
      </c>
      <c r="K22" s="60">
        <v>38648</v>
      </c>
      <c r="L22" s="60">
        <v>38648</v>
      </c>
      <c r="M22" s="60">
        <v>38648</v>
      </c>
      <c r="N22" s="60">
        <v>38648</v>
      </c>
      <c r="O22" s="60">
        <v>38648</v>
      </c>
      <c r="P22" s="60">
        <v>38648</v>
      </c>
      <c r="Q22" s="60">
        <v>38648</v>
      </c>
      <c r="R22" s="60">
        <v>38648</v>
      </c>
      <c r="S22" s="60"/>
      <c r="T22" s="60"/>
      <c r="U22" s="60"/>
      <c r="V22" s="60"/>
      <c r="W22" s="60">
        <v>38648</v>
      </c>
      <c r="X22" s="60">
        <v>486434</v>
      </c>
      <c r="Y22" s="60">
        <v>-447786</v>
      </c>
      <c r="Z22" s="140">
        <v>-92.05</v>
      </c>
      <c r="AA22" s="62">
        <v>648578</v>
      </c>
    </row>
    <row r="23" spans="1:27" ht="12.75">
      <c r="A23" s="249" t="s">
        <v>158</v>
      </c>
      <c r="B23" s="182"/>
      <c r="C23" s="155">
        <v>10766920</v>
      </c>
      <c r="D23" s="155"/>
      <c r="E23" s="59">
        <v>3181696</v>
      </c>
      <c r="F23" s="60">
        <v>3181696</v>
      </c>
      <c r="G23" s="159">
        <v>2321543</v>
      </c>
      <c r="H23" s="159">
        <v>2321543</v>
      </c>
      <c r="I23" s="159">
        <v>2321543</v>
      </c>
      <c r="J23" s="60">
        <v>2321543</v>
      </c>
      <c r="K23" s="159">
        <v>2321543</v>
      </c>
      <c r="L23" s="159">
        <v>2321543</v>
      </c>
      <c r="M23" s="60">
        <v>2321543</v>
      </c>
      <c r="N23" s="159">
        <v>2321543</v>
      </c>
      <c r="O23" s="159">
        <v>2321543</v>
      </c>
      <c r="P23" s="159">
        <v>2321543</v>
      </c>
      <c r="Q23" s="60">
        <v>2321543</v>
      </c>
      <c r="R23" s="159">
        <v>2321543</v>
      </c>
      <c r="S23" s="159"/>
      <c r="T23" s="60"/>
      <c r="U23" s="159"/>
      <c r="V23" s="159"/>
      <c r="W23" s="159">
        <v>2321543</v>
      </c>
      <c r="X23" s="60">
        <v>2386272</v>
      </c>
      <c r="Y23" s="159">
        <v>-64729</v>
      </c>
      <c r="Z23" s="141">
        <v>-2.71</v>
      </c>
      <c r="AA23" s="225">
        <v>3181696</v>
      </c>
    </row>
    <row r="24" spans="1:27" ht="12.75">
      <c r="A24" s="250" t="s">
        <v>57</v>
      </c>
      <c r="B24" s="253"/>
      <c r="C24" s="168">
        <f aca="true" t="shared" si="1" ref="C24:Y24">SUM(C15:C23)</f>
        <v>622769088</v>
      </c>
      <c r="D24" s="168">
        <f>SUM(D15:D23)</f>
        <v>0</v>
      </c>
      <c r="E24" s="76">
        <f t="shared" si="1"/>
        <v>650733301</v>
      </c>
      <c r="F24" s="77">
        <f t="shared" si="1"/>
        <v>650733301</v>
      </c>
      <c r="G24" s="77">
        <f t="shared" si="1"/>
        <v>614247659</v>
      </c>
      <c r="H24" s="77">
        <f t="shared" si="1"/>
        <v>614247659</v>
      </c>
      <c r="I24" s="77">
        <f t="shared" si="1"/>
        <v>614247659</v>
      </c>
      <c r="J24" s="77">
        <f t="shared" si="1"/>
        <v>614247659</v>
      </c>
      <c r="K24" s="77">
        <f t="shared" si="1"/>
        <v>614247659</v>
      </c>
      <c r="L24" s="77">
        <f t="shared" si="1"/>
        <v>614247659</v>
      </c>
      <c r="M24" s="77">
        <f t="shared" si="1"/>
        <v>614247659</v>
      </c>
      <c r="N24" s="77">
        <f t="shared" si="1"/>
        <v>614247659</v>
      </c>
      <c r="O24" s="77">
        <f t="shared" si="1"/>
        <v>614247659</v>
      </c>
      <c r="P24" s="77">
        <f t="shared" si="1"/>
        <v>614247659</v>
      </c>
      <c r="Q24" s="77">
        <f t="shared" si="1"/>
        <v>614247659</v>
      </c>
      <c r="R24" s="77">
        <f t="shared" si="1"/>
        <v>614247659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614247659</v>
      </c>
      <c r="X24" s="77">
        <f t="shared" si="1"/>
        <v>488049977</v>
      </c>
      <c r="Y24" s="77">
        <f t="shared" si="1"/>
        <v>126197682</v>
      </c>
      <c r="Z24" s="212">
        <f>+IF(X24&lt;&gt;0,+(Y24/X24)*100,0)</f>
        <v>25.857532619041596</v>
      </c>
      <c r="AA24" s="79">
        <f>SUM(AA15:AA23)</f>
        <v>650733301</v>
      </c>
    </row>
    <row r="25" spans="1:27" ht="12.75">
      <c r="A25" s="250" t="s">
        <v>159</v>
      </c>
      <c r="B25" s="251"/>
      <c r="C25" s="168">
        <f aca="true" t="shared" si="2" ref="C25:Y25">+C12+C24</f>
        <v>708232314</v>
      </c>
      <c r="D25" s="168">
        <f>+D12+D24</f>
        <v>0</v>
      </c>
      <c r="E25" s="72">
        <f t="shared" si="2"/>
        <v>723308131</v>
      </c>
      <c r="F25" s="73">
        <f t="shared" si="2"/>
        <v>723308131</v>
      </c>
      <c r="G25" s="73">
        <f t="shared" si="2"/>
        <v>777623622</v>
      </c>
      <c r="H25" s="73">
        <f t="shared" si="2"/>
        <v>778617161</v>
      </c>
      <c r="I25" s="73">
        <f t="shared" si="2"/>
        <v>768700561</v>
      </c>
      <c r="J25" s="73">
        <f t="shared" si="2"/>
        <v>768700561</v>
      </c>
      <c r="K25" s="73">
        <f t="shared" si="2"/>
        <v>766484153</v>
      </c>
      <c r="L25" s="73">
        <f t="shared" si="2"/>
        <v>753115562</v>
      </c>
      <c r="M25" s="73">
        <f t="shared" si="2"/>
        <v>752009895</v>
      </c>
      <c r="N25" s="73">
        <f t="shared" si="2"/>
        <v>752009895</v>
      </c>
      <c r="O25" s="73">
        <f t="shared" si="2"/>
        <v>749451116</v>
      </c>
      <c r="P25" s="73">
        <f t="shared" si="2"/>
        <v>750934703</v>
      </c>
      <c r="Q25" s="73">
        <f t="shared" si="2"/>
        <v>764274814</v>
      </c>
      <c r="R25" s="73">
        <f t="shared" si="2"/>
        <v>764274814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764274814</v>
      </c>
      <c r="X25" s="73">
        <f t="shared" si="2"/>
        <v>542481101</v>
      </c>
      <c r="Y25" s="73">
        <f t="shared" si="2"/>
        <v>221793713</v>
      </c>
      <c r="Z25" s="170">
        <f>+IF(X25&lt;&gt;0,+(Y25/X25)*100,0)</f>
        <v>40.88505804002193</v>
      </c>
      <c r="AA25" s="74">
        <f>+AA12+AA24</f>
        <v>723308131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1227085</v>
      </c>
      <c r="D30" s="155"/>
      <c r="E30" s="59">
        <v>1133490</v>
      </c>
      <c r="F30" s="60">
        <v>1133490</v>
      </c>
      <c r="G30" s="60">
        <v>15622666</v>
      </c>
      <c r="H30" s="60"/>
      <c r="I30" s="60"/>
      <c r="J30" s="60"/>
      <c r="K30" s="60"/>
      <c r="L30" s="60"/>
      <c r="M30" s="60">
        <v>15622666</v>
      </c>
      <c r="N30" s="60">
        <v>15622666</v>
      </c>
      <c r="O30" s="60"/>
      <c r="P30" s="60"/>
      <c r="Q30" s="60"/>
      <c r="R30" s="60"/>
      <c r="S30" s="60"/>
      <c r="T30" s="60"/>
      <c r="U30" s="60"/>
      <c r="V30" s="60"/>
      <c r="W30" s="60"/>
      <c r="X30" s="60">
        <v>850118</v>
      </c>
      <c r="Y30" s="60">
        <v>-850118</v>
      </c>
      <c r="Z30" s="140">
        <v>-100</v>
      </c>
      <c r="AA30" s="62">
        <v>1133490</v>
      </c>
    </row>
    <row r="31" spans="1:27" ht="12.75">
      <c r="A31" s="249" t="s">
        <v>163</v>
      </c>
      <c r="B31" s="182"/>
      <c r="C31" s="155">
        <v>2126012</v>
      </c>
      <c r="D31" s="155"/>
      <c r="E31" s="59">
        <v>2148158</v>
      </c>
      <c r="F31" s="60">
        <v>2148158</v>
      </c>
      <c r="G31" s="60">
        <v>1943194</v>
      </c>
      <c r="H31" s="60">
        <v>1941826</v>
      </c>
      <c r="I31" s="60">
        <v>1954298</v>
      </c>
      <c r="J31" s="60">
        <v>1954298</v>
      </c>
      <c r="K31" s="60">
        <v>1954298</v>
      </c>
      <c r="L31" s="60">
        <v>1954298</v>
      </c>
      <c r="M31" s="60">
        <v>1954298</v>
      </c>
      <c r="N31" s="60">
        <v>1954298</v>
      </c>
      <c r="O31" s="60">
        <v>1958822</v>
      </c>
      <c r="P31" s="60">
        <v>1958822</v>
      </c>
      <c r="Q31" s="60">
        <v>1169305</v>
      </c>
      <c r="R31" s="60">
        <v>1169305</v>
      </c>
      <c r="S31" s="60"/>
      <c r="T31" s="60"/>
      <c r="U31" s="60"/>
      <c r="V31" s="60"/>
      <c r="W31" s="60">
        <v>1169305</v>
      </c>
      <c r="X31" s="60">
        <v>1611119</v>
      </c>
      <c r="Y31" s="60">
        <v>-441814</v>
      </c>
      <c r="Z31" s="140">
        <v>-27.42</v>
      </c>
      <c r="AA31" s="62">
        <v>2148158</v>
      </c>
    </row>
    <row r="32" spans="1:27" ht="12.75">
      <c r="A32" s="249" t="s">
        <v>164</v>
      </c>
      <c r="B32" s="182"/>
      <c r="C32" s="155">
        <v>269197746</v>
      </c>
      <c r="D32" s="155"/>
      <c r="E32" s="59">
        <v>372137211</v>
      </c>
      <c r="F32" s="60">
        <v>372137211</v>
      </c>
      <c r="G32" s="60">
        <v>160107904</v>
      </c>
      <c r="H32" s="60">
        <v>179844886</v>
      </c>
      <c r="I32" s="60">
        <v>180655729</v>
      </c>
      <c r="J32" s="60">
        <v>180655729</v>
      </c>
      <c r="K32" s="60">
        <v>302122813</v>
      </c>
      <c r="L32" s="60">
        <v>317291239</v>
      </c>
      <c r="M32" s="60">
        <v>180658367</v>
      </c>
      <c r="N32" s="60">
        <v>180658367</v>
      </c>
      <c r="O32" s="60">
        <v>175927779</v>
      </c>
      <c r="P32" s="60">
        <v>237316942</v>
      </c>
      <c r="Q32" s="60">
        <v>200204021</v>
      </c>
      <c r="R32" s="60">
        <v>200204021</v>
      </c>
      <c r="S32" s="60"/>
      <c r="T32" s="60"/>
      <c r="U32" s="60"/>
      <c r="V32" s="60"/>
      <c r="W32" s="60">
        <v>200204021</v>
      </c>
      <c r="X32" s="60">
        <v>279102908</v>
      </c>
      <c r="Y32" s="60">
        <v>-78898887</v>
      </c>
      <c r="Z32" s="140">
        <v>-28.27</v>
      </c>
      <c r="AA32" s="62">
        <v>372137211</v>
      </c>
    </row>
    <row r="33" spans="1:27" ht="12.75">
      <c r="A33" s="249" t="s">
        <v>165</v>
      </c>
      <c r="B33" s="182"/>
      <c r="C33" s="155">
        <v>15481562</v>
      </c>
      <c r="D33" s="155"/>
      <c r="E33" s="59">
        <v>10450335</v>
      </c>
      <c r="F33" s="60">
        <v>10450335</v>
      </c>
      <c r="G33" s="60">
        <v>14301249</v>
      </c>
      <c r="H33" s="60">
        <v>14301249</v>
      </c>
      <c r="I33" s="60">
        <v>14301249</v>
      </c>
      <c r="J33" s="60">
        <v>14301249</v>
      </c>
      <c r="K33" s="60">
        <v>14301249</v>
      </c>
      <c r="L33" s="60">
        <v>14301249</v>
      </c>
      <c r="M33" s="60">
        <v>14301249</v>
      </c>
      <c r="N33" s="60">
        <v>14301249</v>
      </c>
      <c r="O33" s="60">
        <v>14301249</v>
      </c>
      <c r="P33" s="60">
        <v>14301249</v>
      </c>
      <c r="Q33" s="60">
        <v>14301249</v>
      </c>
      <c r="R33" s="60">
        <v>14301249</v>
      </c>
      <c r="S33" s="60"/>
      <c r="T33" s="60"/>
      <c r="U33" s="60"/>
      <c r="V33" s="60"/>
      <c r="W33" s="60">
        <v>14301249</v>
      </c>
      <c r="X33" s="60">
        <v>7837751</v>
      </c>
      <c r="Y33" s="60">
        <v>6463498</v>
      </c>
      <c r="Z33" s="140">
        <v>82.47</v>
      </c>
      <c r="AA33" s="62">
        <v>10450335</v>
      </c>
    </row>
    <row r="34" spans="1:27" ht="12.75">
      <c r="A34" s="250" t="s">
        <v>58</v>
      </c>
      <c r="B34" s="251"/>
      <c r="C34" s="168">
        <f aca="true" t="shared" si="3" ref="C34:Y34">SUM(C29:C33)</f>
        <v>288032405</v>
      </c>
      <c r="D34" s="168">
        <f>SUM(D29:D33)</f>
        <v>0</v>
      </c>
      <c r="E34" s="72">
        <f t="shared" si="3"/>
        <v>385869194</v>
      </c>
      <c r="F34" s="73">
        <f t="shared" si="3"/>
        <v>385869194</v>
      </c>
      <c r="G34" s="73">
        <f t="shared" si="3"/>
        <v>191975013</v>
      </c>
      <c r="H34" s="73">
        <f t="shared" si="3"/>
        <v>196087961</v>
      </c>
      <c r="I34" s="73">
        <f t="shared" si="3"/>
        <v>196911276</v>
      </c>
      <c r="J34" s="73">
        <f t="shared" si="3"/>
        <v>196911276</v>
      </c>
      <c r="K34" s="73">
        <f t="shared" si="3"/>
        <v>318378360</v>
      </c>
      <c r="L34" s="73">
        <f t="shared" si="3"/>
        <v>333546786</v>
      </c>
      <c r="M34" s="73">
        <f t="shared" si="3"/>
        <v>212536580</v>
      </c>
      <c r="N34" s="73">
        <f t="shared" si="3"/>
        <v>212536580</v>
      </c>
      <c r="O34" s="73">
        <f t="shared" si="3"/>
        <v>192187850</v>
      </c>
      <c r="P34" s="73">
        <f t="shared" si="3"/>
        <v>253577013</v>
      </c>
      <c r="Q34" s="73">
        <f t="shared" si="3"/>
        <v>215674575</v>
      </c>
      <c r="R34" s="73">
        <f t="shared" si="3"/>
        <v>215674575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215674575</v>
      </c>
      <c r="X34" s="73">
        <f t="shared" si="3"/>
        <v>289401896</v>
      </c>
      <c r="Y34" s="73">
        <f t="shared" si="3"/>
        <v>-73727321</v>
      </c>
      <c r="Z34" s="170">
        <f>+IF(X34&lt;&gt;0,+(Y34/X34)*100,0)</f>
        <v>-25.47575603996734</v>
      </c>
      <c r="AA34" s="74">
        <f>SUM(AA29:AA33)</f>
        <v>385869194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2738051</v>
      </c>
      <c r="D37" s="155"/>
      <c r="E37" s="59">
        <v>91159129</v>
      </c>
      <c r="F37" s="60">
        <v>91159129</v>
      </c>
      <c r="G37" s="60">
        <v>3298257</v>
      </c>
      <c r="H37" s="60">
        <v>3298257</v>
      </c>
      <c r="I37" s="60">
        <v>3298257</v>
      </c>
      <c r="J37" s="60">
        <v>3298257</v>
      </c>
      <c r="K37" s="60">
        <v>3298257</v>
      </c>
      <c r="L37" s="60">
        <v>3298257</v>
      </c>
      <c r="M37" s="60">
        <v>3298257</v>
      </c>
      <c r="N37" s="60">
        <v>3298257</v>
      </c>
      <c r="O37" s="60">
        <v>3244941</v>
      </c>
      <c r="P37" s="60">
        <v>3244941</v>
      </c>
      <c r="Q37" s="60">
        <v>3244941</v>
      </c>
      <c r="R37" s="60">
        <v>3244941</v>
      </c>
      <c r="S37" s="60"/>
      <c r="T37" s="60"/>
      <c r="U37" s="60"/>
      <c r="V37" s="60"/>
      <c r="W37" s="60">
        <v>3244941</v>
      </c>
      <c r="X37" s="60">
        <v>68369347</v>
      </c>
      <c r="Y37" s="60">
        <v>-65124406</v>
      </c>
      <c r="Z37" s="140">
        <v>-95.25</v>
      </c>
      <c r="AA37" s="62">
        <v>91159129</v>
      </c>
    </row>
    <row r="38" spans="1:27" ht="12.75">
      <c r="A38" s="249" t="s">
        <v>165</v>
      </c>
      <c r="B38" s="182"/>
      <c r="C38" s="155">
        <v>51875038</v>
      </c>
      <c r="D38" s="155"/>
      <c r="E38" s="59">
        <v>41535216</v>
      </c>
      <c r="F38" s="60">
        <v>41535216</v>
      </c>
      <c r="G38" s="60">
        <v>53055352</v>
      </c>
      <c r="H38" s="60">
        <v>53055352</v>
      </c>
      <c r="I38" s="60">
        <v>53055352</v>
      </c>
      <c r="J38" s="60">
        <v>53055352</v>
      </c>
      <c r="K38" s="60">
        <v>53055352</v>
      </c>
      <c r="L38" s="60">
        <v>53055352</v>
      </c>
      <c r="M38" s="60">
        <v>53055352</v>
      </c>
      <c r="N38" s="60">
        <v>53055352</v>
      </c>
      <c r="O38" s="60">
        <v>53055352</v>
      </c>
      <c r="P38" s="60">
        <v>53055352</v>
      </c>
      <c r="Q38" s="60">
        <v>53055352</v>
      </c>
      <c r="R38" s="60">
        <v>53055352</v>
      </c>
      <c r="S38" s="60"/>
      <c r="T38" s="60"/>
      <c r="U38" s="60"/>
      <c r="V38" s="60"/>
      <c r="W38" s="60">
        <v>53055352</v>
      </c>
      <c r="X38" s="60">
        <v>31151412</v>
      </c>
      <c r="Y38" s="60">
        <v>21903940</v>
      </c>
      <c r="Z38" s="140">
        <v>70.31</v>
      </c>
      <c r="AA38" s="62">
        <v>41535216</v>
      </c>
    </row>
    <row r="39" spans="1:27" ht="12.75">
      <c r="A39" s="250" t="s">
        <v>59</v>
      </c>
      <c r="B39" s="253"/>
      <c r="C39" s="168">
        <f aca="true" t="shared" si="4" ref="C39:Y39">SUM(C37:C38)</f>
        <v>54613089</v>
      </c>
      <c r="D39" s="168">
        <f>SUM(D37:D38)</f>
        <v>0</v>
      </c>
      <c r="E39" s="76">
        <f t="shared" si="4"/>
        <v>132694345</v>
      </c>
      <c r="F39" s="77">
        <f t="shared" si="4"/>
        <v>132694345</v>
      </c>
      <c r="G39" s="77">
        <f t="shared" si="4"/>
        <v>56353609</v>
      </c>
      <c r="H39" s="77">
        <f t="shared" si="4"/>
        <v>56353609</v>
      </c>
      <c r="I39" s="77">
        <f t="shared" si="4"/>
        <v>56353609</v>
      </c>
      <c r="J39" s="77">
        <f t="shared" si="4"/>
        <v>56353609</v>
      </c>
      <c r="K39" s="77">
        <f t="shared" si="4"/>
        <v>56353609</v>
      </c>
      <c r="L39" s="77">
        <f t="shared" si="4"/>
        <v>56353609</v>
      </c>
      <c r="M39" s="77">
        <f t="shared" si="4"/>
        <v>56353609</v>
      </c>
      <c r="N39" s="77">
        <f t="shared" si="4"/>
        <v>56353609</v>
      </c>
      <c r="O39" s="77">
        <f t="shared" si="4"/>
        <v>56300293</v>
      </c>
      <c r="P39" s="77">
        <f t="shared" si="4"/>
        <v>56300293</v>
      </c>
      <c r="Q39" s="77">
        <f t="shared" si="4"/>
        <v>56300293</v>
      </c>
      <c r="R39" s="77">
        <f t="shared" si="4"/>
        <v>56300293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56300293</v>
      </c>
      <c r="X39" s="77">
        <f t="shared" si="4"/>
        <v>99520759</v>
      </c>
      <c r="Y39" s="77">
        <f t="shared" si="4"/>
        <v>-43220466</v>
      </c>
      <c r="Z39" s="212">
        <f>+IF(X39&lt;&gt;0,+(Y39/X39)*100,0)</f>
        <v>-43.42859362638101</v>
      </c>
      <c r="AA39" s="79">
        <f>SUM(AA37:AA38)</f>
        <v>132694345</v>
      </c>
    </row>
    <row r="40" spans="1:27" ht="12.75">
      <c r="A40" s="250" t="s">
        <v>167</v>
      </c>
      <c r="B40" s="251"/>
      <c r="C40" s="168">
        <f aca="true" t="shared" si="5" ref="C40:Y40">+C34+C39</f>
        <v>342645494</v>
      </c>
      <c r="D40" s="168">
        <f>+D34+D39</f>
        <v>0</v>
      </c>
      <c r="E40" s="72">
        <f t="shared" si="5"/>
        <v>518563539</v>
      </c>
      <c r="F40" s="73">
        <f t="shared" si="5"/>
        <v>518563539</v>
      </c>
      <c r="G40" s="73">
        <f t="shared" si="5"/>
        <v>248328622</v>
      </c>
      <c r="H40" s="73">
        <f t="shared" si="5"/>
        <v>252441570</v>
      </c>
      <c r="I40" s="73">
        <f t="shared" si="5"/>
        <v>253264885</v>
      </c>
      <c r="J40" s="73">
        <f t="shared" si="5"/>
        <v>253264885</v>
      </c>
      <c r="K40" s="73">
        <f t="shared" si="5"/>
        <v>374731969</v>
      </c>
      <c r="L40" s="73">
        <f t="shared" si="5"/>
        <v>389900395</v>
      </c>
      <c r="M40" s="73">
        <f t="shared" si="5"/>
        <v>268890189</v>
      </c>
      <c r="N40" s="73">
        <f t="shared" si="5"/>
        <v>268890189</v>
      </c>
      <c r="O40" s="73">
        <f t="shared" si="5"/>
        <v>248488143</v>
      </c>
      <c r="P40" s="73">
        <f t="shared" si="5"/>
        <v>309877306</v>
      </c>
      <c r="Q40" s="73">
        <f t="shared" si="5"/>
        <v>271974868</v>
      </c>
      <c r="R40" s="73">
        <f t="shared" si="5"/>
        <v>271974868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271974868</v>
      </c>
      <c r="X40" s="73">
        <f t="shared" si="5"/>
        <v>388922655</v>
      </c>
      <c r="Y40" s="73">
        <f t="shared" si="5"/>
        <v>-116947787</v>
      </c>
      <c r="Z40" s="170">
        <f>+IF(X40&lt;&gt;0,+(Y40/X40)*100,0)</f>
        <v>-30.069677221554503</v>
      </c>
      <c r="AA40" s="74">
        <f>+AA34+AA39</f>
        <v>518563539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365586820</v>
      </c>
      <c r="D42" s="257">
        <f>+D25-D40</f>
        <v>0</v>
      </c>
      <c r="E42" s="258">
        <f t="shared" si="6"/>
        <v>204744592</v>
      </c>
      <c r="F42" s="259">
        <f t="shared" si="6"/>
        <v>204744592</v>
      </c>
      <c r="G42" s="259">
        <f t="shared" si="6"/>
        <v>529295000</v>
      </c>
      <c r="H42" s="259">
        <f t="shared" si="6"/>
        <v>526175591</v>
      </c>
      <c r="I42" s="259">
        <f t="shared" si="6"/>
        <v>515435676</v>
      </c>
      <c r="J42" s="259">
        <f t="shared" si="6"/>
        <v>515435676</v>
      </c>
      <c r="K42" s="259">
        <f t="shared" si="6"/>
        <v>391752184</v>
      </c>
      <c r="L42" s="259">
        <f t="shared" si="6"/>
        <v>363215167</v>
      </c>
      <c r="M42" s="259">
        <f t="shared" si="6"/>
        <v>483119706</v>
      </c>
      <c r="N42" s="259">
        <f t="shared" si="6"/>
        <v>483119706</v>
      </c>
      <c r="O42" s="259">
        <f t="shared" si="6"/>
        <v>500962973</v>
      </c>
      <c r="P42" s="259">
        <f t="shared" si="6"/>
        <v>441057397</v>
      </c>
      <c r="Q42" s="259">
        <f t="shared" si="6"/>
        <v>492299946</v>
      </c>
      <c r="R42" s="259">
        <f t="shared" si="6"/>
        <v>492299946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492299946</v>
      </c>
      <c r="X42" s="259">
        <f t="shared" si="6"/>
        <v>153558446</v>
      </c>
      <c r="Y42" s="259">
        <f t="shared" si="6"/>
        <v>338741500</v>
      </c>
      <c r="Z42" s="260">
        <f>+IF(X42&lt;&gt;0,+(Y42/X42)*100,0)</f>
        <v>220.59450901189766</v>
      </c>
      <c r="AA42" s="261">
        <f>+AA25-AA40</f>
        <v>204744592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365586820</v>
      </c>
      <c r="D45" s="155"/>
      <c r="E45" s="59">
        <v>204744592</v>
      </c>
      <c r="F45" s="60">
        <v>204744592</v>
      </c>
      <c r="G45" s="60">
        <v>529295001</v>
      </c>
      <c r="H45" s="60">
        <v>526175593</v>
      </c>
      <c r="I45" s="60">
        <v>515435676</v>
      </c>
      <c r="J45" s="60">
        <v>515435676</v>
      </c>
      <c r="K45" s="60">
        <v>391752184</v>
      </c>
      <c r="L45" s="60">
        <v>363215166</v>
      </c>
      <c r="M45" s="60">
        <v>483119705</v>
      </c>
      <c r="N45" s="60">
        <v>483119705</v>
      </c>
      <c r="O45" s="60">
        <v>500962972</v>
      </c>
      <c r="P45" s="60">
        <v>441057397</v>
      </c>
      <c r="Q45" s="60">
        <v>492299946</v>
      </c>
      <c r="R45" s="60">
        <v>492299946</v>
      </c>
      <c r="S45" s="60"/>
      <c r="T45" s="60"/>
      <c r="U45" s="60"/>
      <c r="V45" s="60"/>
      <c r="W45" s="60">
        <v>492299946</v>
      </c>
      <c r="X45" s="60">
        <v>153558444</v>
      </c>
      <c r="Y45" s="60">
        <v>338741502</v>
      </c>
      <c r="Z45" s="139">
        <v>220.59</v>
      </c>
      <c r="AA45" s="62">
        <v>204744592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365586820</v>
      </c>
      <c r="D48" s="217">
        <f>SUM(D45:D47)</f>
        <v>0</v>
      </c>
      <c r="E48" s="264">
        <f t="shared" si="7"/>
        <v>204744592</v>
      </c>
      <c r="F48" s="219">
        <f t="shared" si="7"/>
        <v>204744592</v>
      </c>
      <c r="G48" s="219">
        <f t="shared" si="7"/>
        <v>529295001</v>
      </c>
      <c r="H48" s="219">
        <f t="shared" si="7"/>
        <v>526175593</v>
      </c>
      <c r="I48" s="219">
        <f t="shared" si="7"/>
        <v>515435676</v>
      </c>
      <c r="J48" s="219">
        <f t="shared" si="7"/>
        <v>515435676</v>
      </c>
      <c r="K48" s="219">
        <f t="shared" si="7"/>
        <v>391752184</v>
      </c>
      <c r="L48" s="219">
        <f t="shared" si="7"/>
        <v>363215166</v>
      </c>
      <c r="M48" s="219">
        <f t="shared" si="7"/>
        <v>483119705</v>
      </c>
      <c r="N48" s="219">
        <f t="shared" si="7"/>
        <v>483119705</v>
      </c>
      <c r="O48" s="219">
        <f t="shared" si="7"/>
        <v>500962972</v>
      </c>
      <c r="P48" s="219">
        <f t="shared" si="7"/>
        <v>441057397</v>
      </c>
      <c r="Q48" s="219">
        <f t="shared" si="7"/>
        <v>492299946</v>
      </c>
      <c r="R48" s="219">
        <f t="shared" si="7"/>
        <v>492299946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492299946</v>
      </c>
      <c r="X48" s="219">
        <f t="shared" si="7"/>
        <v>153558444</v>
      </c>
      <c r="Y48" s="219">
        <f t="shared" si="7"/>
        <v>338741502</v>
      </c>
      <c r="Z48" s="265">
        <f>+IF(X48&lt;&gt;0,+(Y48/X48)*100,0)</f>
        <v>220.59451318743498</v>
      </c>
      <c r="AA48" s="232">
        <f>SUM(AA45:AA47)</f>
        <v>204744592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15614382</v>
      </c>
      <c r="D6" s="155"/>
      <c r="E6" s="59">
        <v>25665180</v>
      </c>
      <c r="F6" s="60">
        <v>32400000</v>
      </c>
      <c r="G6" s="60">
        <v>906993</v>
      </c>
      <c r="H6" s="60">
        <v>63066</v>
      </c>
      <c r="I6" s="60">
        <v>3070</v>
      </c>
      <c r="J6" s="60">
        <v>973129</v>
      </c>
      <c r="K6" s="60">
        <v>1092480</v>
      </c>
      <c r="L6" s="60">
        <v>1705769</v>
      </c>
      <c r="M6" s="60"/>
      <c r="N6" s="60">
        <v>2798249</v>
      </c>
      <c r="O6" s="60">
        <v>1445863</v>
      </c>
      <c r="P6" s="60">
        <v>1688148</v>
      </c>
      <c r="Q6" s="60">
        <v>1193872</v>
      </c>
      <c r="R6" s="60">
        <v>4327883</v>
      </c>
      <c r="S6" s="60"/>
      <c r="T6" s="60"/>
      <c r="U6" s="60"/>
      <c r="V6" s="60"/>
      <c r="W6" s="60">
        <v>8099261</v>
      </c>
      <c r="X6" s="60">
        <v>24300000</v>
      </c>
      <c r="Y6" s="60">
        <v>-16200739</v>
      </c>
      <c r="Z6" s="140">
        <v>-66.67</v>
      </c>
      <c r="AA6" s="62">
        <v>32400000</v>
      </c>
    </row>
    <row r="7" spans="1:27" ht="12.75">
      <c r="A7" s="249" t="s">
        <v>32</v>
      </c>
      <c r="B7" s="182"/>
      <c r="C7" s="155">
        <v>74257401</v>
      </c>
      <c r="D7" s="155"/>
      <c r="E7" s="59">
        <v>98156316</v>
      </c>
      <c r="F7" s="60">
        <v>103995048</v>
      </c>
      <c r="G7" s="60">
        <v>5166771</v>
      </c>
      <c r="H7" s="60">
        <v>9659113</v>
      </c>
      <c r="I7" s="60">
        <v>9697086</v>
      </c>
      <c r="J7" s="60">
        <v>24522970</v>
      </c>
      <c r="K7" s="60">
        <v>6532017</v>
      </c>
      <c r="L7" s="60">
        <v>7431857</v>
      </c>
      <c r="M7" s="60">
        <v>2297407</v>
      </c>
      <c r="N7" s="60">
        <v>16261281</v>
      </c>
      <c r="O7" s="60">
        <v>9453430</v>
      </c>
      <c r="P7" s="60">
        <v>6087047</v>
      </c>
      <c r="Q7" s="60">
        <v>5001066</v>
      </c>
      <c r="R7" s="60">
        <v>20541543</v>
      </c>
      <c r="S7" s="60"/>
      <c r="T7" s="60"/>
      <c r="U7" s="60"/>
      <c r="V7" s="60"/>
      <c r="W7" s="60">
        <v>61325794</v>
      </c>
      <c r="X7" s="60">
        <v>77996286</v>
      </c>
      <c r="Y7" s="60">
        <v>-16670492</v>
      </c>
      <c r="Z7" s="140">
        <v>-21.37</v>
      </c>
      <c r="AA7" s="62">
        <v>103995048</v>
      </c>
    </row>
    <row r="8" spans="1:27" ht="12.75">
      <c r="A8" s="249" t="s">
        <v>178</v>
      </c>
      <c r="B8" s="182"/>
      <c r="C8" s="155">
        <v>10496516</v>
      </c>
      <c r="D8" s="155"/>
      <c r="E8" s="59">
        <v>12809712</v>
      </c>
      <c r="F8" s="60">
        <v>20530956</v>
      </c>
      <c r="G8" s="60">
        <v>21781353</v>
      </c>
      <c r="H8" s="60">
        <v>709931</v>
      </c>
      <c r="I8" s="60">
        <v>388523</v>
      </c>
      <c r="J8" s="60">
        <v>22879807</v>
      </c>
      <c r="K8" s="60">
        <v>17137090</v>
      </c>
      <c r="L8" s="60">
        <v>12409151</v>
      </c>
      <c r="M8" s="60">
        <v>40081653</v>
      </c>
      <c r="N8" s="60">
        <v>69627894</v>
      </c>
      <c r="O8" s="60">
        <v>5833018</v>
      </c>
      <c r="P8" s="60">
        <v>4661115</v>
      </c>
      <c r="Q8" s="60">
        <v>13750012</v>
      </c>
      <c r="R8" s="60">
        <v>24244145</v>
      </c>
      <c r="S8" s="60"/>
      <c r="T8" s="60"/>
      <c r="U8" s="60"/>
      <c r="V8" s="60"/>
      <c r="W8" s="60">
        <v>116751846</v>
      </c>
      <c r="X8" s="60">
        <v>15398217</v>
      </c>
      <c r="Y8" s="60">
        <v>101353629</v>
      </c>
      <c r="Z8" s="140">
        <v>658.22</v>
      </c>
      <c r="AA8" s="62">
        <v>20530956</v>
      </c>
    </row>
    <row r="9" spans="1:27" ht="12.75">
      <c r="A9" s="249" t="s">
        <v>179</v>
      </c>
      <c r="B9" s="182"/>
      <c r="C9" s="155">
        <v>73230156</v>
      </c>
      <c r="D9" s="155"/>
      <c r="E9" s="59">
        <v>63703116</v>
      </c>
      <c r="F9" s="60">
        <v>61468080</v>
      </c>
      <c r="G9" s="60">
        <v>26196000</v>
      </c>
      <c r="H9" s="60"/>
      <c r="I9" s="60"/>
      <c r="J9" s="60">
        <v>26196000</v>
      </c>
      <c r="K9" s="60"/>
      <c r="L9" s="60">
        <v>728000</v>
      </c>
      <c r="M9" s="60">
        <v>6255000</v>
      </c>
      <c r="N9" s="60">
        <v>6983000</v>
      </c>
      <c r="O9" s="60"/>
      <c r="P9" s="60">
        <v>486000</v>
      </c>
      <c r="Q9" s="60">
        <v>21346000</v>
      </c>
      <c r="R9" s="60">
        <v>21832000</v>
      </c>
      <c r="S9" s="60"/>
      <c r="T9" s="60"/>
      <c r="U9" s="60"/>
      <c r="V9" s="60"/>
      <c r="W9" s="60">
        <v>55011000</v>
      </c>
      <c r="X9" s="60">
        <v>46101060</v>
      </c>
      <c r="Y9" s="60">
        <v>8909940</v>
      </c>
      <c r="Z9" s="140">
        <v>19.33</v>
      </c>
      <c r="AA9" s="62">
        <v>61468080</v>
      </c>
    </row>
    <row r="10" spans="1:27" ht="12.75">
      <c r="A10" s="249" t="s">
        <v>180</v>
      </c>
      <c r="B10" s="182"/>
      <c r="C10" s="155">
        <v>29931011</v>
      </c>
      <c r="D10" s="155"/>
      <c r="E10" s="59">
        <v>37455996</v>
      </c>
      <c r="F10" s="60">
        <v>38505636</v>
      </c>
      <c r="G10" s="60">
        <v>17361000</v>
      </c>
      <c r="H10" s="60"/>
      <c r="I10" s="60"/>
      <c r="J10" s="60">
        <v>17361000</v>
      </c>
      <c r="K10" s="60"/>
      <c r="L10" s="60"/>
      <c r="M10" s="60">
        <v>13452000</v>
      </c>
      <c r="N10" s="60">
        <v>13452000</v>
      </c>
      <c r="O10" s="60"/>
      <c r="P10" s="60">
        <v>1000000</v>
      </c>
      <c r="Q10" s="60">
        <v>3141000</v>
      </c>
      <c r="R10" s="60">
        <v>4141000</v>
      </c>
      <c r="S10" s="60"/>
      <c r="T10" s="60"/>
      <c r="U10" s="60"/>
      <c r="V10" s="60"/>
      <c r="W10" s="60">
        <v>34954000</v>
      </c>
      <c r="X10" s="60">
        <v>28879227</v>
      </c>
      <c r="Y10" s="60">
        <v>6074773</v>
      </c>
      <c r="Z10" s="140">
        <v>21.04</v>
      </c>
      <c r="AA10" s="62">
        <v>38505636</v>
      </c>
    </row>
    <row r="11" spans="1:27" ht="12.75">
      <c r="A11" s="249" t="s">
        <v>181</v>
      </c>
      <c r="B11" s="182"/>
      <c r="C11" s="155">
        <v>1431704</v>
      </c>
      <c r="D11" s="155"/>
      <c r="E11" s="59">
        <v>5766144</v>
      </c>
      <c r="F11" s="60">
        <v>7701060</v>
      </c>
      <c r="G11" s="60">
        <v>301312</v>
      </c>
      <c r="H11" s="60">
        <v>769222</v>
      </c>
      <c r="I11" s="60">
        <v>512083</v>
      </c>
      <c r="J11" s="60">
        <v>1582617</v>
      </c>
      <c r="K11" s="60">
        <v>169165</v>
      </c>
      <c r="L11" s="60">
        <v>228767</v>
      </c>
      <c r="M11" s="60">
        <v>17833</v>
      </c>
      <c r="N11" s="60">
        <v>415765</v>
      </c>
      <c r="O11" s="60"/>
      <c r="P11" s="60"/>
      <c r="Q11" s="60">
        <v>722269</v>
      </c>
      <c r="R11" s="60">
        <v>722269</v>
      </c>
      <c r="S11" s="60"/>
      <c r="T11" s="60"/>
      <c r="U11" s="60"/>
      <c r="V11" s="60"/>
      <c r="W11" s="60">
        <v>2720651</v>
      </c>
      <c r="X11" s="60">
        <v>5775795</v>
      </c>
      <c r="Y11" s="60">
        <v>-3055144</v>
      </c>
      <c r="Z11" s="140">
        <v>-52.9</v>
      </c>
      <c r="AA11" s="62">
        <v>7701060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-147096278</v>
      </c>
      <c r="D14" s="155"/>
      <c r="E14" s="59">
        <v>-352916916</v>
      </c>
      <c r="F14" s="60">
        <v>-213180731</v>
      </c>
      <c r="G14" s="60">
        <v>-7046146</v>
      </c>
      <c r="H14" s="60">
        <v>-9566261</v>
      </c>
      <c r="I14" s="60">
        <v>-7946255</v>
      </c>
      <c r="J14" s="60">
        <v>-24558662</v>
      </c>
      <c r="K14" s="60">
        <v>-25045970</v>
      </c>
      <c r="L14" s="60">
        <v>-18237326</v>
      </c>
      <c r="M14" s="60">
        <v>-51332851</v>
      </c>
      <c r="N14" s="60">
        <v>-94616147</v>
      </c>
      <c r="O14" s="60">
        <v>-10907784</v>
      </c>
      <c r="P14" s="60">
        <v>-13698908</v>
      </c>
      <c r="Q14" s="60">
        <v>-31795306</v>
      </c>
      <c r="R14" s="60">
        <v>-56401998</v>
      </c>
      <c r="S14" s="60"/>
      <c r="T14" s="60"/>
      <c r="U14" s="60"/>
      <c r="V14" s="60"/>
      <c r="W14" s="60">
        <v>-175576807</v>
      </c>
      <c r="X14" s="60">
        <v>-159885549</v>
      </c>
      <c r="Y14" s="60">
        <v>-15691258</v>
      </c>
      <c r="Z14" s="140">
        <v>9.81</v>
      </c>
      <c r="AA14" s="62">
        <v>-213180731</v>
      </c>
    </row>
    <row r="15" spans="1:27" ht="12.75">
      <c r="A15" s="249" t="s">
        <v>40</v>
      </c>
      <c r="B15" s="182"/>
      <c r="C15" s="155">
        <v>-8563560</v>
      </c>
      <c r="D15" s="155"/>
      <c r="E15" s="59">
        <v>-369264</v>
      </c>
      <c r="F15" s="60">
        <v>-377505</v>
      </c>
      <c r="G15" s="60">
        <v>-10118</v>
      </c>
      <c r="H15" s="60"/>
      <c r="I15" s="60"/>
      <c r="J15" s="60">
        <v>-10118</v>
      </c>
      <c r="K15" s="60">
        <v>-1938611</v>
      </c>
      <c r="L15" s="60"/>
      <c r="M15" s="60">
        <v>-1531663</v>
      </c>
      <c r="N15" s="60">
        <v>-3470274</v>
      </c>
      <c r="O15" s="60"/>
      <c r="P15" s="60"/>
      <c r="Q15" s="60"/>
      <c r="R15" s="60"/>
      <c r="S15" s="60"/>
      <c r="T15" s="60"/>
      <c r="U15" s="60"/>
      <c r="V15" s="60"/>
      <c r="W15" s="60">
        <v>-3480392</v>
      </c>
      <c r="X15" s="60">
        <v>-283131</v>
      </c>
      <c r="Y15" s="60">
        <v>-3197261</v>
      </c>
      <c r="Z15" s="140">
        <v>1129.25</v>
      </c>
      <c r="AA15" s="62">
        <v>-377505</v>
      </c>
    </row>
    <row r="16" spans="1:27" ht="12.75">
      <c r="A16" s="249" t="s">
        <v>42</v>
      </c>
      <c r="B16" s="182"/>
      <c r="C16" s="155">
        <v>-191813</v>
      </c>
      <c r="D16" s="155"/>
      <c r="E16" s="59">
        <v>-363768</v>
      </c>
      <c r="F16" s="60">
        <v>-363772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-272826</v>
      </c>
      <c r="Y16" s="60">
        <v>272826</v>
      </c>
      <c r="Z16" s="140">
        <v>-100</v>
      </c>
      <c r="AA16" s="62">
        <v>-363772</v>
      </c>
    </row>
    <row r="17" spans="1:27" ht="12.75">
      <c r="A17" s="250" t="s">
        <v>185</v>
      </c>
      <c r="B17" s="251"/>
      <c r="C17" s="168">
        <f aca="true" t="shared" si="0" ref="C17:Y17">SUM(C6:C16)</f>
        <v>49109519</v>
      </c>
      <c r="D17" s="168">
        <f t="shared" si="0"/>
        <v>0</v>
      </c>
      <c r="E17" s="72">
        <f t="shared" si="0"/>
        <v>-110093484</v>
      </c>
      <c r="F17" s="73">
        <f t="shared" si="0"/>
        <v>50678772</v>
      </c>
      <c r="G17" s="73">
        <f t="shared" si="0"/>
        <v>64657165</v>
      </c>
      <c r="H17" s="73">
        <f t="shared" si="0"/>
        <v>1635071</v>
      </c>
      <c r="I17" s="73">
        <f t="shared" si="0"/>
        <v>2654507</v>
      </c>
      <c r="J17" s="73">
        <f t="shared" si="0"/>
        <v>68946743</v>
      </c>
      <c r="K17" s="73">
        <f t="shared" si="0"/>
        <v>-2053829</v>
      </c>
      <c r="L17" s="73">
        <f t="shared" si="0"/>
        <v>4266218</v>
      </c>
      <c r="M17" s="73">
        <f t="shared" si="0"/>
        <v>9239379</v>
      </c>
      <c r="N17" s="73">
        <f t="shared" si="0"/>
        <v>11451768</v>
      </c>
      <c r="O17" s="73">
        <f t="shared" si="0"/>
        <v>5824527</v>
      </c>
      <c r="P17" s="73">
        <f t="shared" si="0"/>
        <v>223402</v>
      </c>
      <c r="Q17" s="73">
        <f t="shared" si="0"/>
        <v>13358913</v>
      </c>
      <c r="R17" s="73">
        <f t="shared" si="0"/>
        <v>19406842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99805353</v>
      </c>
      <c r="X17" s="73">
        <f t="shared" si="0"/>
        <v>38009079</v>
      </c>
      <c r="Y17" s="73">
        <f t="shared" si="0"/>
        <v>61796274</v>
      </c>
      <c r="Z17" s="170">
        <f>+IF(X17&lt;&gt;0,+(Y17/X17)*100,0)</f>
        <v>162.58292919962622</v>
      </c>
      <c r="AA17" s="74">
        <f>SUM(AA6:AA16)</f>
        <v>50678772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95095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-91532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-29393212</v>
      </c>
      <c r="D26" s="155"/>
      <c r="E26" s="59">
        <v>-37556300</v>
      </c>
      <c r="F26" s="60">
        <v>-40556304</v>
      </c>
      <c r="G26" s="60"/>
      <c r="H26" s="60"/>
      <c r="I26" s="60"/>
      <c r="J26" s="60"/>
      <c r="K26" s="60">
        <v>-4961689</v>
      </c>
      <c r="L26" s="60">
        <v>-7825316</v>
      </c>
      <c r="M26" s="60">
        <v>-5245640</v>
      </c>
      <c r="N26" s="60">
        <v>-18032645</v>
      </c>
      <c r="O26" s="60">
        <v>-2502722</v>
      </c>
      <c r="P26" s="60">
        <v>-1692233</v>
      </c>
      <c r="Q26" s="60">
        <v>-7965360</v>
      </c>
      <c r="R26" s="60">
        <v>-12160315</v>
      </c>
      <c r="S26" s="60"/>
      <c r="T26" s="60"/>
      <c r="U26" s="60"/>
      <c r="V26" s="60"/>
      <c r="W26" s="60">
        <v>-30192960</v>
      </c>
      <c r="X26" s="60">
        <v>-30417003</v>
      </c>
      <c r="Y26" s="60">
        <v>224043</v>
      </c>
      <c r="Z26" s="140">
        <v>-0.74</v>
      </c>
      <c r="AA26" s="62">
        <v>-40556304</v>
      </c>
    </row>
    <row r="27" spans="1:27" ht="12.75">
      <c r="A27" s="250" t="s">
        <v>192</v>
      </c>
      <c r="B27" s="251"/>
      <c r="C27" s="168">
        <f aca="true" t="shared" si="1" ref="C27:Y27">SUM(C21:C26)</f>
        <v>-29484744</v>
      </c>
      <c r="D27" s="168">
        <f>SUM(D21:D26)</f>
        <v>0</v>
      </c>
      <c r="E27" s="72">
        <f t="shared" si="1"/>
        <v>-37461205</v>
      </c>
      <c r="F27" s="73">
        <f t="shared" si="1"/>
        <v>-40556304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-4961689</v>
      </c>
      <c r="L27" s="73">
        <f t="shared" si="1"/>
        <v>-7825316</v>
      </c>
      <c r="M27" s="73">
        <f t="shared" si="1"/>
        <v>-5245640</v>
      </c>
      <c r="N27" s="73">
        <f t="shared" si="1"/>
        <v>-18032645</v>
      </c>
      <c r="O27" s="73">
        <f t="shared" si="1"/>
        <v>-2502722</v>
      </c>
      <c r="P27" s="73">
        <f t="shared" si="1"/>
        <v>-1692233</v>
      </c>
      <c r="Q27" s="73">
        <f t="shared" si="1"/>
        <v>-7965360</v>
      </c>
      <c r="R27" s="73">
        <f t="shared" si="1"/>
        <v>-12160315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-30192960</v>
      </c>
      <c r="X27" s="73">
        <f t="shared" si="1"/>
        <v>-30417003</v>
      </c>
      <c r="Y27" s="73">
        <f t="shared" si="1"/>
        <v>224043</v>
      </c>
      <c r="Z27" s="170">
        <f>+IF(X27&lt;&gt;0,+(Y27/X27)*100,0)</f>
        <v>-0.7365715813619114</v>
      </c>
      <c r="AA27" s="74">
        <f>SUM(AA21:AA26)</f>
        <v>-40556304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98211</v>
      </c>
      <c r="D33" s="155"/>
      <c r="E33" s="59"/>
      <c r="F33" s="60"/>
      <c r="G33" s="60"/>
      <c r="H33" s="159"/>
      <c r="I33" s="159">
        <v>12472</v>
      </c>
      <c r="J33" s="159">
        <v>12472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12472</v>
      </c>
      <c r="X33" s="159"/>
      <c r="Y33" s="60">
        <v>12472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-1225989</v>
      </c>
      <c r="D35" s="155"/>
      <c r="E35" s="59">
        <v>-369264</v>
      </c>
      <c r="F35" s="60">
        <v>-369264</v>
      </c>
      <c r="G35" s="60">
        <v>-66864</v>
      </c>
      <c r="H35" s="60"/>
      <c r="I35" s="60"/>
      <c r="J35" s="60">
        <v>-66864</v>
      </c>
      <c r="K35" s="60">
        <v>-53125</v>
      </c>
      <c r="L35" s="60"/>
      <c r="M35" s="60">
        <v>-71969</v>
      </c>
      <c r="N35" s="60">
        <v>-125094</v>
      </c>
      <c r="O35" s="60">
        <v>-395249</v>
      </c>
      <c r="P35" s="60"/>
      <c r="Q35" s="60"/>
      <c r="R35" s="60">
        <v>-395249</v>
      </c>
      <c r="S35" s="60"/>
      <c r="T35" s="60"/>
      <c r="U35" s="60"/>
      <c r="V35" s="60"/>
      <c r="W35" s="60">
        <v>-587207</v>
      </c>
      <c r="X35" s="60">
        <v>-276948</v>
      </c>
      <c r="Y35" s="60">
        <v>-310259</v>
      </c>
      <c r="Z35" s="140">
        <v>112.03</v>
      </c>
      <c r="AA35" s="62">
        <v>-369264</v>
      </c>
    </row>
    <row r="36" spans="1:27" ht="12.75">
      <c r="A36" s="250" t="s">
        <v>198</v>
      </c>
      <c r="B36" s="251"/>
      <c r="C36" s="168">
        <f aca="true" t="shared" si="2" ref="C36:Y36">SUM(C31:C35)</f>
        <v>-1127778</v>
      </c>
      <c r="D36" s="168">
        <f>SUM(D31:D35)</f>
        <v>0</v>
      </c>
      <c r="E36" s="72">
        <f t="shared" si="2"/>
        <v>-369264</v>
      </c>
      <c r="F36" s="73">
        <f t="shared" si="2"/>
        <v>-369264</v>
      </c>
      <c r="G36" s="73">
        <f t="shared" si="2"/>
        <v>-66864</v>
      </c>
      <c r="H36" s="73">
        <f t="shared" si="2"/>
        <v>0</v>
      </c>
      <c r="I36" s="73">
        <f t="shared" si="2"/>
        <v>12472</v>
      </c>
      <c r="J36" s="73">
        <f t="shared" si="2"/>
        <v>-54392</v>
      </c>
      <c r="K36" s="73">
        <f t="shared" si="2"/>
        <v>-53125</v>
      </c>
      <c r="L36" s="73">
        <f t="shared" si="2"/>
        <v>0</v>
      </c>
      <c r="M36" s="73">
        <f t="shared" si="2"/>
        <v>-71969</v>
      </c>
      <c r="N36" s="73">
        <f t="shared" si="2"/>
        <v>-125094</v>
      </c>
      <c r="O36" s="73">
        <f t="shared" si="2"/>
        <v>-395249</v>
      </c>
      <c r="P36" s="73">
        <f t="shared" si="2"/>
        <v>0</v>
      </c>
      <c r="Q36" s="73">
        <f t="shared" si="2"/>
        <v>0</v>
      </c>
      <c r="R36" s="73">
        <f t="shared" si="2"/>
        <v>-395249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-574735</v>
      </c>
      <c r="X36" s="73">
        <f t="shared" si="2"/>
        <v>-276948</v>
      </c>
      <c r="Y36" s="73">
        <f t="shared" si="2"/>
        <v>-297787</v>
      </c>
      <c r="Z36" s="170">
        <f>+IF(X36&lt;&gt;0,+(Y36/X36)*100,0)</f>
        <v>107.52451723789302</v>
      </c>
      <c r="AA36" s="74">
        <f>SUM(AA31:AA35)</f>
        <v>-369264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18496997</v>
      </c>
      <c r="D38" s="153">
        <f>+D17+D27+D36</f>
        <v>0</v>
      </c>
      <c r="E38" s="99">
        <f t="shared" si="3"/>
        <v>-147923953</v>
      </c>
      <c r="F38" s="100">
        <f t="shared" si="3"/>
        <v>9753204</v>
      </c>
      <c r="G38" s="100">
        <f t="shared" si="3"/>
        <v>64590301</v>
      </c>
      <c r="H38" s="100">
        <f t="shared" si="3"/>
        <v>1635071</v>
      </c>
      <c r="I38" s="100">
        <f t="shared" si="3"/>
        <v>2666979</v>
      </c>
      <c r="J38" s="100">
        <f t="shared" si="3"/>
        <v>68892351</v>
      </c>
      <c r="K38" s="100">
        <f t="shared" si="3"/>
        <v>-7068643</v>
      </c>
      <c r="L38" s="100">
        <f t="shared" si="3"/>
        <v>-3559098</v>
      </c>
      <c r="M38" s="100">
        <f t="shared" si="3"/>
        <v>3921770</v>
      </c>
      <c r="N38" s="100">
        <f t="shared" si="3"/>
        <v>-6705971</v>
      </c>
      <c r="O38" s="100">
        <f t="shared" si="3"/>
        <v>2926556</v>
      </c>
      <c r="P38" s="100">
        <f t="shared" si="3"/>
        <v>-1468831</v>
      </c>
      <c r="Q38" s="100">
        <f t="shared" si="3"/>
        <v>5393553</v>
      </c>
      <c r="R38" s="100">
        <f t="shared" si="3"/>
        <v>6851278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69037658</v>
      </c>
      <c r="X38" s="100">
        <f t="shared" si="3"/>
        <v>7315128</v>
      </c>
      <c r="Y38" s="100">
        <f t="shared" si="3"/>
        <v>61722530</v>
      </c>
      <c r="Z38" s="137">
        <f>+IF(X38&lt;&gt;0,+(Y38/X38)*100,0)</f>
        <v>843.7655499671367</v>
      </c>
      <c r="AA38" s="102">
        <f>+AA17+AA27+AA36</f>
        <v>9753204</v>
      </c>
    </row>
    <row r="39" spans="1:27" ht="12.75">
      <c r="A39" s="249" t="s">
        <v>200</v>
      </c>
      <c r="B39" s="182"/>
      <c r="C39" s="153">
        <v>3161071</v>
      </c>
      <c r="D39" s="153"/>
      <c r="E39" s="99">
        <v>6437253</v>
      </c>
      <c r="F39" s="100">
        <v>6437253</v>
      </c>
      <c r="G39" s="100">
        <v>21356802</v>
      </c>
      <c r="H39" s="100">
        <v>85947103</v>
      </c>
      <c r="I39" s="100">
        <v>87582174</v>
      </c>
      <c r="J39" s="100">
        <v>21356802</v>
      </c>
      <c r="K39" s="100">
        <v>90249153</v>
      </c>
      <c r="L39" s="100">
        <v>83180510</v>
      </c>
      <c r="M39" s="100">
        <v>79621412</v>
      </c>
      <c r="N39" s="100">
        <v>90249153</v>
      </c>
      <c r="O39" s="100">
        <v>83543182</v>
      </c>
      <c r="P39" s="100">
        <v>86469738</v>
      </c>
      <c r="Q39" s="100">
        <v>85000907</v>
      </c>
      <c r="R39" s="100">
        <v>83543182</v>
      </c>
      <c r="S39" s="100"/>
      <c r="T39" s="100"/>
      <c r="U39" s="100"/>
      <c r="V39" s="100"/>
      <c r="W39" s="100">
        <v>21356802</v>
      </c>
      <c r="X39" s="100">
        <v>6437253</v>
      </c>
      <c r="Y39" s="100">
        <v>14919549</v>
      </c>
      <c r="Z39" s="137">
        <v>231.77</v>
      </c>
      <c r="AA39" s="102">
        <v>6437253</v>
      </c>
    </row>
    <row r="40" spans="1:27" ht="12.75">
      <c r="A40" s="269" t="s">
        <v>201</v>
      </c>
      <c r="B40" s="256"/>
      <c r="C40" s="257">
        <v>21658068</v>
      </c>
      <c r="D40" s="257"/>
      <c r="E40" s="258">
        <v>-141486700</v>
      </c>
      <c r="F40" s="259">
        <v>16190458</v>
      </c>
      <c r="G40" s="259">
        <v>85947103</v>
      </c>
      <c r="H40" s="259">
        <v>87582174</v>
      </c>
      <c r="I40" s="259">
        <v>90249153</v>
      </c>
      <c r="J40" s="259">
        <v>90249153</v>
      </c>
      <c r="K40" s="259">
        <v>83180510</v>
      </c>
      <c r="L40" s="259">
        <v>79621412</v>
      </c>
      <c r="M40" s="259">
        <v>83543182</v>
      </c>
      <c r="N40" s="259">
        <v>83543182</v>
      </c>
      <c r="O40" s="259">
        <v>86469738</v>
      </c>
      <c r="P40" s="259">
        <v>85000907</v>
      </c>
      <c r="Q40" s="259">
        <v>90394460</v>
      </c>
      <c r="R40" s="259">
        <v>90394460</v>
      </c>
      <c r="S40" s="259"/>
      <c r="T40" s="259"/>
      <c r="U40" s="259"/>
      <c r="V40" s="259"/>
      <c r="W40" s="259">
        <v>90394460</v>
      </c>
      <c r="X40" s="259">
        <v>13752382</v>
      </c>
      <c r="Y40" s="259">
        <v>76642078</v>
      </c>
      <c r="Z40" s="260">
        <v>557.3</v>
      </c>
      <c r="AA40" s="261">
        <v>16190458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29393212</v>
      </c>
      <c r="D5" s="200">
        <f t="shared" si="0"/>
        <v>0</v>
      </c>
      <c r="E5" s="106">
        <f t="shared" si="0"/>
        <v>37556300</v>
      </c>
      <c r="F5" s="106">
        <f t="shared" si="0"/>
        <v>40556300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7557654</v>
      </c>
      <c r="L5" s="106">
        <f t="shared" si="0"/>
        <v>7787037</v>
      </c>
      <c r="M5" s="106">
        <f t="shared" si="0"/>
        <v>3316497</v>
      </c>
      <c r="N5" s="106">
        <f t="shared" si="0"/>
        <v>18661188</v>
      </c>
      <c r="O5" s="106">
        <f t="shared" si="0"/>
        <v>2664309</v>
      </c>
      <c r="P5" s="106">
        <f t="shared" si="0"/>
        <v>1692233</v>
      </c>
      <c r="Q5" s="106">
        <f t="shared" si="0"/>
        <v>6716397</v>
      </c>
      <c r="R5" s="106">
        <f t="shared" si="0"/>
        <v>11072939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29734127</v>
      </c>
      <c r="X5" s="106">
        <f t="shared" si="0"/>
        <v>30417225</v>
      </c>
      <c r="Y5" s="106">
        <f t="shared" si="0"/>
        <v>-683098</v>
      </c>
      <c r="Z5" s="201">
        <f>+IF(X5&lt;&gt;0,+(Y5/X5)*100,0)</f>
        <v>-2.2457604202881756</v>
      </c>
      <c r="AA5" s="199">
        <f>SUM(AA11:AA18)</f>
        <v>40556300</v>
      </c>
    </row>
    <row r="6" spans="1:27" ht="12.75">
      <c r="A6" s="291" t="s">
        <v>205</v>
      </c>
      <c r="B6" s="142"/>
      <c r="C6" s="62">
        <v>13408868</v>
      </c>
      <c r="D6" s="156"/>
      <c r="E6" s="60">
        <v>28456300</v>
      </c>
      <c r="F6" s="60">
        <v>28456300</v>
      </c>
      <c r="G6" s="60"/>
      <c r="H6" s="60"/>
      <c r="I6" s="60"/>
      <c r="J6" s="60"/>
      <c r="K6" s="60">
        <v>2812577</v>
      </c>
      <c r="L6" s="60">
        <v>2856363</v>
      </c>
      <c r="M6" s="60">
        <v>-5303578</v>
      </c>
      <c r="N6" s="60">
        <v>365362</v>
      </c>
      <c r="O6" s="60">
        <v>2664309</v>
      </c>
      <c r="P6" s="60">
        <v>1642297</v>
      </c>
      <c r="Q6" s="60">
        <v>5198187</v>
      </c>
      <c r="R6" s="60">
        <v>9504793</v>
      </c>
      <c r="S6" s="60"/>
      <c r="T6" s="60"/>
      <c r="U6" s="60"/>
      <c r="V6" s="60"/>
      <c r="W6" s="60">
        <v>9870155</v>
      </c>
      <c r="X6" s="60">
        <v>21342225</v>
      </c>
      <c r="Y6" s="60">
        <v>-11472070</v>
      </c>
      <c r="Z6" s="140">
        <v>-53.75</v>
      </c>
      <c r="AA6" s="155">
        <v>28456300</v>
      </c>
    </row>
    <row r="7" spans="1:27" ht="12.75">
      <c r="A7" s="291" t="s">
        <v>206</v>
      </c>
      <c r="B7" s="142"/>
      <c r="C7" s="62">
        <v>2239506</v>
      </c>
      <c r="D7" s="156"/>
      <c r="E7" s="60">
        <v>9000000</v>
      </c>
      <c r="F7" s="60">
        <v>9000000</v>
      </c>
      <c r="G7" s="60"/>
      <c r="H7" s="60"/>
      <c r="I7" s="60"/>
      <c r="J7" s="60"/>
      <c r="K7" s="60"/>
      <c r="L7" s="60">
        <v>3802821</v>
      </c>
      <c r="M7" s="60">
        <v>3563069</v>
      </c>
      <c r="N7" s="60">
        <v>7365890</v>
      </c>
      <c r="O7" s="60"/>
      <c r="P7" s="60">
        <v>49936</v>
      </c>
      <c r="Q7" s="60">
        <v>49936</v>
      </c>
      <c r="R7" s="60">
        <v>99872</v>
      </c>
      <c r="S7" s="60"/>
      <c r="T7" s="60"/>
      <c r="U7" s="60"/>
      <c r="V7" s="60"/>
      <c r="W7" s="60">
        <v>7465762</v>
      </c>
      <c r="X7" s="60">
        <v>6750000</v>
      </c>
      <c r="Y7" s="60">
        <v>715762</v>
      </c>
      <c r="Z7" s="140">
        <v>10.6</v>
      </c>
      <c r="AA7" s="155">
        <v>9000000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269247</v>
      </c>
      <c r="R9" s="60">
        <v>269247</v>
      </c>
      <c r="S9" s="60"/>
      <c r="T9" s="60"/>
      <c r="U9" s="60"/>
      <c r="V9" s="60"/>
      <c r="W9" s="60">
        <v>269247</v>
      </c>
      <c r="X9" s="60"/>
      <c r="Y9" s="60">
        <v>269247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15648374</v>
      </c>
      <c r="D11" s="294">
        <f t="shared" si="1"/>
        <v>0</v>
      </c>
      <c r="E11" s="295">
        <f t="shared" si="1"/>
        <v>37456300</v>
      </c>
      <c r="F11" s="295">
        <f t="shared" si="1"/>
        <v>37456300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2812577</v>
      </c>
      <c r="L11" s="295">
        <f t="shared" si="1"/>
        <v>6659184</v>
      </c>
      <c r="M11" s="295">
        <f t="shared" si="1"/>
        <v>-1740509</v>
      </c>
      <c r="N11" s="295">
        <f t="shared" si="1"/>
        <v>7731252</v>
      </c>
      <c r="O11" s="295">
        <f t="shared" si="1"/>
        <v>2664309</v>
      </c>
      <c r="P11" s="295">
        <f t="shared" si="1"/>
        <v>1692233</v>
      </c>
      <c r="Q11" s="295">
        <f t="shared" si="1"/>
        <v>5517370</v>
      </c>
      <c r="R11" s="295">
        <f t="shared" si="1"/>
        <v>9873912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17605164</v>
      </c>
      <c r="X11" s="295">
        <f t="shared" si="1"/>
        <v>28092225</v>
      </c>
      <c r="Y11" s="295">
        <f t="shared" si="1"/>
        <v>-10487061</v>
      </c>
      <c r="Z11" s="296">
        <f>+IF(X11&lt;&gt;0,+(Y11/X11)*100,0)</f>
        <v>-37.33083086156401</v>
      </c>
      <c r="AA11" s="297">
        <f>SUM(AA6:AA10)</f>
        <v>37456300</v>
      </c>
    </row>
    <row r="12" spans="1:27" ht="12.75">
      <c r="A12" s="298" t="s">
        <v>211</v>
      </c>
      <c r="B12" s="136"/>
      <c r="C12" s="62">
        <v>11060961</v>
      </c>
      <c r="D12" s="156"/>
      <c r="E12" s="60"/>
      <c r="F12" s="60"/>
      <c r="G12" s="60"/>
      <c r="H12" s="60"/>
      <c r="I12" s="60"/>
      <c r="J12" s="60"/>
      <c r="K12" s="60">
        <v>4745077</v>
      </c>
      <c r="L12" s="60">
        <v>1127853</v>
      </c>
      <c r="M12" s="60">
        <v>5057006</v>
      </c>
      <c r="N12" s="60">
        <v>10929936</v>
      </c>
      <c r="O12" s="60"/>
      <c r="P12" s="60"/>
      <c r="Q12" s="60">
        <v>1199027</v>
      </c>
      <c r="R12" s="60">
        <v>1199027</v>
      </c>
      <c r="S12" s="60"/>
      <c r="T12" s="60"/>
      <c r="U12" s="60"/>
      <c r="V12" s="60"/>
      <c r="W12" s="60">
        <v>12128963</v>
      </c>
      <c r="X12" s="60"/>
      <c r="Y12" s="60">
        <v>12128963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2517107</v>
      </c>
      <c r="D15" s="156"/>
      <c r="E15" s="60">
        <v>100000</v>
      </c>
      <c r="F15" s="60">
        <v>3100000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2325000</v>
      </c>
      <c r="Y15" s="60">
        <v>-2325000</v>
      </c>
      <c r="Z15" s="140">
        <v>-100</v>
      </c>
      <c r="AA15" s="155">
        <v>3100000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166770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13408868</v>
      </c>
      <c r="D36" s="156">
        <f t="shared" si="4"/>
        <v>0</v>
      </c>
      <c r="E36" s="60">
        <f t="shared" si="4"/>
        <v>28456300</v>
      </c>
      <c r="F36" s="60">
        <f t="shared" si="4"/>
        <v>28456300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2812577</v>
      </c>
      <c r="L36" s="60">
        <f t="shared" si="4"/>
        <v>2856363</v>
      </c>
      <c r="M36" s="60">
        <f t="shared" si="4"/>
        <v>-5303578</v>
      </c>
      <c r="N36" s="60">
        <f t="shared" si="4"/>
        <v>365362</v>
      </c>
      <c r="O36" s="60">
        <f t="shared" si="4"/>
        <v>2664309</v>
      </c>
      <c r="P36" s="60">
        <f t="shared" si="4"/>
        <v>1642297</v>
      </c>
      <c r="Q36" s="60">
        <f t="shared" si="4"/>
        <v>5198187</v>
      </c>
      <c r="R36" s="60">
        <f t="shared" si="4"/>
        <v>9504793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9870155</v>
      </c>
      <c r="X36" s="60">
        <f t="shared" si="4"/>
        <v>21342225</v>
      </c>
      <c r="Y36" s="60">
        <f t="shared" si="4"/>
        <v>-11472070</v>
      </c>
      <c r="Z36" s="140">
        <f aca="true" t="shared" si="5" ref="Z36:Z49">+IF(X36&lt;&gt;0,+(Y36/X36)*100,0)</f>
        <v>-53.75292407422375</v>
      </c>
      <c r="AA36" s="155">
        <f>AA6+AA21</f>
        <v>28456300</v>
      </c>
    </row>
    <row r="37" spans="1:27" ht="12.75">
      <c r="A37" s="291" t="s">
        <v>206</v>
      </c>
      <c r="B37" s="142"/>
      <c r="C37" s="62">
        <f t="shared" si="4"/>
        <v>2239506</v>
      </c>
      <c r="D37" s="156">
        <f t="shared" si="4"/>
        <v>0</v>
      </c>
      <c r="E37" s="60">
        <f t="shared" si="4"/>
        <v>9000000</v>
      </c>
      <c r="F37" s="60">
        <f t="shared" si="4"/>
        <v>9000000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3802821</v>
      </c>
      <c r="M37" s="60">
        <f t="shared" si="4"/>
        <v>3563069</v>
      </c>
      <c r="N37" s="60">
        <f t="shared" si="4"/>
        <v>7365890</v>
      </c>
      <c r="O37" s="60">
        <f t="shared" si="4"/>
        <v>0</v>
      </c>
      <c r="P37" s="60">
        <f t="shared" si="4"/>
        <v>49936</v>
      </c>
      <c r="Q37" s="60">
        <f t="shared" si="4"/>
        <v>49936</v>
      </c>
      <c r="R37" s="60">
        <f t="shared" si="4"/>
        <v>99872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7465762</v>
      </c>
      <c r="X37" s="60">
        <f t="shared" si="4"/>
        <v>6750000</v>
      </c>
      <c r="Y37" s="60">
        <f t="shared" si="4"/>
        <v>715762</v>
      </c>
      <c r="Z37" s="140">
        <f t="shared" si="5"/>
        <v>10.60388148148148</v>
      </c>
      <c r="AA37" s="155">
        <f>AA7+AA22</f>
        <v>9000000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269247</v>
      </c>
      <c r="R39" s="60">
        <f t="shared" si="4"/>
        <v>269247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269247</v>
      </c>
      <c r="X39" s="60">
        <f t="shared" si="4"/>
        <v>0</v>
      </c>
      <c r="Y39" s="60">
        <f t="shared" si="4"/>
        <v>269247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15648374</v>
      </c>
      <c r="D41" s="294">
        <f t="shared" si="6"/>
        <v>0</v>
      </c>
      <c r="E41" s="295">
        <f t="shared" si="6"/>
        <v>37456300</v>
      </c>
      <c r="F41" s="295">
        <f t="shared" si="6"/>
        <v>37456300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2812577</v>
      </c>
      <c r="L41" s="295">
        <f t="shared" si="6"/>
        <v>6659184</v>
      </c>
      <c r="M41" s="295">
        <f t="shared" si="6"/>
        <v>-1740509</v>
      </c>
      <c r="N41" s="295">
        <f t="shared" si="6"/>
        <v>7731252</v>
      </c>
      <c r="O41" s="295">
        <f t="shared" si="6"/>
        <v>2664309</v>
      </c>
      <c r="P41" s="295">
        <f t="shared" si="6"/>
        <v>1692233</v>
      </c>
      <c r="Q41" s="295">
        <f t="shared" si="6"/>
        <v>5517370</v>
      </c>
      <c r="R41" s="295">
        <f t="shared" si="6"/>
        <v>9873912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17605164</v>
      </c>
      <c r="X41" s="295">
        <f t="shared" si="6"/>
        <v>28092225</v>
      </c>
      <c r="Y41" s="295">
        <f t="shared" si="6"/>
        <v>-10487061</v>
      </c>
      <c r="Z41" s="296">
        <f t="shared" si="5"/>
        <v>-37.33083086156401</v>
      </c>
      <c r="AA41" s="297">
        <f>SUM(AA36:AA40)</f>
        <v>37456300</v>
      </c>
    </row>
    <row r="42" spans="1:27" ht="12.75">
      <c r="A42" s="298" t="s">
        <v>211</v>
      </c>
      <c r="B42" s="136"/>
      <c r="C42" s="95">
        <f aca="true" t="shared" si="7" ref="C42:Y48">C12+C27</f>
        <v>11060961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4745077</v>
      </c>
      <c r="L42" s="54">
        <f t="shared" si="7"/>
        <v>1127853</v>
      </c>
      <c r="M42" s="54">
        <f t="shared" si="7"/>
        <v>5057006</v>
      </c>
      <c r="N42" s="54">
        <f t="shared" si="7"/>
        <v>10929936</v>
      </c>
      <c r="O42" s="54">
        <f t="shared" si="7"/>
        <v>0</v>
      </c>
      <c r="P42" s="54">
        <f t="shared" si="7"/>
        <v>0</v>
      </c>
      <c r="Q42" s="54">
        <f t="shared" si="7"/>
        <v>1199027</v>
      </c>
      <c r="R42" s="54">
        <f t="shared" si="7"/>
        <v>1199027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12128963</v>
      </c>
      <c r="X42" s="54">
        <f t="shared" si="7"/>
        <v>0</v>
      </c>
      <c r="Y42" s="54">
        <f t="shared" si="7"/>
        <v>12128963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2517107</v>
      </c>
      <c r="D45" s="129">
        <f t="shared" si="7"/>
        <v>0</v>
      </c>
      <c r="E45" s="54">
        <f t="shared" si="7"/>
        <v>100000</v>
      </c>
      <c r="F45" s="54">
        <f t="shared" si="7"/>
        <v>3100000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2325000</v>
      </c>
      <c r="Y45" s="54">
        <f t="shared" si="7"/>
        <v>-2325000</v>
      </c>
      <c r="Z45" s="184">
        <f t="shared" si="5"/>
        <v>-100</v>
      </c>
      <c r="AA45" s="130">
        <f t="shared" si="8"/>
        <v>3100000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166770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29393212</v>
      </c>
      <c r="D49" s="218">
        <f t="shared" si="9"/>
        <v>0</v>
      </c>
      <c r="E49" s="220">
        <f t="shared" si="9"/>
        <v>37556300</v>
      </c>
      <c r="F49" s="220">
        <f t="shared" si="9"/>
        <v>40556300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7557654</v>
      </c>
      <c r="L49" s="220">
        <f t="shared" si="9"/>
        <v>7787037</v>
      </c>
      <c r="M49" s="220">
        <f t="shared" si="9"/>
        <v>3316497</v>
      </c>
      <c r="N49" s="220">
        <f t="shared" si="9"/>
        <v>18661188</v>
      </c>
      <c r="O49" s="220">
        <f t="shared" si="9"/>
        <v>2664309</v>
      </c>
      <c r="P49" s="220">
        <f t="shared" si="9"/>
        <v>1692233</v>
      </c>
      <c r="Q49" s="220">
        <f t="shared" si="9"/>
        <v>6716397</v>
      </c>
      <c r="R49" s="220">
        <f t="shared" si="9"/>
        <v>11072939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29734127</v>
      </c>
      <c r="X49" s="220">
        <f t="shared" si="9"/>
        <v>30417225</v>
      </c>
      <c r="Y49" s="220">
        <f t="shared" si="9"/>
        <v>-683098</v>
      </c>
      <c r="Z49" s="221">
        <f t="shared" si="5"/>
        <v>-2.2457604202881756</v>
      </c>
      <c r="AA49" s="222">
        <f>SUM(AA41:AA48)</f>
        <v>40556300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4010664</v>
      </c>
      <c r="D51" s="129">
        <f t="shared" si="10"/>
        <v>0</v>
      </c>
      <c r="E51" s="54">
        <f t="shared" si="10"/>
        <v>7102114</v>
      </c>
      <c r="F51" s="54">
        <f t="shared" si="10"/>
        <v>4967957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97902</v>
      </c>
      <c r="N51" s="54">
        <f t="shared" si="10"/>
        <v>97902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97902</v>
      </c>
      <c r="X51" s="54">
        <f t="shared" si="10"/>
        <v>3725968</v>
      </c>
      <c r="Y51" s="54">
        <f t="shared" si="10"/>
        <v>-3628066</v>
      </c>
      <c r="Z51" s="184">
        <f>+IF(X51&lt;&gt;0,+(Y51/X51)*100,0)</f>
        <v>-97.3724412018568</v>
      </c>
      <c r="AA51" s="130">
        <f>SUM(AA57:AA61)</f>
        <v>4967957</v>
      </c>
    </row>
    <row r="52" spans="1:27" ht="12.75">
      <c r="A52" s="310" t="s">
        <v>205</v>
      </c>
      <c r="B52" s="142"/>
      <c r="C52" s="62">
        <v>305123</v>
      </c>
      <c r="D52" s="156"/>
      <c r="E52" s="60">
        <v>2837000</v>
      </c>
      <c r="F52" s="60">
        <v>2937000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2202750</v>
      </c>
      <c r="Y52" s="60">
        <v>-2202750</v>
      </c>
      <c r="Z52" s="140">
        <v>-100</v>
      </c>
      <c r="AA52" s="155">
        <v>2937000</v>
      </c>
    </row>
    <row r="53" spans="1:27" ht="12.75">
      <c r="A53" s="310" t="s">
        <v>206</v>
      </c>
      <c r="B53" s="142"/>
      <c r="C53" s="62">
        <v>605300</v>
      </c>
      <c r="D53" s="156"/>
      <c r="E53" s="60">
        <v>906360</v>
      </c>
      <c r="F53" s="60">
        <v>290000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217500</v>
      </c>
      <c r="Y53" s="60">
        <v>-217500</v>
      </c>
      <c r="Z53" s="140">
        <v>-100</v>
      </c>
      <c r="AA53" s="155">
        <v>290000</v>
      </c>
    </row>
    <row r="54" spans="1:27" ht="12.75">
      <c r="A54" s="310" t="s">
        <v>207</v>
      </c>
      <c r="B54" s="142"/>
      <c r="C54" s="62"/>
      <c r="D54" s="156"/>
      <c r="E54" s="60">
        <v>11200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2200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96620</v>
      </c>
      <c r="D56" s="156"/>
      <c r="E56" s="60">
        <v>120000</v>
      </c>
      <c r="F56" s="60">
        <v>100000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75000</v>
      </c>
      <c r="Y56" s="60">
        <v>-75000</v>
      </c>
      <c r="Z56" s="140">
        <v>-100</v>
      </c>
      <c r="AA56" s="155">
        <v>100000</v>
      </c>
    </row>
    <row r="57" spans="1:27" ht="12.75">
      <c r="A57" s="138" t="s">
        <v>210</v>
      </c>
      <c r="B57" s="142"/>
      <c r="C57" s="293">
        <f aca="true" t="shared" si="11" ref="C57:Y57">SUM(C52:C56)</f>
        <v>1007043</v>
      </c>
      <c r="D57" s="294">
        <f t="shared" si="11"/>
        <v>0</v>
      </c>
      <c r="E57" s="295">
        <f t="shared" si="11"/>
        <v>3876760</v>
      </c>
      <c r="F57" s="295">
        <f t="shared" si="11"/>
        <v>3327000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2495250</v>
      </c>
      <c r="Y57" s="295">
        <f t="shared" si="11"/>
        <v>-2495250</v>
      </c>
      <c r="Z57" s="296">
        <f>+IF(X57&lt;&gt;0,+(Y57/X57)*100,0)</f>
        <v>-100</v>
      </c>
      <c r="AA57" s="297">
        <f>SUM(AA52:AA56)</f>
        <v>3327000</v>
      </c>
    </row>
    <row r="58" spans="1:27" ht="12.75">
      <c r="A58" s="311" t="s">
        <v>211</v>
      </c>
      <c r="B58" s="136"/>
      <c r="C58" s="62">
        <v>24807</v>
      </c>
      <c r="D58" s="156"/>
      <c r="E58" s="60">
        <v>36100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>
        <v>32352</v>
      </c>
      <c r="D60" s="156"/>
      <c r="E60" s="60">
        <v>500000</v>
      </c>
      <c r="F60" s="60">
        <v>300000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225000</v>
      </c>
      <c r="Y60" s="60">
        <v>-225000</v>
      </c>
      <c r="Z60" s="140">
        <v>-100</v>
      </c>
      <c r="AA60" s="155">
        <v>300000</v>
      </c>
    </row>
    <row r="61" spans="1:27" ht="12.75">
      <c r="A61" s="311" t="s">
        <v>214</v>
      </c>
      <c r="B61" s="136" t="s">
        <v>222</v>
      </c>
      <c r="C61" s="62">
        <v>2946462</v>
      </c>
      <c r="D61" s="156"/>
      <c r="E61" s="60">
        <v>2689254</v>
      </c>
      <c r="F61" s="60">
        <v>1340957</v>
      </c>
      <c r="G61" s="60"/>
      <c r="H61" s="60"/>
      <c r="I61" s="60"/>
      <c r="J61" s="60"/>
      <c r="K61" s="60"/>
      <c r="L61" s="60"/>
      <c r="M61" s="60">
        <v>97902</v>
      </c>
      <c r="N61" s="60">
        <v>97902</v>
      </c>
      <c r="O61" s="60"/>
      <c r="P61" s="60"/>
      <c r="Q61" s="60"/>
      <c r="R61" s="60"/>
      <c r="S61" s="60"/>
      <c r="T61" s="60"/>
      <c r="U61" s="60"/>
      <c r="V61" s="60"/>
      <c r="W61" s="60">
        <v>97902</v>
      </c>
      <c r="X61" s="60">
        <v>1005718</v>
      </c>
      <c r="Y61" s="60">
        <v>-907816</v>
      </c>
      <c r="Z61" s="140">
        <v>-90.27</v>
      </c>
      <c r="AA61" s="155">
        <v>1340957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305123</v>
      </c>
      <c r="D65" s="156">
        <v>305123</v>
      </c>
      <c r="E65" s="60">
        <v>1619000</v>
      </c>
      <c r="F65" s="60">
        <v>2937000</v>
      </c>
      <c r="G65" s="60">
        <v>76806</v>
      </c>
      <c r="H65" s="60">
        <v>103613</v>
      </c>
      <c r="I65" s="60">
        <v>136100</v>
      </c>
      <c r="J65" s="60">
        <v>316519</v>
      </c>
      <c r="K65" s="60"/>
      <c r="L65" s="60"/>
      <c r="M65" s="60"/>
      <c r="N65" s="60"/>
      <c r="O65" s="60">
        <v>424396</v>
      </c>
      <c r="P65" s="60"/>
      <c r="Q65" s="60"/>
      <c r="R65" s="60">
        <v>424396</v>
      </c>
      <c r="S65" s="60"/>
      <c r="T65" s="60"/>
      <c r="U65" s="60"/>
      <c r="V65" s="60"/>
      <c r="W65" s="60">
        <v>740915</v>
      </c>
      <c r="X65" s="60">
        <v>2202750</v>
      </c>
      <c r="Y65" s="60">
        <v>-1461835</v>
      </c>
      <c r="Z65" s="140">
        <v>-66.36</v>
      </c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3705542</v>
      </c>
      <c r="D68" s="156">
        <v>3705542</v>
      </c>
      <c r="E68" s="60">
        <v>4946114</v>
      </c>
      <c r="F68" s="60">
        <v>2030957</v>
      </c>
      <c r="G68" s="60">
        <v>39051</v>
      </c>
      <c r="H68" s="60">
        <v>26864</v>
      </c>
      <c r="I68" s="60">
        <v>83887</v>
      </c>
      <c r="J68" s="60">
        <v>149802</v>
      </c>
      <c r="K68" s="60">
        <v>38158</v>
      </c>
      <c r="L68" s="60">
        <v>424267</v>
      </c>
      <c r="M68" s="60">
        <v>17689</v>
      </c>
      <c r="N68" s="60">
        <v>480114</v>
      </c>
      <c r="O68" s="60">
        <v>58119</v>
      </c>
      <c r="P68" s="60">
        <v>18273</v>
      </c>
      <c r="Q68" s="60">
        <v>214392</v>
      </c>
      <c r="R68" s="60">
        <v>290784</v>
      </c>
      <c r="S68" s="60"/>
      <c r="T68" s="60"/>
      <c r="U68" s="60"/>
      <c r="V68" s="60"/>
      <c r="W68" s="60">
        <v>920700</v>
      </c>
      <c r="X68" s="60">
        <v>1523218</v>
      </c>
      <c r="Y68" s="60">
        <v>-602518</v>
      </c>
      <c r="Z68" s="140">
        <v>-39.56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4010665</v>
      </c>
      <c r="D69" s="218">
        <f t="shared" si="12"/>
        <v>4010665</v>
      </c>
      <c r="E69" s="220">
        <f t="shared" si="12"/>
        <v>6565114</v>
      </c>
      <c r="F69" s="220">
        <f t="shared" si="12"/>
        <v>4967957</v>
      </c>
      <c r="G69" s="220">
        <f t="shared" si="12"/>
        <v>115857</v>
      </c>
      <c r="H69" s="220">
        <f t="shared" si="12"/>
        <v>130477</v>
      </c>
      <c r="I69" s="220">
        <f t="shared" si="12"/>
        <v>219987</v>
      </c>
      <c r="J69" s="220">
        <f t="shared" si="12"/>
        <v>466321</v>
      </c>
      <c r="K69" s="220">
        <f t="shared" si="12"/>
        <v>38158</v>
      </c>
      <c r="L69" s="220">
        <f t="shared" si="12"/>
        <v>424267</v>
      </c>
      <c r="M69" s="220">
        <f t="shared" si="12"/>
        <v>17689</v>
      </c>
      <c r="N69" s="220">
        <f t="shared" si="12"/>
        <v>480114</v>
      </c>
      <c r="O69" s="220">
        <f t="shared" si="12"/>
        <v>482515</v>
      </c>
      <c r="P69" s="220">
        <f t="shared" si="12"/>
        <v>18273</v>
      </c>
      <c r="Q69" s="220">
        <f t="shared" si="12"/>
        <v>214392</v>
      </c>
      <c r="R69" s="220">
        <f t="shared" si="12"/>
        <v>715180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1661615</v>
      </c>
      <c r="X69" s="220">
        <f t="shared" si="12"/>
        <v>3725968</v>
      </c>
      <c r="Y69" s="220">
        <f t="shared" si="12"/>
        <v>-2064353</v>
      </c>
      <c r="Z69" s="221">
        <f>+IF(X69&lt;&gt;0,+(Y69/X69)*100,0)</f>
        <v>-55.404474756626996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15648374</v>
      </c>
      <c r="D5" s="357">
        <f t="shared" si="0"/>
        <v>0</v>
      </c>
      <c r="E5" s="356">
        <f t="shared" si="0"/>
        <v>37456300</v>
      </c>
      <c r="F5" s="358">
        <f t="shared" si="0"/>
        <v>37456300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2812577</v>
      </c>
      <c r="L5" s="356">
        <f t="shared" si="0"/>
        <v>6659184</v>
      </c>
      <c r="M5" s="356">
        <f t="shared" si="0"/>
        <v>-1740509</v>
      </c>
      <c r="N5" s="358">
        <f t="shared" si="0"/>
        <v>7731252</v>
      </c>
      <c r="O5" s="358">
        <f t="shared" si="0"/>
        <v>2664309</v>
      </c>
      <c r="P5" s="356">
        <f t="shared" si="0"/>
        <v>1692233</v>
      </c>
      <c r="Q5" s="356">
        <f t="shared" si="0"/>
        <v>5517370</v>
      </c>
      <c r="R5" s="358">
        <f t="shared" si="0"/>
        <v>9873912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17605164</v>
      </c>
      <c r="X5" s="356">
        <f t="shared" si="0"/>
        <v>28092225</v>
      </c>
      <c r="Y5" s="358">
        <f t="shared" si="0"/>
        <v>-10487061</v>
      </c>
      <c r="Z5" s="359">
        <f>+IF(X5&lt;&gt;0,+(Y5/X5)*100,0)</f>
        <v>-37.33083086156401</v>
      </c>
      <c r="AA5" s="360">
        <f>+AA6+AA8+AA11+AA13+AA15</f>
        <v>37456300</v>
      </c>
    </row>
    <row r="6" spans="1:27" ht="12.75">
      <c r="A6" s="361" t="s">
        <v>205</v>
      </c>
      <c r="B6" s="142"/>
      <c r="C6" s="60">
        <f>+C7</f>
        <v>13408868</v>
      </c>
      <c r="D6" s="340">
        <f aca="true" t="shared" si="1" ref="D6:AA6">+D7</f>
        <v>0</v>
      </c>
      <c r="E6" s="60">
        <f t="shared" si="1"/>
        <v>28456300</v>
      </c>
      <c r="F6" s="59">
        <f t="shared" si="1"/>
        <v>28456300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2812577</v>
      </c>
      <c r="L6" s="60">
        <f t="shared" si="1"/>
        <v>2856363</v>
      </c>
      <c r="M6" s="60">
        <f t="shared" si="1"/>
        <v>-5303578</v>
      </c>
      <c r="N6" s="59">
        <f t="shared" si="1"/>
        <v>365362</v>
      </c>
      <c r="O6" s="59">
        <f t="shared" si="1"/>
        <v>2664309</v>
      </c>
      <c r="P6" s="60">
        <f t="shared" si="1"/>
        <v>1642297</v>
      </c>
      <c r="Q6" s="60">
        <f t="shared" si="1"/>
        <v>5198187</v>
      </c>
      <c r="R6" s="59">
        <f t="shared" si="1"/>
        <v>9504793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9870155</v>
      </c>
      <c r="X6" s="60">
        <f t="shared" si="1"/>
        <v>21342225</v>
      </c>
      <c r="Y6" s="59">
        <f t="shared" si="1"/>
        <v>-11472070</v>
      </c>
      <c r="Z6" s="61">
        <f>+IF(X6&lt;&gt;0,+(Y6/X6)*100,0)</f>
        <v>-53.75292407422375</v>
      </c>
      <c r="AA6" s="62">
        <f t="shared" si="1"/>
        <v>28456300</v>
      </c>
    </row>
    <row r="7" spans="1:27" ht="12.75">
      <c r="A7" s="291" t="s">
        <v>229</v>
      </c>
      <c r="B7" s="142"/>
      <c r="C7" s="60">
        <v>13408868</v>
      </c>
      <c r="D7" s="340"/>
      <c r="E7" s="60">
        <v>28456300</v>
      </c>
      <c r="F7" s="59">
        <v>28456300</v>
      </c>
      <c r="G7" s="59"/>
      <c r="H7" s="60"/>
      <c r="I7" s="60"/>
      <c r="J7" s="59"/>
      <c r="K7" s="59">
        <v>2812577</v>
      </c>
      <c r="L7" s="60">
        <v>2856363</v>
      </c>
      <c r="M7" s="60">
        <v>-5303578</v>
      </c>
      <c r="N7" s="59">
        <v>365362</v>
      </c>
      <c r="O7" s="59">
        <v>2664309</v>
      </c>
      <c r="P7" s="60">
        <v>1642297</v>
      </c>
      <c r="Q7" s="60">
        <v>5198187</v>
      </c>
      <c r="R7" s="59">
        <v>9504793</v>
      </c>
      <c r="S7" s="59"/>
      <c r="T7" s="60"/>
      <c r="U7" s="60"/>
      <c r="V7" s="59"/>
      <c r="W7" s="59">
        <v>9870155</v>
      </c>
      <c r="X7" s="60">
        <v>21342225</v>
      </c>
      <c r="Y7" s="59">
        <v>-11472070</v>
      </c>
      <c r="Z7" s="61">
        <v>-53.75</v>
      </c>
      <c r="AA7" s="62">
        <v>28456300</v>
      </c>
    </row>
    <row r="8" spans="1:27" ht="12.75">
      <c r="A8" s="361" t="s">
        <v>206</v>
      </c>
      <c r="B8" s="142"/>
      <c r="C8" s="60">
        <f aca="true" t="shared" si="2" ref="C8:Y8">SUM(C9:C10)</f>
        <v>2239506</v>
      </c>
      <c r="D8" s="340">
        <f t="shared" si="2"/>
        <v>0</v>
      </c>
      <c r="E8" s="60">
        <f t="shared" si="2"/>
        <v>9000000</v>
      </c>
      <c r="F8" s="59">
        <f t="shared" si="2"/>
        <v>9000000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3802821</v>
      </c>
      <c r="M8" s="60">
        <f t="shared" si="2"/>
        <v>3563069</v>
      </c>
      <c r="N8" s="59">
        <f t="shared" si="2"/>
        <v>7365890</v>
      </c>
      <c r="O8" s="59">
        <f t="shared" si="2"/>
        <v>0</v>
      </c>
      <c r="P8" s="60">
        <f t="shared" si="2"/>
        <v>49936</v>
      </c>
      <c r="Q8" s="60">
        <f t="shared" si="2"/>
        <v>49936</v>
      </c>
      <c r="R8" s="59">
        <f t="shared" si="2"/>
        <v>99872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7465762</v>
      </c>
      <c r="X8" s="60">
        <f t="shared" si="2"/>
        <v>6750000</v>
      </c>
      <c r="Y8" s="59">
        <f t="shared" si="2"/>
        <v>715762</v>
      </c>
      <c r="Z8" s="61">
        <f>+IF(X8&lt;&gt;0,+(Y8/X8)*100,0)</f>
        <v>10.60388148148148</v>
      </c>
      <c r="AA8" s="62">
        <f>SUM(AA9:AA10)</f>
        <v>9000000</v>
      </c>
    </row>
    <row r="9" spans="1:27" ht="12.75">
      <c r="A9" s="291" t="s">
        <v>230</v>
      </c>
      <c r="B9" s="142"/>
      <c r="C9" s="60">
        <v>2239506</v>
      </c>
      <c r="D9" s="340"/>
      <c r="E9" s="60">
        <v>9000000</v>
      </c>
      <c r="F9" s="59">
        <v>9000000</v>
      </c>
      <c r="G9" s="59"/>
      <c r="H9" s="60"/>
      <c r="I9" s="60"/>
      <c r="J9" s="59"/>
      <c r="K9" s="59"/>
      <c r="L9" s="60">
        <v>3802821</v>
      </c>
      <c r="M9" s="60">
        <v>3563069</v>
      </c>
      <c r="N9" s="59">
        <v>7365890</v>
      </c>
      <c r="O9" s="59"/>
      <c r="P9" s="60">
        <v>49936</v>
      </c>
      <c r="Q9" s="60">
        <v>49936</v>
      </c>
      <c r="R9" s="59">
        <v>99872</v>
      </c>
      <c r="S9" s="59"/>
      <c r="T9" s="60"/>
      <c r="U9" s="60"/>
      <c r="V9" s="59"/>
      <c r="W9" s="59">
        <v>7465762</v>
      </c>
      <c r="X9" s="60">
        <v>6750000</v>
      </c>
      <c r="Y9" s="59">
        <v>715762</v>
      </c>
      <c r="Z9" s="61">
        <v>10.6</v>
      </c>
      <c r="AA9" s="62">
        <v>9000000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269247</v>
      </c>
      <c r="R13" s="342">
        <f t="shared" si="4"/>
        <v>269247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269247</v>
      </c>
      <c r="X13" s="275">
        <f t="shared" si="4"/>
        <v>0</v>
      </c>
      <c r="Y13" s="342">
        <f t="shared" si="4"/>
        <v>269247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269247</v>
      </c>
      <c r="R14" s="59">
        <v>269247</v>
      </c>
      <c r="S14" s="59"/>
      <c r="T14" s="60"/>
      <c r="U14" s="60"/>
      <c r="V14" s="59"/>
      <c r="W14" s="59">
        <v>269247</v>
      </c>
      <c r="X14" s="60"/>
      <c r="Y14" s="59">
        <v>269247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11060961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4745077</v>
      </c>
      <c r="L22" s="343">
        <f t="shared" si="6"/>
        <v>1127853</v>
      </c>
      <c r="M22" s="343">
        <f t="shared" si="6"/>
        <v>5057006</v>
      </c>
      <c r="N22" s="345">
        <f t="shared" si="6"/>
        <v>10929936</v>
      </c>
      <c r="O22" s="345">
        <f t="shared" si="6"/>
        <v>0</v>
      </c>
      <c r="P22" s="343">
        <f t="shared" si="6"/>
        <v>0</v>
      </c>
      <c r="Q22" s="343">
        <f t="shared" si="6"/>
        <v>1199027</v>
      </c>
      <c r="R22" s="345">
        <f t="shared" si="6"/>
        <v>1199027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12128963</v>
      </c>
      <c r="X22" s="343">
        <f t="shared" si="6"/>
        <v>0</v>
      </c>
      <c r="Y22" s="345">
        <f t="shared" si="6"/>
        <v>12128963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11060961</v>
      </c>
      <c r="D24" s="340"/>
      <c r="E24" s="60"/>
      <c r="F24" s="59"/>
      <c r="G24" s="59"/>
      <c r="H24" s="60"/>
      <c r="I24" s="60"/>
      <c r="J24" s="59"/>
      <c r="K24" s="59">
        <v>4745077</v>
      </c>
      <c r="L24" s="60">
        <v>1127853</v>
      </c>
      <c r="M24" s="60">
        <v>5057006</v>
      </c>
      <c r="N24" s="59">
        <v>10929936</v>
      </c>
      <c r="O24" s="59"/>
      <c r="P24" s="60"/>
      <c r="Q24" s="60"/>
      <c r="R24" s="59"/>
      <c r="S24" s="59"/>
      <c r="T24" s="60"/>
      <c r="U24" s="60"/>
      <c r="V24" s="59"/>
      <c r="W24" s="59">
        <v>10929936</v>
      </c>
      <c r="X24" s="60"/>
      <c r="Y24" s="59">
        <v>10929936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1199027</v>
      </c>
      <c r="R27" s="59">
        <v>1199027</v>
      </c>
      <c r="S27" s="59"/>
      <c r="T27" s="60"/>
      <c r="U27" s="60"/>
      <c r="V27" s="59"/>
      <c r="W27" s="59">
        <v>1199027</v>
      </c>
      <c r="X27" s="60"/>
      <c r="Y27" s="59">
        <v>1199027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2517107</v>
      </c>
      <c r="D40" s="344">
        <f t="shared" si="9"/>
        <v>0</v>
      </c>
      <c r="E40" s="343">
        <f t="shared" si="9"/>
        <v>100000</v>
      </c>
      <c r="F40" s="345">
        <f t="shared" si="9"/>
        <v>3100000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2325000</v>
      </c>
      <c r="Y40" s="345">
        <f t="shared" si="9"/>
        <v>-2325000</v>
      </c>
      <c r="Z40" s="336">
        <f>+IF(X40&lt;&gt;0,+(Y40/X40)*100,0)</f>
        <v>-100</v>
      </c>
      <c r="AA40" s="350">
        <f>SUM(AA41:AA49)</f>
        <v>3100000</v>
      </c>
    </row>
    <row r="41" spans="1:27" ht="12.75">
      <c r="A41" s="361" t="s">
        <v>248</v>
      </c>
      <c r="B41" s="142"/>
      <c r="C41" s="362">
        <v>868072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1345155</v>
      </c>
      <c r="D43" s="369"/>
      <c r="E43" s="305">
        <v>30000</v>
      </c>
      <c r="F43" s="370">
        <v>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22500</v>
      </c>
      <c r="Y43" s="370">
        <v>-22500</v>
      </c>
      <c r="Z43" s="371">
        <v>-100</v>
      </c>
      <c r="AA43" s="303">
        <v>30000</v>
      </c>
    </row>
    <row r="44" spans="1:27" ht="12.75">
      <c r="A44" s="361" t="s">
        <v>251</v>
      </c>
      <c r="B44" s="136"/>
      <c r="C44" s="60">
        <v>301336</v>
      </c>
      <c r="D44" s="368"/>
      <c r="E44" s="54">
        <v>70000</v>
      </c>
      <c r="F44" s="53">
        <v>3070000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2302500</v>
      </c>
      <c r="Y44" s="53">
        <v>-2302500</v>
      </c>
      <c r="Z44" s="94">
        <v>-100</v>
      </c>
      <c r="AA44" s="95">
        <v>3070000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2544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166770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166770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29393212</v>
      </c>
      <c r="D60" s="346">
        <f t="shared" si="14"/>
        <v>0</v>
      </c>
      <c r="E60" s="219">
        <f t="shared" si="14"/>
        <v>37556300</v>
      </c>
      <c r="F60" s="264">
        <f t="shared" si="14"/>
        <v>40556300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7557654</v>
      </c>
      <c r="L60" s="219">
        <f t="shared" si="14"/>
        <v>7787037</v>
      </c>
      <c r="M60" s="219">
        <f t="shared" si="14"/>
        <v>3316497</v>
      </c>
      <c r="N60" s="264">
        <f t="shared" si="14"/>
        <v>18661188</v>
      </c>
      <c r="O60" s="264">
        <f t="shared" si="14"/>
        <v>2664309</v>
      </c>
      <c r="P60" s="219">
        <f t="shared" si="14"/>
        <v>1692233</v>
      </c>
      <c r="Q60" s="219">
        <f t="shared" si="14"/>
        <v>6716397</v>
      </c>
      <c r="R60" s="264">
        <f t="shared" si="14"/>
        <v>11072939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29734127</v>
      </c>
      <c r="X60" s="219">
        <f t="shared" si="14"/>
        <v>30417225</v>
      </c>
      <c r="Y60" s="264">
        <f t="shared" si="14"/>
        <v>-683098</v>
      </c>
      <c r="Z60" s="337">
        <f>+IF(X60&lt;&gt;0,+(Y60/X60)*100,0)</f>
        <v>-2.2457604202881756</v>
      </c>
      <c r="AA60" s="232">
        <f>+AA57+AA54+AA51+AA40+AA37+AA34+AA22+AA5</f>
        <v>40556300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2018-05-09T09:51:29Z</dcterms:created>
  <dcterms:modified xsi:type="dcterms:W3CDTF">2018-05-09T09:51:32Z</dcterms:modified>
  <cp:category/>
  <cp:version/>
  <cp:contentType/>
  <cp:contentStatus/>
</cp:coreProperties>
</file>