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<sst xmlns="http://schemas.openxmlformats.org/spreadsheetml/2006/main" count="857" uniqueCount="303">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</sst>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7986122</v>
      </c>
      <c r="C5" s="19">
        <v>0</v>
      </c>
      <c r="D5" s="59">
        <v>11700000</v>
      </c>
      <c r="E5" s="60">
        <v>10000000</v>
      </c>
      <c r="F5" s="60">
        <v>9072244</v>
      </c>
      <c r="G5" s="60">
        <v>0</v>
      </c>
      <c r="H5" s="60">
        <v>0</v>
      </c>
      <c r="I5" s="60">
        <v>9072244</v>
      </c>
      <c r="J5" s="60">
        <v>0</v>
      </c>
      <c r="K5" s="60">
        <v>0</v>
      </c>
      <c r="L5" s="60">
        <v>6050</v>
      </c>
      <c r="M5" s="60">
        <v>6050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9078294</v>
      </c>
      <c r="W5" s="60">
        <v>10500003</v>
      </c>
      <c r="X5" s="60">
        <v>-1421709</v>
      </c>
      <c r="Y5" s="61">
        <v>-13.54</v>
      </c>
      <c r="Z5" s="62">
        <v>10000000</v>
      </c>
    </row>
    <row r="6" spans="1:26" ht="12.75">
      <c r="A6" s="58" t="s">
        <v>32</v>
      </c>
      <c r="B6" s="19">
        <v>804339</v>
      </c>
      <c r="C6" s="19">
        <v>0</v>
      </c>
      <c r="D6" s="59">
        <v>100000</v>
      </c>
      <c r="E6" s="60">
        <v>600000</v>
      </c>
      <c r="F6" s="60">
        <v>71050</v>
      </c>
      <c r="G6" s="60">
        <v>71050</v>
      </c>
      <c r="H6" s="60">
        <v>71677</v>
      </c>
      <c r="I6" s="60">
        <v>213777</v>
      </c>
      <c r="J6" s="60">
        <v>0</v>
      </c>
      <c r="K6" s="60">
        <v>0</v>
      </c>
      <c r="L6" s="60">
        <v>71050</v>
      </c>
      <c r="M6" s="60">
        <v>71050</v>
      </c>
      <c r="N6" s="60">
        <v>71050</v>
      </c>
      <c r="O6" s="60">
        <v>71050</v>
      </c>
      <c r="P6" s="60">
        <v>71050</v>
      </c>
      <c r="Q6" s="60">
        <v>213150</v>
      </c>
      <c r="R6" s="60">
        <v>0</v>
      </c>
      <c r="S6" s="60">
        <v>0</v>
      </c>
      <c r="T6" s="60">
        <v>0</v>
      </c>
      <c r="U6" s="60">
        <v>0</v>
      </c>
      <c r="V6" s="60">
        <v>497977</v>
      </c>
      <c r="W6" s="60">
        <v>74997</v>
      </c>
      <c r="X6" s="60">
        <v>422980</v>
      </c>
      <c r="Y6" s="61">
        <v>564</v>
      </c>
      <c r="Z6" s="62">
        <v>600000</v>
      </c>
    </row>
    <row r="7" spans="1:26" ht="12.75">
      <c r="A7" s="58" t="s">
        <v>33</v>
      </c>
      <c r="B7" s="19">
        <v>3154272</v>
      </c>
      <c r="C7" s="19">
        <v>0</v>
      </c>
      <c r="D7" s="59">
        <v>3000000</v>
      </c>
      <c r="E7" s="60">
        <v>1000000</v>
      </c>
      <c r="F7" s="60">
        <v>11</v>
      </c>
      <c r="G7" s="60">
        <v>207</v>
      </c>
      <c r="H7" s="60">
        <v>287</v>
      </c>
      <c r="I7" s="60">
        <v>505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439453</v>
      </c>
      <c r="Q7" s="60">
        <v>439453</v>
      </c>
      <c r="R7" s="60">
        <v>0</v>
      </c>
      <c r="S7" s="60">
        <v>0</v>
      </c>
      <c r="T7" s="60">
        <v>0</v>
      </c>
      <c r="U7" s="60">
        <v>0</v>
      </c>
      <c r="V7" s="60">
        <v>439958</v>
      </c>
      <c r="W7" s="60">
        <v>2250000</v>
      </c>
      <c r="X7" s="60">
        <v>-1810042</v>
      </c>
      <c r="Y7" s="61">
        <v>-80.45</v>
      </c>
      <c r="Z7" s="62">
        <v>1000000</v>
      </c>
    </row>
    <row r="8" spans="1:26" ht="12.75">
      <c r="A8" s="58" t="s">
        <v>34</v>
      </c>
      <c r="B8" s="19">
        <v>124079567</v>
      </c>
      <c r="C8" s="19">
        <v>0</v>
      </c>
      <c r="D8" s="59">
        <v>130627000</v>
      </c>
      <c r="E8" s="60">
        <v>130173000</v>
      </c>
      <c r="F8" s="60">
        <v>54305000</v>
      </c>
      <c r="G8" s="60">
        <v>3026000</v>
      </c>
      <c r="H8" s="60">
        <v>2937710</v>
      </c>
      <c r="I8" s="60">
        <v>60268710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60268710</v>
      </c>
      <c r="W8" s="60">
        <v>97104753</v>
      </c>
      <c r="X8" s="60">
        <v>-36836043</v>
      </c>
      <c r="Y8" s="61">
        <v>-37.93</v>
      </c>
      <c r="Z8" s="62">
        <v>130173000</v>
      </c>
    </row>
    <row r="9" spans="1:26" ht="12.75">
      <c r="A9" s="58" t="s">
        <v>35</v>
      </c>
      <c r="B9" s="19">
        <v>9179926</v>
      </c>
      <c r="C9" s="19">
        <v>0</v>
      </c>
      <c r="D9" s="59">
        <v>28628265</v>
      </c>
      <c r="E9" s="60">
        <v>2480000</v>
      </c>
      <c r="F9" s="60">
        <v>7043014</v>
      </c>
      <c r="G9" s="60">
        <v>203397</v>
      </c>
      <c r="H9" s="60">
        <v>221169</v>
      </c>
      <c r="I9" s="60">
        <v>7467580</v>
      </c>
      <c r="J9" s="60">
        <v>27095</v>
      </c>
      <c r="K9" s="60">
        <v>0</v>
      </c>
      <c r="L9" s="60">
        <v>171085</v>
      </c>
      <c r="M9" s="60">
        <v>198180</v>
      </c>
      <c r="N9" s="60">
        <v>170015</v>
      </c>
      <c r="O9" s="60">
        <v>170879</v>
      </c>
      <c r="P9" s="60">
        <v>168723</v>
      </c>
      <c r="Q9" s="60">
        <v>509617</v>
      </c>
      <c r="R9" s="60">
        <v>0</v>
      </c>
      <c r="S9" s="60">
        <v>0</v>
      </c>
      <c r="T9" s="60">
        <v>0</v>
      </c>
      <c r="U9" s="60">
        <v>0</v>
      </c>
      <c r="V9" s="60">
        <v>8175377</v>
      </c>
      <c r="W9" s="60">
        <v>17812503</v>
      </c>
      <c r="X9" s="60">
        <v>-9637126</v>
      </c>
      <c r="Y9" s="61">
        <v>-54.1</v>
      </c>
      <c r="Z9" s="62">
        <v>2480000</v>
      </c>
    </row>
    <row r="10" spans="1:26" ht="22.5">
      <c r="A10" s="63" t="s">
        <v>278</v>
      </c>
      <c r="B10" s="64">
        <f>SUM(B5:B9)</f>
        <v>145204226</v>
      </c>
      <c r="C10" s="64">
        <f>SUM(C5:C9)</f>
        <v>0</v>
      </c>
      <c r="D10" s="65">
        <f aca="true" t="shared" si="0" ref="D10:Z10">SUM(D5:D9)</f>
        <v>174055265</v>
      </c>
      <c r="E10" s="66">
        <f t="shared" si="0"/>
        <v>144253000</v>
      </c>
      <c r="F10" s="66">
        <f t="shared" si="0"/>
        <v>70491319</v>
      </c>
      <c r="G10" s="66">
        <f t="shared" si="0"/>
        <v>3300654</v>
      </c>
      <c r="H10" s="66">
        <f t="shared" si="0"/>
        <v>3230843</v>
      </c>
      <c r="I10" s="66">
        <f t="shared" si="0"/>
        <v>77022816</v>
      </c>
      <c r="J10" s="66">
        <f t="shared" si="0"/>
        <v>27095</v>
      </c>
      <c r="K10" s="66">
        <f t="shared" si="0"/>
        <v>0</v>
      </c>
      <c r="L10" s="66">
        <f t="shared" si="0"/>
        <v>248185</v>
      </c>
      <c r="M10" s="66">
        <f t="shared" si="0"/>
        <v>275280</v>
      </c>
      <c r="N10" s="66">
        <f t="shared" si="0"/>
        <v>241065</v>
      </c>
      <c r="O10" s="66">
        <f t="shared" si="0"/>
        <v>241929</v>
      </c>
      <c r="P10" s="66">
        <f t="shared" si="0"/>
        <v>679226</v>
      </c>
      <c r="Q10" s="66">
        <f t="shared" si="0"/>
        <v>1162220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78460316</v>
      </c>
      <c r="W10" s="66">
        <f t="shared" si="0"/>
        <v>127742256</v>
      </c>
      <c r="X10" s="66">
        <f t="shared" si="0"/>
        <v>-49281940</v>
      </c>
      <c r="Y10" s="67">
        <f>+IF(W10&lt;&gt;0,(X10/W10)*100,0)</f>
        <v>-38.579199665927305</v>
      </c>
      <c r="Z10" s="68">
        <f t="shared" si="0"/>
        <v>144253000</v>
      </c>
    </row>
    <row r="11" spans="1:26" ht="12.75">
      <c r="A11" s="58" t="s">
        <v>37</v>
      </c>
      <c r="B11" s="19">
        <v>59207549</v>
      </c>
      <c r="C11" s="19">
        <v>0</v>
      </c>
      <c r="D11" s="59">
        <v>71409412</v>
      </c>
      <c r="E11" s="60">
        <v>70600822</v>
      </c>
      <c r="F11" s="60">
        <v>3133236</v>
      </c>
      <c r="G11" s="60">
        <v>4443860</v>
      </c>
      <c r="H11" s="60">
        <v>6910809</v>
      </c>
      <c r="I11" s="60">
        <v>14487905</v>
      </c>
      <c r="J11" s="60">
        <v>3201181</v>
      </c>
      <c r="K11" s="60">
        <v>3192871</v>
      </c>
      <c r="L11" s="60">
        <v>3835904</v>
      </c>
      <c r="M11" s="60">
        <v>10229956</v>
      </c>
      <c r="N11" s="60">
        <v>3281721</v>
      </c>
      <c r="O11" s="60">
        <v>4810914</v>
      </c>
      <c r="P11" s="60">
        <v>4999379</v>
      </c>
      <c r="Q11" s="60">
        <v>13092014</v>
      </c>
      <c r="R11" s="60">
        <v>0</v>
      </c>
      <c r="S11" s="60">
        <v>0</v>
      </c>
      <c r="T11" s="60">
        <v>0</v>
      </c>
      <c r="U11" s="60">
        <v>0</v>
      </c>
      <c r="V11" s="60">
        <v>37809875</v>
      </c>
      <c r="W11" s="60">
        <v>53557056</v>
      </c>
      <c r="X11" s="60">
        <v>-15747181</v>
      </c>
      <c r="Y11" s="61">
        <v>-29.4</v>
      </c>
      <c r="Z11" s="62">
        <v>70600822</v>
      </c>
    </row>
    <row r="12" spans="1:26" ht="12.75">
      <c r="A12" s="58" t="s">
        <v>38</v>
      </c>
      <c r="B12" s="19">
        <v>11533358</v>
      </c>
      <c r="C12" s="19">
        <v>0</v>
      </c>
      <c r="D12" s="59">
        <v>15071497</v>
      </c>
      <c r="E12" s="60">
        <v>15303496</v>
      </c>
      <c r="F12" s="60">
        <v>1215850</v>
      </c>
      <c r="G12" s="60">
        <v>685206</v>
      </c>
      <c r="H12" s="60">
        <v>995023</v>
      </c>
      <c r="I12" s="60">
        <v>2896079</v>
      </c>
      <c r="J12" s="60">
        <v>685251</v>
      </c>
      <c r="K12" s="60">
        <v>684943</v>
      </c>
      <c r="L12" s="60">
        <v>684943</v>
      </c>
      <c r="M12" s="60">
        <v>2055137</v>
      </c>
      <c r="N12" s="60">
        <v>684776</v>
      </c>
      <c r="O12" s="60">
        <v>775412</v>
      </c>
      <c r="P12" s="60">
        <v>1628601</v>
      </c>
      <c r="Q12" s="60">
        <v>3088789</v>
      </c>
      <c r="R12" s="60">
        <v>0</v>
      </c>
      <c r="S12" s="60">
        <v>0</v>
      </c>
      <c r="T12" s="60">
        <v>0</v>
      </c>
      <c r="U12" s="60">
        <v>0</v>
      </c>
      <c r="V12" s="60">
        <v>8040005</v>
      </c>
      <c r="W12" s="60">
        <v>11303622</v>
      </c>
      <c r="X12" s="60">
        <v>-3263617</v>
      </c>
      <c r="Y12" s="61">
        <v>-28.87</v>
      </c>
      <c r="Z12" s="62">
        <v>15303496</v>
      </c>
    </row>
    <row r="13" spans="1:26" ht="12.75">
      <c r="A13" s="58" t="s">
        <v>279</v>
      </c>
      <c r="B13" s="19">
        <v>26356770</v>
      </c>
      <c r="C13" s="19">
        <v>0</v>
      </c>
      <c r="D13" s="59">
        <v>39290000</v>
      </c>
      <c r="E13" s="60">
        <v>39290000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29467503</v>
      </c>
      <c r="X13" s="60">
        <v>-29467503</v>
      </c>
      <c r="Y13" s="61">
        <v>-100</v>
      </c>
      <c r="Z13" s="62">
        <v>39290000</v>
      </c>
    </row>
    <row r="14" spans="1:26" ht="12.75">
      <c r="A14" s="58" t="s">
        <v>40</v>
      </c>
      <c r="B14" s="19">
        <v>1502908</v>
      </c>
      <c r="C14" s="19">
        <v>0</v>
      </c>
      <c r="D14" s="59">
        <v>350000</v>
      </c>
      <c r="E14" s="60">
        <v>350000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262503</v>
      </c>
      <c r="X14" s="60">
        <v>-262503</v>
      </c>
      <c r="Y14" s="61">
        <v>-100</v>
      </c>
      <c r="Z14" s="62">
        <v>350000</v>
      </c>
    </row>
    <row r="15" spans="1:26" ht="12.75">
      <c r="A15" s="58" t="s">
        <v>41</v>
      </c>
      <c r="B15" s="19">
        <v>3373041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8050000</v>
      </c>
      <c r="E16" s="60">
        <v>8050000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6037497</v>
      </c>
      <c r="X16" s="60">
        <v>-6037497</v>
      </c>
      <c r="Y16" s="61">
        <v>-100</v>
      </c>
      <c r="Z16" s="62">
        <v>8050000</v>
      </c>
    </row>
    <row r="17" spans="1:26" ht="12.75">
      <c r="A17" s="58" t="s">
        <v>43</v>
      </c>
      <c r="B17" s="19">
        <v>52154269</v>
      </c>
      <c r="C17" s="19">
        <v>0</v>
      </c>
      <c r="D17" s="59">
        <v>138735576</v>
      </c>
      <c r="E17" s="60">
        <v>134331059</v>
      </c>
      <c r="F17" s="60">
        <v>1461442</v>
      </c>
      <c r="G17" s="60">
        <v>9364119</v>
      </c>
      <c r="H17" s="60">
        <v>14761823</v>
      </c>
      <c r="I17" s="60">
        <v>25587384</v>
      </c>
      <c r="J17" s="60">
        <v>3259672</v>
      </c>
      <c r="K17" s="60">
        <v>12505482</v>
      </c>
      <c r="L17" s="60">
        <v>13173594</v>
      </c>
      <c r="M17" s="60">
        <v>28938748</v>
      </c>
      <c r="N17" s="60">
        <v>1431731</v>
      </c>
      <c r="O17" s="60">
        <v>2724004</v>
      </c>
      <c r="P17" s="60">
        <v>7410305</v>
      </c>
      <c r="Q17" s="60">
        <v>11566040</v>
      </c>
      <c r="R17" s="60">
        <v>0</v>
      </c>
      <c r="S17" s="60">
        <v>0</v>
      </c>
      <c r="T17" s="60">
        <v>0</v>
      </c>
      <c r="U17" s="60">
        <v>0</v>
      </c>
      <c r="V17" s="60">
        <v>66092172</v>
      </c>
      <c r="W17" s="60">
        <v>102719313</v>
      </c>
      <c r="X17" s="60">
        <v>-36627141</v>
      </c>
      <c r="Y17" s="61">
        <v>-35.66</v>
      </c>
      <c r="Z17" s="62">
        <v>134331059</v>
      </c>
    </row>
    <row r="18" spans="1:26" ht="12.75">
      <c r="A18" s="70" t="s">
        <v>44</v>
      </c>
      <c r="B18" s="71">
        <f>SUM(B11:B17)</f>
        <v>154127895</v>
      </c>
      <c r="C18" s="71">
        <f>SUM(C11:C17)</f>
        <v>0</v>
      </c>
      <c r="D18" s="72">
        <f aca="true" t="shared" si="1" ref="D18:Z18">SUM(D11:D17)</f>
        <v>272906485</v>
      </c>
      <c r="E18" s="73">
        <f t="shared" si="1"/>
        <v>267925377</v>
      </c>
      <c r="F18" s="73">
        <f t="shared" si="1"/>
        <v>5810528</v>
      </c>
      <c r="G18" s="73">
        <f t="shared" si="1"/>
        <v>14493185</v>
      </c>
      <c r="H18" s="73">
        <f t="shared" si="1"/>
        <v>22667655</v>
      </c>
      <c r="I18" s="73">
        <f t="shared" si="1"/>
        <v>42971368</v>
      </c>
      <c r="J18" s="73">
        <f t="shared" si="1"/>
        <v>7146104</v>
      </c>
      <c r="K18" s="73">
        <f t="shared" si="1"/>
        <v>16383296</v>
      </c>
      <c r="L18" s="73">
        <f t="shared" si="1"/>
        <v>17694441</v>
      </c>
      <c r="M18" s="73">
        <f t="shared" si="1"/>
        <v>41223841</v>
      </c>
      <c r="N18" s="73">
        <f t="shared" si="1"/>
        <v>5398228</v>
      </c>
      <c r="O18" s="73">
        <f t="shared" si="1"/>
        <v>8310330</v>
      </c>
      <c r="P18" s="73">
        <f t="shared" si="1"/>
        <v>14038285</v>
      </c>
      <c r="Q18" s="73">
        <f t="shared" si="1"/>
        <v>27746843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111942052</v>
      </c>
      <c r="W18" s="73">
        <f t="shared" si="1"/>
        <v>203347494</v>
      </c>
      <c r="X18" s="73">
        <f t="shared" si="1"/>
        <v>-91405442</v>
      </c>
      <c r="Y18" s="67">
        <f>+IF(W18&lt;&gt;0,(X18/W18)*100,0)</f>
        <v>-44.950365604210496</v>
      </c>
      <c r="Z18" s="74">
        <f t="shared" si="1"/>
        <v>267925377</v>
      </c>
    </row>
    <row r="19" spans="1:26" ht="12.75">
      <c r="A19" s="70" t="s">
        <v>45</v>
      </c>
      <c r="B19" s="75">
        <f>+B10-B18</f>
        <v>-8923669</v>
      </c>
      <c r="C19" s="75">
        <f>+C10-C18</f>
        <v>0</v>
      </c>
      <c r="D19" s="76">
        <f aca="true" t="shared" si="2" ref="D19:Z19">+D10-D18</f>
        <v>-98851220</v>
      </c>
      <c r="E19" s="77">
        <f t="shared" si="2"/>
        <v>-123672377</v>
      </c>
      <c r="F19" s="77">
        <f t="shared" si="2"/>
        <v>64680791</v>
      </c>
      <c r="G19" s="77">
        <f t="shared" si="2"/>
        <v>-11192531</v>
      </c>
      <c r="H19" s="77">
        <f t="shared" si="2"/>
        <v>-19436812</v>
      </c>
      <c r="I19" s="77">
        <f t="shared" si="2"/>
        <v>34051448</v>
      </c>
      <c r="J19" s="77">
        <f t="shared" si="2"/>
        <v>-7119009</v>
      </c>
      <c r="K19" s="77">
        <f t="shared" si="2"/>
        <v>-16383296</v>
      </c>
      <c r="L19" s="77">
        <f t="shared" si="2"/>
        <v>-17446256</v>
      </c>
      <c r="M19" s="77">
        <f t="shared" si="2"/>
        <v>-40948561</v>
      </c>
      <c r="N19" s="77">
        <f t="shared" si="2"/>
        <v>-5157163</v>
      </c>
      <c r="O19" s="77">
        <f t="shared" si="2"/>
        <v>-8068401</v>
      </c>
      <c r="P19" s="77">
        <f t="shared" si="2"/>
        <v>-13359059</v>
      </c>
      <c r="Q19" s="77">
        <f t="shared" si="2"/>
        <v>-26584623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-33481736</v>
      </c>
      <c r="W19" s="77">
        <f>IF(E10=E18,0,W10-W18)</f>
        <v>-75605238</v>
      </c>
      <c r="X19" s="77">
        <f t="shared" si="2"/>
        <v>42123502</v>
      </c>
      <c r="Y19" s="78">
        <f>+IF(W19&lt;&gt;0,(X19/W19)*100,0)</f>
        <v>-55.71505773184657</v>
      </c>
      <c r="Z19" s="79">
        <f t="shared" si="2"/>
        <v>-123672377</v>
      </c>
    </row>
    <row r="20" spans="1:26" ht="12.75">
      <c r="A20" s="58" t="s">
        <v>46</v>
      </c>
      <c r="B20" s="19">
        <v>49781000</v>
      </c>
      <c r="C20" s="19">
        <v>0</v>
      </c>
      <c r="D20" s="59">
        <v>60339000</v>
      </c>
      <c r="E20" s="60">
        <v>60339000</v>
      </c>
      <c r="F20" s="60">
        <v>16049000</v>
      </c>
      <c r="G20" s="60">
        <v>0</v>
      </c>
      <c r="H20" s="60">
        <v>0</v>
      </c>
      <c r="I20" s="60">
        <v>16049000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16049000</v>
      </c>
      <c r="W20" s="60">
        <v>39672747</v>
      </c>
      <c r="X20" s="60">
        <v>-23623747</v>
      </c>
      <c r="Y20" s="61">
        <v>-59.55</v>
      </c>
      <c r="Z20" s="62">
        <v>60339000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40857331</v>
      </c>
      <c r="C22" s="86">
        <f>SUM(C19:C21)</f>
        <v>0</v>
      </c>
      <c r="D22" s="87">
        <f aca="true" t="shared" si="3" ref="D22:Z22">SUM(D19:D21)</f>
        <v>-38512220</v>
      </c>
      <c r="E22" s="88">
        <f t="shared" si="3"/>
        <v>-63333377</v>
      </c>
      <c r="F22" s="88">
        <f t="shared" si="3"/>
        <v>80729791</v>
      </c>
      <c r="G22" s="88">
        <f t="shared" si="3"/>
        <v>-11192531</v>
      </c>
      <c r="H22" s="88">
        <f t="shared" si="3"/>
        <v>-19436812</v>
      </c>
      <c r="I22" s="88">
        <f t="shared" si="3"/>
        <v>50100448</v>
      </c>
      <c r="J22" s="88">
        <f t="shared" si="3"/>
        <v>-7119009</v>
      </c>
      <c r="K22" s="88">
        <f t="shared" si="3"/>
        <v>-16383296</v>
      </c>
      <c r="L22" s="88">
        <f t="shared" si="3"/>
        <v>-17446256</v>
      </c>
      <c r="M22" s="88">
        <f t="shared" si="3"/>
        <v>-40948561</v>
      </c>
      <c r="N22" s="88">
        <f t="shared" si="3"/>
        <v>-5157163</v>
      </c>
      <c r="O22" s="88">
        <f t="shared" si="3"/>
        <v>-8068401</v>
      </c>
      <c r="P22" s="88">
        <f t="shared" si="3"/>
        <v>-13359059</v>
      </c>
      <c r="Q22" s="88">
        <f t="shared" si="3"/>
        <v>-26584623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-17432736</v>
      </c>
      <c r="W22" s="88">
        <f t="shared" si="3"/>
        <v>-35932491</v>
      </c>
      <c r="X22" s="88">
        <f t="shared" si="3"/>
        <v>18499755</v>
      </c>
      <c r="Y22" s="89">
        <f>+IF(W22&lt;&gt;0,(X22/W22)*100,0)</f>
        <v>-51.48475512037282</v>
      </c>
      <c r="Z22" s="90">
        <f t="shared" si="3"/>
        <v>-63333377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40857331</v>
      </c>
      <c r="C24" s="75">
        <f>SUM(C22:C23)</f>
        <v>0</v>
      </c>
      <c r="D24" s="76">
        <f aca="true" t="shared" si="4" ref="D24:Z24">SUM(D22:D23)</f>
        <v>-38512220</v>
      </c>
      <c r="E24" s="77">
        <f t="shared" si="4"/>
        <v>-63333377</v>
      </c>
      <c r="F24" s="77">
        <f t="shared" si="4"/>
        <v>80729791</v>
      </c>
      <c r="G24" s="77">
        <f t="shared" si="4"/>
        <v>-11192531</v>
      </c>
      <c r="H24" s="77">
        <f t="shared" si="4"/>
        <v>-19436812</v>
      </c>
      <c r="I24" s="77">
        <f t="shared" si="4"/>
        <v>50100448</v>
      </c>
      <c r="J24" s="77">
        <f t="shared" si="4"/>
        <v>-7119009</v>
      </c>
      <c r="K24" s="77">
        <f t="shared" si="4"/>
        <v>-16383296</v>
      </c>
      <c r="L24" s="77">
        <f t="shared" si="4"/>
        <v>-17446256</v>
      </c>
      <c r="M24" s="77">
        <f t="shared" si="4"/>
        <v>-40948561</v>
      </c>
      <c r="N24" s="77">
        <f t="shared" si="4"/>
        <v>-5157163</v>
      </c>
      <c r="O24" s="77">
        <f t="shared" si="4"/>
        <v>-8068401</v>
      </c>
      <c r="P24" s="77">
        <f t="shared" si="4"/>
        <v>-13359059</v>
      </c>
      <c r="Q24" s="77">
        <f t="shared" si="4"/>
        <v>-26584623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-17432736</v>
      </c>
      <c r="W24" s="77">
        <f t="shared" si="4"/>
        <v>-35932491</v>
      </c>
      <c r="X24" s="77">
        <f t="shared" si="4"/>
        <v>18499755</v>
      </c>
      <c r="Y24" s="78">
        <f>+IF(W24&lt;&gt;0,(X24/W24)*100,0)</f>
        <v>-51.48475512037282</v>
      </c>
      <c r="Z24" s="79">
        <f t="shared" si="4"/>
        <v>-63333377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51930587</v>
      </c>
      <c r="C27" s="22">
        <v>0</v>
      </c>
      <c r="D27" s="99">
        <v>70043500</v>
      </c>
      <c r="E27" s="100">
        <v>65888899</v>
      </c>
      <c r="F27" s="100">
        <v>1098994</v>
      </c>
      <c r="G27" s="100">
        <v>4943059</v>
      </c>
      <c r="H27" s="100">
        <v>1911633</v>
      </c>
      <c r="I27" s="100">
        <v>7953686</v>
      </c>
      <c r="J27" s="100">
        <v>206247</v>
      </c>
      <c r="K27" s="100">
        <v>4378723</v>
      </c>
      <c r="L27" s="100">
        <v>3165097</v>
      </c>
      <c r="M27" s="100">
        <v>7750067</v>
      </c>
      <c r="N27" s="100">
        <v>824061</v>
      </c>
      <c r="O27" s="100">
        <v>168769</v>
      </c>
      <c r="P27" s="100">
        <v>1436267</v>
      </c>
      <c r="Q27" s="100">
        <v>2429097</v>
      </c>
      <c r="R27" s="100">
        <v>0</v>
      </c>
      <c r="S27" s="100">
        <v>0</v>
      </c>
      <c r="T27" s="100">
        <v>0</v>
      </c>
      <c r="U27" s="100">
        <v>0</v>
      </c>
      <c r="V27" s="100">
        <v>18132850</v>
      </c>
      <c r="W27" s="100">
        <v>49416674</v>
      </c>
      <c r="X27" s="100">
        <v>-31283824</v>
      </c>
      <c r="Y27" s="101">
        <v>-63.31</v>
      </c>
      <c r="Z27" s="102">
        <v>65888899</v>
      </c>
    </row>
    <row r="28" spans="1:26" ht="12.75">
      <c r="A28" s="103" t="s">
        <v>46</v>
      </c>
      <c r="B28" s="19">
        <v>45080696</v>
      </c>
      <c r="C28" s="19">
        <v>0</v>
      </c>
      <c r="D28" s="59">
        <v>60339000</v>
      </c>
      <c r="E28" s="60">
        <v>60339000</v>
      </c>
      <c r="F28" s="60">
        <v>1098994</v>
      </c>
      <c r="G28" s="60">
        <v>4943059</v>
      </c>
      <c r="H28" s="60">
        <v>1911633</v>
      </c>
      <c r="I28" s="60">
        <v>7953686</v>
      </c>
      <c r="J28" s="60">
        <v>206247</v>
      </c>
      <c r="K28" s="60">
        <v>4378723</v>
      </c>
      <c r="L28" s="60">
        <v>3165097</v>
      </c>
      <c r="M28" s="60">
        <v>7750067</v>
      </c>
      <c r="N28" s="60">
        <v>824061</v>
      </c>
      <c r="O28" s="60">
        <v>168769</v>
      </c>
      <c r="P28" s="60">
        <v>1436267</v>
      </c>
      <c r="Q28" s="60">
        <v>2429097</v>
      </c>
      <c r="R28" s="60">
        <v>0</v>
      </c>
      <c r="S28" s="60">
        <v>0</v>
      </c>
      <c r="T28" s="60">
        <v>0</v>
      </c>
      <c r="U28" s="60">
        <v>0</v>
      </c>
      <c r="V28" s="60">
        <v>18132850</v>
      </c>
      <c r="W28" s="60">
        <v>45254250</v>
      </c>
      <c r="X28" s="60">
        <v>-27121400</v>
      </c>
      <c r="Y28" s="61">
        <v>-59.93</v>
      </c>
      <c r="Z28" s="62">
        <v>60339000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6849891</v>
      </c>
      <c r="C31" s="19">
        <v>0</v>
      </c>
      <c r="D31" s="59">
        <v>9704500</v>
      </c>
      <c r="E31" s="60">
        <v>5549899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4162424</v>
      </c>
      <c r="X31" s="60">
        <v>-4162424</v>
      </c>
      <c r="Y31" s="61">
        <v>-100</v>
      </c>
      <c r="Z31" s="62">
        <v>5549899</v>
      </c>
    </row>
    <row r="32" spans="1:26" ht="12.75">
      <c r="A32" s="70" t="s">
        <v>54</v>
      </c>
      <c r="B32" s="22">
        <f>SUM(B28:B31)</f>
        <v>51930587</v>
      </c>
      <c r="C32" s="22">
        <f>SUM(C28:C31)</f>
        <v>0</v>
      </c>
      <c r="D32" s="99">
        <f aca="true" t="shared" si="5" ref="D32:Z32">SUM(D28:D31)</f>
        <v>70043500</v>
      </c>
      <c r="E32" s="100">
        <f t="shared" si="5"/>
        <v>65888899</v>
      </c>
      <c r="F32" s="100">
        <f t="shared" si="5"/>
        <v>1098994</v>
      </c>
      <c r="G32" s="100">
        <f t="shared" si="5"/>
        <v>4943059</v>
      </c>
      <c r="H32" s="100">
        <f t="shared" si="5"/>
        <v>1911633</v>
      </c>
      <c r="I32" s="100">
        <f t="shared" si="5"/>
        <v>7953686</v>
      </c>
      <c r="J32" s="100">
        <f t="shared" si="5"/>
        <v>206247</v>
      </c>
      <c r="K32" s="100">
        <f t="shared" si="5"/>
        <v>4378723</v>
      </c>
      <c r="L32" s="100">
        <f t="shared" si="5"/>
        <v>3165097</v>
      </c>
      <c r="M32" s="100">
        <f t="shared" si="5"/>
        <v>7750067</v>
      </c>
      <c r="N32" s="100">
        <f t="shared" si="5"/>
        <v>824061</v>
      </c>
      <c r="O32" s="100">
        <f t="shared" si="5"/>
        <v>168769</v>
      </c>
      <c r="P32" s="100">
        <f t="shared" si="5"/>
        <v>1436267</v>
      </c>
      <c r="Q32" s="100">
        <f t="shared" si="5"/>
        <v>2429097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18132850</v>
      </c>
      <c r="W32" s="100">
        <f t="shared" si="5"/>
        <v>49416674</v>
      </c>
      <c r="X32" s="100">
        <f t="shared" si="5"/>
        <v>-31283824</v>
      </c>
      <c r="Y32" s="101">
        <f>+IF(W32&lt;&gt;0,(X32/W32)*100,0)</f>
        <v>-63.30621117884219</v>
      </c>
      <c r="Z32" s="102">
        <f t="shared" si="5"/>
        <v>65888899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60943318</v>
      </c>
      <c r="C35" s="19">
        <v>0</v>
      </c>
      <c r="D35" s="59">
        <v>133123517</v>
      </c>
      <c r="E35" s="60">
        <v>133123516</v>
      </c>
      <c r="F35" s="60">
        <v>74357305</v>
      </c>
      <c r="G35" s="60">
        <v>15730143</v>
      </c>
      <c r="H35" s="60">
        <v>23884997</v>
      </c>
      <c r="I35" s="60">
        <v>23884997</v>
      </c>
      <c r="J35" s="60">
        <v>144700</v>
      </c>
      <c r="K35" s="60">
        <v>144700</v>
      </c>
      <c r="L35" s="60">
        <v>144700</v>
      </c>
      <c r="M35" s="60">
        <v>144700</v>
      </c>
      <c r="N35" s="60">
        <v>2044012</v>
      </c>
      <c r="O35" s="60">
        <v>5629987</v>
      </c>
      <c r="P35" s="60">
        <v>0</v>
      </c>
      <c r="Q35" s="60">
        <v>5629987</v>
      </c>
      <c r="R35" s="60">
        <v>0</v>
      </c>
      <c r="S35" s="60">
        <v>0</v>
      </c>
      <c r="T35" s="60">
        <v>0</v>
      </c>
      <c r="U35" s="60">
        <v>0</v>
      </c>
      <c r="V35" s="60">
        <v>5629987</v>
      </c>
      <c r="W35" s="60">
        <v>99842637</v>
      </c>
      <c r="X35" s="60">
        <v>-94212650</v>
      </c>
      <c r="Y35" s="61">
        <v>-94.36</v>
      </c>
      <c r="Z35" s="62">
        <v>133123516</v>
      </c>
    </row>
    <row r="36" spans="1:26" ht="12.75">
      <c r="A36" s="58" t="s">
        <v>57</v>
      </c>
      <c r="B36" s="19">
        <v>406755095</v>
      </c>
      <c r="C36" s="19">
        <v>0</v>
      </c>
      <c r="D36" s="59">
        <v>389648457</v>
      </c>
      <c r="E36" s="60">
        <v>389648457</v>
      </c>
      <c r="F36" s="60">
        <v>5570818</v>
      </c>
      <c r="G36" s="60">
        <v>0</v>
      </c>
      <c r="H36" s="60">
        <v>1193691</v>
      </c>
      <c r="I36" s="60">
        <v>1193691</v>
      </c>
      <c r="J36" s="60">
        <v>5247996</v>
      </c>
      <c r="K36" s="60">
        <v>5247996</v>
      </c>
      <c r="L36" s="60">
        <v>5247996</v>
      </c>
      <c r="M36" s="60">
        <v>5247996</v>
      </c>
      <c r="N36" s="60">
        <v>5247996</v>
      </c>
      <c r="O36" s="60">
        <v>4376782</v>
      </c>
      <c r="P36" s="60">
        <v>0</v>
      </c>
      <c r="Q36" s="60">
        <v>4376782</v>
      </c>
      <c r="R36" s="60">
        <v>0</v>
      </c>
      <c r="S36" s="60">
        <v>0</v>
      </c>
      <c r="T36" s="60">
        <v>0</v>
      </c>
      <c r="U36" s="60">
        <v>0</v>
      </c>
      <c r="V36" s="60">
        <v>4376782</v>
      </c>
      <c r="W36" s="60">
        <v>292236343</v>
      </c>
      <c r="X36" s="60">
        <v>-287859561</v>
      </c>
      <c r="Y36" s="61">
        <v>-98.5</v>
      </c>
      <c r="Z36" s="62">
        <v>389648457</v>
      </c>
    </row>
    <row r="37" spans="1:26" ht="12.75">
      <c r="A37" s="58" t="s">
        <v>58</v>
      </c>
      <c r="B37" s="19">
        <v>37445125</v>
      </c>
      <c r="C37" s="19">
        <v>0</v>
      </c>
      <c r="D37" s="59">
        <v>40650000</v>
      </c>
      <c r="E37" s="60">
        <v>40650000</v>
      </c>
      <c r="F37" s="60">
        <v>815644</v>
      </c>
      <c r="G37" s="60">
        <v>3184237</v>
      </c>
      <c r="H37" s="60">
        <v>3153968</v>
      </c>
      <c r="I37" s="60">
        <v>3153968</v>
      </c>
      <c r="J37" s="60">
        <v>716944</v>
      </c>
      <c r="K37" s="60">
        <v>716944</v>
      </c>
      <c r="L37" s="60">
        <v>716944</v>
      </c>
      <c r="M37" s="60">
        <v>716944</v>
      </c>
      <c r="N37" s="60">
        <v>937827</v>
      </c>
      <c r="O37" s="60">
        <v>4002686</v>
      </c>
      <c r="P37" s="60">
        <v>0</v>
      </c>
      <c r="Q37" s="60">
        <v>4002686</v>
      </c>
      <c r="R37" s="60">
        <v>0</v>
      </c>
      <c r="S37" s="60">
        <v>0</v>
      </c>
      <c r="T37" s="60">
        <v>0</v>
      </c>
      <c r="U37" s="60">
        <v>0</v>
      </c>
      <c r="V37" s="60">
        <v>4002686</v>
      </c>
      <c r="W37" s="60">
        <v>30487500</v>
      </c>
      <c r="X37" s="60">
        <v>-26484814</v>
      </c>
      <c r="Y37" s="61">
        <v>-86.87</v>
      </c>
      <c r="Z37" s="62">
        <v>40650000</v>
      </c>
    </row>
    <row r="38" spans="1:26" ht="12.75">
      <c r="A38" s="58" t="s">
        <v>59</v>
      </c>
      <c r="B38" s="19">
        <v>9359139</v>
      </c>
      <c r="C38" s="19">
        <v>0</v>
      </c>
      <c r="D38" s="59">
        <v>9000000</v>
      </c>
      <c r="E38" s="60">
        <v>9000000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6750000</v>
      </c>
      <c r="X38" s="60">
        <v>-6750000</v>
      </c>
      <c r="Y38" s="61">
        <v>-100</v>
      </c>
      <c r="Z38" s="62">
        <v>9000000</v>
      </c>
    </row>
    <row r="39" spans="1:26" ht="12.75">
      <c r="A39" s="58" t="s">
        <v>60</v>
      </c>
      <c r="B39" s="19">
        <v>420894149</v>
      </c>
      <c r="C39" s="19">
        <v>0</v>
      </c>
      <c r="D39" s="59">
        <v>473121973</v>
      </c>
      <c r="E39" s="60">
        <v>473121973</v>
      </c>
      <c r="F39" s="60">
        <v>79112479</v>
      </c>
      <c r="G39" s="60">
        <v>12545906</v>
      </c>
      <c r="H39" s="60">
        <v>21924720</v>
      </c>
      <c r="I39" s="60">
        <v>21924720</v>
      </c>
      <c r="J39" s="60">
        <v>4675752</v>
      </c>
      <c r="K39" s="60">
        <v>4675752</v>
      </c>
      <c r="L39" s="60">
        <v>4675752</v>
      </c>
      <c r="M39" s="60">
        <v>4675752</v>
      </c>
      <c r="N39" s="60">
        <v>6354181</v>
      </c>
      <c r="O39" s="60">
        <v>6004083</v>
      </c>
      <c r="P39" s="60">
        <v>0</v>
      </c>
      <c r="Q39" s="60">
        <v>6004083</v>
      </c>
      <c r="R39" s="60">
        <v>0</v>
      </c>
      <c r="S39" s="60">
        <v>0</v>
      </c>
      <c r="T39" s="60">
        <v>0</v>
      </c>
      <c r="U39" s="60">
        <v>0</v>
      </c>
      <c r="V39" s="60">
        <v>6004083</v>
      </c>
      <c r="W39" s="60">
        <v>354841480</v>
      </c>
      <c r="X39" s="60">
        <v>-348837397</v>
      </c>
      <c r="Y39" s="61">
        <v>-98.31</v>
      </c>
      <c r="Z39" s="62">
        <v>473121973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70231910</v>
      </c>
      <c r="C42" s="19">
        <v>0</v>
      </c>
      <c r="D42" s="59">
        <v>70043496</v>
      </c>
      <c r="E42" s="60">
        <v>-15423396</v>
      </c>
      <c r="F42" s="60">
        <v>69529456</v>
      </c>
      <c r="G42" s="60">
        <v>-14731533</v>
      </c>
      <c r="H42" s="60">
        <v>-5596600</v>
      </c>
      <c r="I42" s="60">
        <v>49201323</v>
      </c>
      <c r="J42" s="60">
        <v>-7865586</v>
      </c>
      <c r="K42" s="60">
        <v>-20585970</v>
      </c>
      <c r="L42" s="60">
        <v>-15877158</v>
      </c>
      <c r="M42" s="60">
        <v>-44328714</v>
      </c>
      <c r="N42" s="60">
        <v>-6814838</v>
      </c>
      <c r="O42" s="60">
        <v>-3317100</v>
      </c>
      <c r="P42" s="60">
        <v>23965448</v>
      </c>
      <c r="Q42" s="60">
        <v>13833510</v>
      </c>
      <c r="R42" s="60">
        <v>0</v>
      </c>
      <c r="S42" s="60">
        <v>0</v>
      </c>
      <c r="T42" s="60">
        <v>0</v>
      </c>
      <c r="U42" s="60">
        <v>0</v>
      </c>
      <c r="V42" s="60">
        <v>18706119</v>
      </c>
      <c r="W42" s="60">
        <v>-11567547</v>
      </c>
      <c r="X42" s="60">
        <v>30273666</v>
      </c>
      <c r="Y42" s="61">
        <v>-261.71</v>
      </c>
      <c r="Z42" s="62">
        <v>-15423396</v>
      </c>
    </row>
    <row r="43" spans="1:26" ht="12.75">
      <c r="A43" s="58" t="s">
        <v>63</v>
      </c>
      <c r="B43" s="19">
        <v>-51469353</v>
      </c>
      <c r="C43" s="19">
        <v>0</v>
      </c>
      <c r="D43" s="59">
        <v>-70043496</v>
      </c>
      <c r="E43" s="60">
        <v>-70043496</v>
      </c>
      <c r="F43" s="60">
        <v>-58151155</v>
      </c>
      <c r="G43" s="60">
        <v>-603413</v>
      </c>
      <c r="H43" s="60">
        <v>0</v>
      </c>
      <c r="I43" s="60">
        <v>-58754568</v>
      </c>
      <c r="J43" s="60">
        <v>-220290</v>
      </c>
      <c r="K43" s="60">
        <v>0</v>
      </c>
      <c r="L43" s="60">
        <v>-532159</v>
      </c>
      <c r="M43" s="60">
        <v>-752449</v>
      </c>
      <c r="N43" s="60">
        <v>-169607</v>
      </c>
      <c r="O43" s="60">
        <v>-353151</v>
      </c>
      <c r="P43" s="60">
        <v>0</v>
      </c>
      <c r="Q43" s="60">
        <v>-522758</v>
      </c>
      <c r="R43" s="60">
        <v>0</v>
      </c>
      <c r="S43" s="60">
        <v>0</v>
      </c>
      <c r="T43" s="60">
        <v>0</v>
      </c>
      <c r="U43" s="60">
        <v>0</v>
      </c>
      <c r="V43" s="60">
        <v>-60029775</v>
      </c>
      <c r="W43" s="60">
        <v>-52532622</v>
      </c>
      <c r="X43" s="60">
        <v>-7497153</v>
      </c>
      <c r="Y43" s="61">
        <v>14.27</v>
      </c>
      <c r="Z43" s="62">
        <v>-70043496</v>
      </c>
    </row>
    <row r="44" spans="1:26" ht="12.75">
      <c r="A44" s="58" t="s">
        <v>64</v>
      </c>
      <c r="B44" s="19">
        <v>-6453885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49602292</v>
      </c>
      <c r="C45" s="22">
        <v>0</v>
      </c>
      <c r="D45" s="99">
        <v>5000000</v>
      </c>
      <c r="E45" s="100">
        <v>-80466891</v>
      </c>
      <c r="F45" s="100">
        <v>16756734</v>
      </c>
      <c r="G45" s="100">
        <v>1421788</v>
      </c>
      <c r="H45" s="100">
        <v>-4174812</v>
      </c>
      <c r="I45" s="100">
        <v>-4174812</v>
      </c>
      <c r="J45" s="100">
        <v>-12260688</v>
      </c>
      <c r="K45" s="100">
        <v>-32846658</v>
      </c>
      <c r="L45" s="100">
        <v>-49255975</v>
      </c>
      <c r="M45" s="100">
        <v>-49255975</v>
      </c>
      <c r="N45" s="100">
        <v>-56240420</v>
      </c>
      <c r="O45" s="100">
        <v>-59910671</v>
      </c>
      <c r="P45" s="100">
        <v>-35945223</v>
      </c>
      <c r="Q45" s="100">
        <v>-35945223</v>
      </c>
      <c r="R45" s="100">
        <v>0</v>
      </c>
      <c r="S45" s="100">
        <v>0</v>
      </c>
      <c r="T45" s="100">
        <v>0</v>
      </c>
      <c r="U45" s="100">
        <v>0</v>
      </c>
      <c r="V45" s="100">
        <v>-35945223</v>
      </c>
      <c r="W45" s="100">
        <v>-59100168</v>
      </c>
      <c r="X45" s="100">
        <v>23154945</v>
      </c>
      <c r="Y45" s="101">
        <v>-39.18</v>
      </c>
      <c r="Z45" s="102">
        <v>-80466891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9810640</v>
      </c>
      <c r="C49" s="52">
        <v>0</v>
      </c>
      <c r="D49" s="129">
        <v>324829</v>
      </c>
      <c r="E49" s="54">
        <v>326026</v>
      </c>
      <c r="F49" s="54">
        <v>0</v>
      </c>
      <c r="G49" s="54">
        <v>0</v>
      </c>
      <c r="H49" s="54">
        <v>0</v>
      </c>
      <c r="I49" s="54">
        <v>324545</v>
      </c>
      <c r="J49" s="54">
        <v>0</v>
      </c>
      <c r="K49" s="54">
        <v>0</v>
      </c>
      <c r="L49" s="54">
        <v>0</v>
      </c>
      <c r="M49" s="54">
        <v>728</v>
      </c>
      <c r="N49" s="54">
        <v>0</v>
      </c>
      <c r="O49" s="54">
        <v>0</v>
      </c>
      <c r="P49" s="54">
        <v>0</v>
      </c>
      <c r="Q49" s="54">
        <v>641585</v>
      </c>
      <c r="R49" s="54">
        <v>0</v>
      </c>
      <c r="S49" s="54">
        <v>0</v>
      </c>
      <c r="T49" s="54">
        <v>0</v>
      </c>
      <c r="U49" s="54">
        <v>0</v>
      </c>
      <c r="V49" s="54">
        <v>1654855</v>
      </c>
      <c r="W49" s="54">
        <v>23673454</v>
      </c>
      <c r="X49" s="54">
        <v>36756662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72986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1074251</v>
      </c>
      <c r="W51" s="54">
        <v>454332</v>
      </c>
      <c r="X51" s="54">
        <v>1601569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60.62800536813076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99.99993103448276</v>
      </c>
      <c r="F58" s="7">
        <f t="shared" si="6"/>
        <v>0.13648254119357858</v>
      </c>
      <c r="G58" s="7">
        <f t="shared" si="6"/>
        <v>5.753694581280788</v>
      </c>
      <c r="H58" s="7">
        <f t="shared" si="6"/>
        <v>17.4100478535653</v>
      </c>
      <c r="I58" s="7">
        <f t="shared" si="6"/>
        <v>0.3127927451380952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4.839169909208819</v>
      </c>
      <c r="N58" s="7">
        <f t="shared" si="6"/>
        <v>0</v>
      </c>
      <c r="O58" s="7">
        <f t="shared" si="6"/>
        <v>151.6917663617171</v>
      </c>
      <c r="P58" s="7">
        <f t="shared" si="6"/>
        <v>992.0267417311752</v>
      </c>
      <c r="Q58" s="7">
        <f t="shared" si="6"/>
        <v>381.23950269763077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8.827956101075252</v>
      </c>
      <c r="W58" s="7">
        <f t="shared" si="6"/>
        <v>73.41765229932852</v>
      </c>
      <c r="X58" s="7">
        <f t="shared" si="6"/>
        <v>0</v>
      </c>
      <c r="Y58" s="7">
        <f t="shared" si="6"/>
        <v>0</v>
      </c>
      <c r="Z58" s="8">
        <f t="shared" si="6"/>
        <v>99.99993103448276</v>
      </c>
    </row>
    <row r="59" spans="1:26" ht="12.75">
      <c r="A59" s="37" t="s">
        <v>31</v>
      </c>
      <c r="B59" s="9">
        <f aca="true" t="shared" si="7" ref="B59:Z66">IF(B68=0,0,+(B77/B68)*100)</f>
        <v>73.57659950599302</v>
      </c>
      <c r="C59" s="9">
        <f t="shared" si="7"/>
        <v>0</v>
      </c>
      <c r="D59" s="2">
        <f t="shared" si="7"/>
        <v>100</v>
      </c>
      <c r="E59" s="10">
        <f t="shared" si="7"/>
        <v>99.99996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8.532902767854841</v>
      </c>
      <c r="W59" s="10">
        <f t="shared" si="7"/>
        <v>71.42852244899358</v>
      </c>
      <c r="X59" s="10">
        <f t="shared" si="7"/>
        <v>0</v>
      </c>
      <c r="Y59" s="10">
        <f t="shared" si="7"/>
        <v>0</v>
      </c>
      <c r="Z59" s="11">
        <f t="shared" si="7"/>
        <v>99.99996</v>
      </c>
    </row>
    <row r="60" spans="1:26" ht="12.75">
      <c r="A60" s="38" t="s">
        <v>32</v>
      </c>
      <c r="B60" s="12">
        <f t="shared" si="7"/>
        <v>53.509652024830324</v>
      </c>
      <c r="C60" s="12">
        <f t="shared" si="7"/>
        <v>0</v>
      </c>
      <c r="D60" s="3">
        <f t="shared" si="7"/>
        <v>99.996</v>
      </c>
      <c r="E60" s="13">
        <f t="shared" si="7"/>
        <v>100</v>
      </c>
      <c r="F60" s="13">
        <f t="shared" si="7"/>
        <v>17.56368754398311</v>
      </c>
      <c r="G60" s="13">
        <f t="shared" si="7"/>
        <v>5.753694581280788</v>
      </c>
      <c r="H60" s="13">
        <f t="shared" si="7"/>
        <v>17.4100478535653</v>
      </c>
      <c r="I60" s="13">
        <f t="shared" si="7"/>
        <v>13.587055670160964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5.251231527093596</v>
      </c>
      <c r="N60" s="13">
        <f t="shared" si="7"/>
        <v>0</v>
      </c>
      <c r="O60" s="13">
        <f t="shared" si="7"/>
        <v>19.963406052076003</v>
      </c>
      <c r="P60" s="13">
        <f t="shared" si="7"/>
        <v>33.47783251231527</v>
      </c>
      <c r="Q60" s="13">
        <f t="shared" si="7"/>
        <v>17.813746188130423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14.206881040690632</v>
      </c>
      <c r="W60" s="13">
        <f t="shared" si="7"/>
        <v>600.0240009600384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53.509652024830324</v>
      </c>
      <c r="C64" s="12">
        <f t="shared" si="7"/>
        <v>0</v>
      </c>
      <c r="D64" s="3">
        <f t="shared" si="7"/>
        <v>99.996</v>
      </c>
      <c r="E64" s="13">
        <f t="shared" si="7"/>
        <v>100</v>
      </c>
      <c r="F64" s="13">
        <f t="shared" si="7"/>
        <v>17.56368754398311</v>
      </c>
      <c r="G64" s="13">
        <f t="shared" si="7"/>
        <v>5.753694581280788</v>
      </c>
      <c r="H64" s="13">
        <f t="shared" si="7"/>
        <v>17.4100478535653</v>
      </c>
      <c r="I64" s="13">
        <f t="shared" si="7"/>
        <v>13.587055670160964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5.251231527093596</v>
      </c>
      <c r="N64" s="13">
        <f t="shared" si="7"/>
        <v>0</v>
      </c>
      <c r="O64" s="13">
        <f t="shared" si="7"/>
        <v>19.963406052076003</v>
      </c>
      <c r="P64" s="13">
        <f t="shared" si="7"/>
        <v>33.47783251231527</v>
      </c>
      <c r="Q64" s="13">
        <f t="shared" si="7"/>
        <v>17.813746188130423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14.206881040690632</v>
      </c>
      <c r="W64" s="13">
        <f t="shared" si="7"/>
        <v>600.0240009600384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24.935792481006303</v>
      </c>
      <c r="C66" s="15">
        <f t="shared" si="7"/>
        <v>0</v>
      </c>
      <c r="D66" s="4">
        <f t="shared" si="7"/>
        <v>100.00023529411766</v>
      </c>
      <c r="E66" s="16">
        <f t="shared" si="7"/>
        <v>99.9996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58.82315571022186</v>
      </c>
      <c r="X66" s="16">
        <f t="shared" si="7"/>
        <v>0</v>
      </c>
      <c r="Y66" s="16">
        <f t="shared" si="7"/>
        <v>0</v>
      </c>
      <c r="Z66" s="17">
        <f t="shared" si="7"/>
        <v>99.9996</v>
      </c>
    </row>
    <row r="67" spans="1:26" ht="12.75" hidden="1">
      <c r="A67" s="41" t="s">
        <v>286</v>
      </c>
      <c r="B67" s="24">
        <v>11527290</v>
      </c>
      <c r="C67" s="24"/>
      <c r="D67" s="25">
        <v>13500000</v>
      </c>
      <c r="E67" s="26">
        <v>11600000</v>
      </c>
      <c r="F67" s="26">
        <v>9143294</v>
      </c>
      <c r="G67" s="26">
        <v>71050</v>
      </c>
      <c r="H67" s="26">
        <v>71677</v>
      </c>
      <c r="I67" s="26">
        <v>9286021</v>
      </c>
      <c r="J67" s="26"/>
      <c r="K67" s="26"/>
      <c r="L67" s="26">
        <v>77100</v>
      </c>
      <c r="M67" s="26">
        <v>77100</v>
      </c>
      <c r="N67" s="26">
        <v>71050</v>
      </c>
      <c r="O67" s="26">
        <v>71050</v>
      </c>
      <c r="P67" s="26">
        <v>71050</v>
      </c>
      <c r="Q67" s="26">
        <v>213150</v>
      </c>
      <c r="R67" s="26"/>
      <c r="S67" s="26"/>
      <c r="T67" s="26"/>
      <c r="U67" s="26"/>
      <c r="V67" s="26">
        <v>9576271</v>
      </c>
      <c r="W67" s="26">
        <v>11850003</v>
      </c>
      <c r="X67" s="26"/>
      <c r="Y67" s="25"/>
      <c r="Z67" s="27">
        <v>11600000</v>
      </c>
    </row>
    <row r="68" spans="1:26" ht="12.75" hidden="1">
      <c r="A68" s="37" t="s">
        <v>31</v>
      </c>
      <c r="B68" s="19">
        <v>7986122</v>
      </c>
      <c r="C68" s="19"/>
      <c r="D68" s="20">
        <v>11700000</v>
      </c>
      <c r="E68" s="21">
        <v>10000000</v>
      </c>
      <c r="F68" s="21">
        <v>9072244</v>
      </c>
      <c r="G68" s="21"/>
      <c r="H68" s="21"/>
      <c r="I68" s="21">
        <v>9072244</v>
      </c>
      <c r="J68" s="21"/>
      <c r="K68" s="21"/>
      <c r="L68" s="21">
        <v>6050</v>
      </c>
      <c r="M68" s="21">
        <v>6050</v>
      </c>
      <c r="N68" s="21"/>
      <c r="O68" s="21"/>
      <c r="P68" s="21"/>
      <c r="Q68" s="21"/>
      <c r="R68" s="21"/>
      <c r="S68" s="21"/>
      <c r="T68" s="21"/>
      <c r="U68" s="21"/>
      <c r="V68" s="21">
        <v>9078294</v>
      </c>
      <c r="W68" s="21">
        <v>10500003</v>
      </c>
      <c r="X68" s="21"/>
      <c r="Y68" s="20"/>
      <c r="Z68" s="23">
        <v>10000000</v>
      </c>
    </row>
    <row r="69" spans="1:26" ht="12.75" hidden="1">
      <c r="A69" s="38" t="s">
        <v>32</v>
      </c>
      <c r="B69" s="19">
        <v>804339</v>
      </c>
      <c r="C69" s="19"/>
      <c r="D69" s="20">
        <v>100000</v>
      </c>
      <c r="E69" s="21">
        <v>600000</v>
      </c>
      <c r="F69" s="21">
        <v>71050</v>
      </c>
      <c r="G69" s="21">
        <v>71050</v>
      </c>
      <c r="H69" s="21">
        <v>71677</v>
      </c>
      <c r="I69" s="21">
        <v>213777</v>
      </c>
      <c r="J69" s="21"/>
      <c r="K69" s="21"/>
      <c r="L69" s="21">
        <v>71050</v>
      </c>
      <c r="M69" s="21">
        <v>71050</v>
      </c>
      <c r="N69" s="21">
        <v>71050</v>
      </c>
      <c r="O69" s="21">
        <v>71050</v>
      </c>
      <c r="P69" s="21">
        <v>71050</v>
      </c>
      <c r="Q69" s="21">
        <v>213150</v>
      </c>
      <c r="R69" s="21"/>
      <c r="S69" s="21"/>
      <c r="T69" s="21"/>
      <c r="U69" s="21"/>
      <c r="V69" s="21">
        <v>497977</v>
      </c>
      <c r="W69" s="21">
        <v>74997</v>
      </c>
      <c r="X69" s="21"/>
      <c r="Y69" s="20"/>
      <c r="Z69" s="23">
        <v>600000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804339</v>
      </c>
      <c r="C73" s="19"/>
      <c r="D73" s="20">
        <v>100000</v>
      </c>
      <c r="E73" s="21">
        <v>600000</v>
      </c>
      <c r="F73" s="21">
        <v>71050</v>
      </c>
      <c r="G73" s="21">
        <v>71050</v>
      </c>
      <c r="H73" s="21">
        <v>71677</v>
      </c>
      <c r="I73" s="21">
        <v>213777</v>
      </c>
      <c r="J73" s="21"/>
      <c r="K73" s="21"/>
      <c r="L73" s="21">
        <v>71050</v>
      </c>
      <c r="M73" s="21">
        <v>71050</v>
      </c>
      <c r="N73" s="21">
        <v>71050</v>
      </c>
      <c r="O73" s="21">
        <v>71050</v>
      </c>
      <c r="P73" s="21">
        <v>71050</v>
      </c>
      <c r="Q73" s="21">
        <v>213150</v>
      </c>
      <c r="R73" s="21"/>
      <c r="S73" s="21"/>
      <c r="T73" s="21"/>
      <c r="U73" s="21"/>
      <c r="V73" s="21">
        <v>497977</v>
      </c>
      <c r="W73" s="21">
        <v>74997</v>
      </c>
      <c r="X73" s="21"/>
      <c r="Y73" s="20"/>
      <c r="Z73" s="23">
        <v>600000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2736829</v>
      </c>
      <c r="C75" s="28"/>
      <c r="D75" s="29">
        <v>1700000</v>
      </c>
      <c r="E75" s="30">
        <v>1000000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1275003</v>
      </c>
      <c r="X75" s="30"/>
      <c r="Y75" s="29"/>
      <c r="Z75" s="31">
        <v>1000000</v>
      </c>
    </row>
    <row r="76" spans="1:26" ht="12.75" hidden="1">
      <c r="A76" s="42" t="s">
        <v>287</v>
      </c>
      <c r="B76" s="32">
        <v>6988766</v>
      </c>
      <c r="C76" s="32"/>
      <c r="D76" s="33">
        <v>13500000</v>
      </c>
      <c r="E76" s="34">
        <v>11599992</v>
      </c>
      <c r="F76" s="34">
        <v>12479</v>
      </c>
      <c r="G76" s="34">
        <v>4088</v>
      </c>
      <c r="H76" s="34">
        <v>12479</v>
      </c>
      <c r="I76" s="34">
        <v>29046</v>
      </c>
      <c r="J76" s="34">
        <v>3731</v>
      </c>
      <c r="K76" s="34"/>
      <c r="L76" s="34"/>
      <c r="M76" s="34">
        <v>3731</v>
      </c>
      <c r="N76" s="34"/>
      <c r="O76" s="34">
        <v>107777</v>
      </c>
      <c r="P76" s="34">
        <v>704835</v>
      </c>
      <c r="Q76" s="34">
        <v>812612</v>
      </c>
      <c r="R76" s="34"/>
      <c r="S76" s="34"/>
      <c r="T76" s="34"/>
      <c r="U76" s="34"/>
      <c r="V76" s="34">
        <v>845389</v>
      </c>
      <c r="W76" s="34">
        <v>8699994</v>
      </c>
      <c r="X76" s="34"/>
      <c r="Y76" s="33"/>
      <c r="Z76" s="35">
        <v>11599992</v>
      </c>
    </row>
    <row r="77" spans="1:26" ht="12.75" hidden="1">
      <c r="A77" s="37" t="s">
        <v>31</v>
      </c>
      <c r="B77" s="19">
        <v>5875917</v>
      </c>
      <c r="C77" s="19"/>
      <c r="D77" s="20">
        <v>11700000</v>
      </c>
      <c r="E77" s="21">
        <v>9999996</v>
      </c>
      <c r="F77" s="21"/>
      <c r="G77" s="21"/>
      <c r="H77" s="21"/>
      <c r="I77" s="21"/>
      <c r="J77" s="21"/>
      <c r="K77" s="21"/>
      <c r="L77" s="21"/>
      <c r="M77" s="21"/>
      <c r="N77" s="21"/>
      <c r="O77" s="21">
        <v>93593</v>
      </c>
      <c r="P77" s="21">
        <v>681049</v>
      </c>
      <c r="Q77" s="21">
        <v>774642</v>
      </c>
      <c r="R77" s="21"/>
      <c r="S77" s="21"/>
      <c r="T77" s="21"/>
      <c r="U77" s="21"/>
      <c r="V77" s="21">
        <v>774642</v>
      </c>
      <c r="W77" s="21">
        <v>7499997</v>
      </c>
      <c r="X77" s="21"/>
      <c r="Y77" s="20"/>
      <c r="Z77" s="23">
        <v>9999996</v>
      </c>
    </row>
    <row r="78" spans="1:26" ht="12.75" hidden="1">
      <c r="A78" s="38" t="s">
        <v>32</v>
      </c>
      <c r="B78" s="19">
        <v>430399</v>
      </c>
      <c r="C78" s="19"/>
      <c r="D78" s="20">
        <v>99996</v>
      </c>
      <c r="E78" s="21">
        <v>600000</v>
      </c>
      <c r="F78" s="21">
        <v>12479</v>
      </c>
      <c r="G78" s="21">
        <v>4088</v>
      </c>
      <c r="H78" s="21">
        <v>12479</v>
      </c>
      <c r="I78" s="21">
        <v>29046</v>
      </c>
      <c r="J78" s="21">
        <v>3731</v>
      </c>
      <c r="K78" s="21"/>
      <c r="L78" s="21"/>
      <c r="M78" s="21">
        <v>3731</v>
      </c>
      <c r="N78" s="21"/>
      <c r="O78" s="21">
        <v>14184</v>
      </c>
      <c r="P78" s="21">
        <v>23786</v>
      </c>
      <c r="Q78" s="21">
        <v>37970</v>
      </c>
      <c r="R78" s="21"/>
      <c r="S78" s="21"/>
      <c r="T78" s="21"/>
      <c r="U78" s="21"/>
      <c r="V78" s="21">
        <v>70747</v>
      </c>
      <c r="W78" s="21">
        <v>450000</v>
      </c>
      <c r="X78" s="21"/>
      <c r="Y78" s="20"/>
      <c r="Z78" s="23">
        <v>600000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430399</v>
      </c>
      <c r="C82" s="19"/>
      <c r="D82" s="20">
        <v>99996</v>
      </c>
      <c r="E82" s="21">
        <v>600000</v>
      </c>
      <c r="F82" s="21">
        <v>12479</v>
      </c>
      <c r="G82" s="21">
        <v>4088</v>
      </c>
      <c r="H82" s="21">
        <v>12479</v>
      </c>
      <c r="I82" s="21">
        <v>29046</v>
      </c>
      <c r="J82" s="21">
        <v>3731</v>
      </c>
      <c r="K82" s="21"/>
      <c r="L82" s="21"/>
      <c r="M82" s="21">
        <v>3731</v>
      </c>
      <c r="N82" s="21"/>
      <c r="O82" s="21">
        <v>14184</v>
      </c>
      <c r="P82" s="21">
        <v>23786</v>
      </c>
      <c r="Q82" s="21">
        <v>37970</v>
      </c>
      <c r="R82" s="21"/>
      <c r="S82" s="21"/>
      <c r="T82" s="21"/>
      <c r="U82" s="21"/>
      <c r="V82" s="21">
        <v>70747</v>
      </c>
      <c r="W82" s="21">
        <v>450000</v>
      </c>
      <c r="X82" s="21"/>
      <c r="Y82" s="20"/>
      <c r="Z82" s="23">
        <v>600000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682450</v>
      </c>
      <c r="C84" s="28"/>
      <c r="D84" s="29">
        <v>1700004</v>
      </c>
      <c r="E84" s="30">
        <v>999996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749997</v>
      </c>
      <c r="X84" s="30"/>
      <c r="Y84" s="29"/>
      <c r="Z84" s="31">
        <v>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703535</v>
      </c>
      <c r="D5" s="357">
        <f t="shared" si="0"/>
        <v>0</v>
      </c>
      <c r="E5" s="356">
        <f t="shared" si="0"/>
        <v>4250000</v>
      </c>
      <c r="F5" s="358">
        <f t="shared" si="0"/>
        <v>2645001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1983751</v>
      </c>
      <c r="Y5" s="358">
        <f t="shared" si="0"/>
        <v>-1983751</v>
      </c>
      <c r="Z5" s="359">
        <f>+IF(X5&lt;&gt;0,+(Y5/X5)*100,0)</f>
        <v>-100</v>
      </c>
      <c r="AA5" s="360">
        <f>+AA6+AA8+AA11+AA13+AA15</f>
        <v>2645001</v>
      </c>
    </row>
    <row r="6" spans="1:27" ht="12.75">
      <c r="A6" s="361" t="s">
        <v>205</v>
      </c>
      <c r="B6" s="142"/>
      <c r="C6" s="60">
        <f>+C7</f>
        <v>684495</v>
      </c>
      <c r="D6" s="340">
        <f aca="true" t="shared" si="1" ref="D6:AA6">+D7</f>
        <v>0</v>
      </c>
      <c r="E6" s="60">
        <f t="shared" si="1"/>
        <v>4250000</v>
      </c>
      <c r="F6" s="59">
        <f t="shared" si="1"/>
        <v>2645001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1983751</v>
      </c>
      <c r="Y6" s="59">
        <f t="shared" si="1"/>
        <v>-1983751</v>
      </c>
      <c r="Z6" s="61">
        <f>+IF(X6&lt;&gt;0,+(Y6/X6)*100,0)</f>
        <v>-100</v>
      </c>
      <c r="AA6" s="62">
        <f t="shared" si="1"/>
        <v>2645001</v>
      </c>
    </row>
    <row r="7" spans="1:27" ht="12.75">
      <c r="A7" s="291" t="s">
        <v>229</v>
      </c>
      <c r="B7" s="142"/>
      <c r="C7" s="60">
        <v>684495</v>
      </c>
      <c r="D7" s="340"/>
      <c r="E7" s="60">
        <v>4250000</v>
      </c>
      <c r="F7" s="59">
        <v>2645001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1983751</v>
      </c>
      <c r="Y7" s="59">
        <v>-1983751</v>
      </c>
      <c r="Z7" s="61">
        <v>-100</v>
      </c>
      <c r="AA7" s="62">
        <v>2645001</v>
      </c>
    </row>
    <row r="8" spans="1:27" ht="12.75">
      <c r="A8" s="361" t="s">
        <v>206</v>
      </c>
      <c r="B8" s="142"/>
      <c r="C8" s="60">
        <f aca="true" t="shared" si="2" ref="C8:Y8">SUM(C9:C10)</f>
        <v>19040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19040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2669506</v>
      </c>
      <c r="D40" s="344">
        <f t="shared" si="9"/>
        <v>0</v>
      </c>
      <c r="E40" s="343">
        <f t="shared" si="9"/>
        <v>1590845</v>
      </c>
      <c r="F40" s="345">
        <f t="shared" si="9"/>
        <v>1610845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1208134</v>
      </c>
      <c r="Y40" s="345">
        <f t="shared" si="9"/>
        <v>-1208134</v>
      </c>
      <c r="Z40" s="336">
        <f>+IF(X40&lt;&gt;0,+(Y40/X40)*100,0)</f>
        <v>-100</v>
      </c>
      <c r="AA40" s="350">
        <f>SUM(AA41:AA49)</f>
        <v>1610845</v>
      </c>
    </row>
    <row r="41" spans="1:27" ht="12.75">
      <c r="A41" s="361" t="s">
        <v>248</v>
      </c>
      <c r="B41" s="142"/>
      <c r="C41" s="362">
        <v>542309</v>
      </c>
      <c r="D41" s="363"/>
      <c r="E41" s="362"/>
      <c r="F41" s="364">
        <v>1550845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1163134</v>
      </c>
      <c r="Y41" s="364">
        <v>-1163134</v>
      </c>
      <c r="Z41" s="365">
        <v>-100</v>
      </c>
      <c r="AA41" s="366">
        <v>1550845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640280</v>
      </c>
      <c r="D43" s="369"/>
      <c r="E43" s="305">
        <v>1590845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105360</v>
      </c>
      <c r="D44" s="368"/>
      <c r="E44" s="54"/>
      <c r="F44" s="53">
        <v>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45000</v>
      </c>
      <c r="Y44" s="53">
        <v>-45000</v>
      </c>
      <c r="Z44" s="94">
        <v>-100</v>
      </c>
      <c r="AA44" s="95">
        <v>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1381557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3373041</v>
      </c>
      <c r="D60" s="346">
        <f t="shared" si="14"/>
        <v>0</v>
      </c>
      <c r="E60" s="219">
        <f t="shared" si="14"/>
        <v>5840845</v>
      </c>
      <c r="F60" s="264">
        <f t="shared" si="14"/>
        <v>4255846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3191885</v>
      </c>
      <c r="Y60" s="264">
        <f t="shared" si="14"/>
        <v>-3191885</v>
      </c>
      <c r="Z60" s="337">
        <f>+IF(X60&lt;&gt;0,+(Y60/X60)*100,0)</f>
        <v>-100</v>
      </c>
      <c r="AA60" s="232">
        <f>+AA57+AA54+AA51+AA40+AA37+AA34+AA22+AA5</f>
        <v>4255846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144300609</v>
      </c>
      <c r="D5" s="153">
        <f>SUM(D6:D8)</f>
        <v>0</v>
      </c>
      <c r="E5" s="154">
        <f t="shared" si="0"/>
        <v>92621265</v>
      </c>
      <c r="F5" s="100">
        <f t="shared" si="0"/>
        <v>62319000</v>
      </c>
      <c r="G5" s="100">
        <f t="shared" si="0"/>
        <v>70417773</v>
      </c>
      <c r="H5" s="100">
        <f t="shared" si="0"/>
        <v>194687</v>
      </c>
      <c r="I5" s="100">
        <f t="shared" si="0"/>
        <v>209831</v>
      </c>
      <c r="J5" s="100">
        <f t="shared" si="0"/>
        <v>70822291</v>
      </c>
      <c r="K5" s="100">
        <f t="shared" si="0"/>
        <v>26167</v>
      </c>
      <c r="L5" s="100">
        <f t="shared" si="0"/>
        <v>0</v>
      </c>
      <c r="M5" s="100">
        <f t="shared" si="0"/>
        <v>177135</v>
      </c>
      <c r="N5" s="100">
        <f t="shared" si="0"/>
        <v>203302</v>
      </c>
      <c r="O5" s="100">
        <f t="shared" si="0"/>
        <v>170015</v>
      </c>
      <c r="P5" s="100">
        <f t="shared" si="0"/>
        <v>170879</v>
      </c>
      <c r="Q5" s="100">
        <f t="shared" si="0"/>
        <v>608176</v>
      </c>
      <c r="R5" s="100">
        <f t="shared" si="0"/>
        <v>949070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71974663</v>
      </c>
      <c r="X5" s="100">
        <f t="shared" si="0"/>
        <v>66666753</v>
      </c>
      <c r="Y5" s="100">
        <f t="shared" si="0"/>
        <v>5307910</v>
      </c>
      <c r="Z5" s="137">
        <f>+IF(X5&lt;&gt;0,+(Y5/X5)*100,0)</f>
        <v>7.961854689398177</v>
      </c>
      <c r="AA5" s="153">
        <f>SUM(AA6:AA8)</f>
        <v>62319000</v>
      </c>
    </row>
    <row r="6" spans="1:27" ht="12.75">
      <c r="A6" s="138" t="s">
        <v>75</v>
      </c>
      <c r="B6" s="136"/>
      <c r="C6" s="155"/>
      <c r="D6" s="155"/>
      <c r="E6" s="156">
        <v>29501000</v>
      </c>
      <c r="F6" s="60">
        <v>29501000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22125753</v>
      </c>
      <c r="Y6" s="60">
        <v>-22125753</v>
      </c>
      <c r="Z6" s="140">
        <v>-100</v>
      </c>
      <c r="AA6" s="155">
        <v>29501000</v>
      </c>
    </row>
    <row r="7" spans="1:27" ht="12.75">
      <c r="A7" s="138" t="s">
        <v>76</v>
      </c>
      <c r="B7" s="136"/>
      <c r="C7" s="157">
        <v>144300609</v>
      </c>
      <c r="D7" s="157"/>
      <c r="E7" s="158">
        <v>63120265</v>
      </c>
      <c r="F7" s="159">
        <v>32818000</v>
      </c>
      <c r="G7" s="159">
        <v>70417773</v>
      </c>
      <c r="H7" s="159">
        <v>194687</v>
      </c>
      <c r="I7" s="159">
        <v>209831</v>
      </c>
      <c r="J7" s="159">
        <v>70822291</v>
      </c>
      <c r="K7" s="159">
        <v>26167</v>
      </c>
      <c r="L7" s="159"/>
      <c r="M7" s="159">
        <v>177135</v>
      </c>
      <c r="N7" s="159">
        <v>203302</v>
      </c>
      <c r="O7" s="159">
        <v>170015</v>
      </c>
      <c r="P7" s="159">
        <v>170879</v>
      </c>
      <c r="Q7" s="159">
        <v>608176</v>
      </c>
      <c r="R7" s="159">
        <v>949070</v>
      </c>
      <c r="S7" s="159"/>
      <c r="T7" s="159"/>
      <c r="U7" s="159"/>
      <c r="V7" s="159"/>
      <c r="W7" s="159">
        <v>71974663</v>
      </c>
      <c r="X7" s="159">
        <v>44541000</v>
      </c>
      <c r="Y7" s="159">
        <v>27433663</v>
      </c>
      <c r="Z7" s="141">
        <v>61.59</v>
      </c>
      <c r="AA7" s="157">
        <v>32818000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11003000</v>
      </c>
      <c r="F9" s="100">
        <f t="shared" si="1"/>
        <v>11003000</v>
      </c>
      <c r="G9" s="100">
        <f t="shared" si="1"/>
        <v>2496</v>
      </c>
      <c r="H9" s="100">
        <f t="shared" si="1"/>
        <v>2658917</v>
      </c>
      <c r="I9" s="100">
        <f t="shared" si="1"/>
        <v>2661625</v>
      </c>
      <c r="J9" s="100">
        <f t="shared" si="1"/>
        <v>5323038</v>
      </c>
      <c r="K9" s="100">
        <f t="shared" si="1"/>
        <v>928</v>
      </c>
      <c r="L9" s="100">
        <f t="shared" si="1"/>
        <v>0</v>
      </c>
      <c r="M9" s="100">
        <f t="shared" si="1"/>
        <v>0</v>
      </c>
      <c r="N9" s="100">
        <f t="shared" si="1"/>
        <v>928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5323966</v>
      </c>
      <c r="X9" s="100">
        <f t="shared" si="1"/>
        <v>8252253</v>
      </c>
      <c r="Y9" s="100">
        <f t="shared" si="1"/>
        <v>-2928287</v>
      </c>
      <c r="Z9" s="137">
        <f>+IF(X9&lt;&gt;0,+(Y9/X9)*100,0)</f>
        <v>-35.48469733053507</v>
      </c>
      <c r="AA9" s="153">
        <f>SUM(AA10:AA14)</f>
        <v>11003000</v>
      </c>
    </row>
    <row r="10" spans="1:27" ht="12.75">
      <c r="A10" s="138" t="s">
        <v>79</v>
      </c>
      <c r="B10" s="136"/>
      <c r="C10" s="155"/>
      <c r="D10" s="155"/>
      <c r="E10" s="156">
        <v>11003000</v>
      </c>
      <c r="F10" s="60">
        <v>11003000</v>
      </c>
      <c r="G10" s="60">
        <v>2496</v>
      </c>
      <c r="H10" s="60">
        <v>2658917</v>
      </c>
      <c r="I10" s="60">
        <v>2661625</v>
      </c>
      <c r="J10" s="60">
        <v>5323038</v>
      </c>
      <c r="K10" s="60">
        <v>928</v>
      </c>
      <c r="L10" s="60"/>
      <c r="M10" s="60"/>
      <c r="N10" s="60">
        <v>928</v>
      </c>
      <c r="O10" s="60"/>
      <c r="P10" s="60"/>
      <c r="Q10" s="60"/>
      <c r="R10" s="60"/>
      <c r="S10" s="60"/>
      <c r="T10" s="60"/>
      <c r="U10" s="60"/>
      <c r="V10" s="60"/>
      <c r="W10" s="60">
        <v>5323966</v>
      </c>
      <c r="X10" s="60">
        <v>8252253</v>
      </c>
      <c r="Y10" s="60">
        <v>-2928287</v>
      </c>
      <c r="Z10" s="140">
        <v>-35.48</v>
      </c>
      <c r="AA10" s="155">
        <v>11003000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49880278</v>
      </c>
      <c r="D15" s="153">
        <f>SUM(D16:D18)</f>
        <v>0</v>
      </c>
      <c r="E15" s="154">
        <f t="shared" si="2"/>
        <v>130670000</v>
      </c>
      <c r="F15" s="100">
        <f t="shared" si="2"/>
        <v>130670000</v>
      </c>
      <c r="G15" s="100">
        <f t="shared" si="2"/>
        <v>16049000</v>
      </c>
      <c r="H15" s="100">
        <f t="shared" si="2"/>
        <v>376000</v>
      </c>
      <c r="I15" s="100">
        <f t="shared" si="2"/>
        <v>287710</v>
      </c>
      <c r="J15" s="100">
        <f t="shared" si="2"/>
        <v>16712710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16712710</v>
      </c>
      <c r="X15" s="100">
        <f t="shared" si="2"/>
        <v>92421000</v>
      </c>
      <c r="Y15" s="100">
        <f t="shared" si="2"/>
        <v>-75708290</v>
      </c>
      <c r="Z15" s="137">
        <f>+IF(X15&lt;&gt;0,+(Y15/X15)*100,0)</f>
        <v>-81.91676134211922</v>
      </c>
      <c r="AA15" s="153">
        <f>SUM(AA16:AA18)</f>
        <v>130670000</v>
      </c>
    </row>
    <row r="16" spans="1:27" ht="12.75">
      <c r="A16" s="138" t="s">
        <v>85</v>
      </c>
      <c r="B16" s="136"/>
      <c r="C16" s="155">
        <v>99278</v>
      </c>
      <c r="D16" s="155"/>
      <c r="E16" s="156">
        <v>8200000</v>
      </c>
      <c r="F16" s="60">
        <v>8200000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6149997</v>
      </c>
      <c r="Y16" s="60">
        <v>-6149997</v>
      </c>
      <c r="Z16" s="140">
        <v>-100</v>
      </c>
      <c r="AA16" s="155">
        <v>8200000</v>
      </c>
    </row>
    <row r="17" spans="1:27" ht="12.75">
      <c r="A17" s="138" t="s">
        <v>86</v>
      </c>
      <c r="B17" s="136"/>
      <c r="C17" s="155">
        <v>49781000</v>
      </c>
      <c r="D17" s="155"/>
      <c r="E17" s="156">
        <v>122470000</v>
      </c>
      <c r="F17" s="60">
        <v>122470000</v>
      </c>
      <c r="G17" s="60">
        <v>16049000</v>
      </c>
      <c r="H17" s="60">
        <v>376000</v>
      </c>
      <c r="I17" s="60">
        <v>287710</v>
      </c>
      <c r="J17" s="60">
        <v>16712710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16712710</v>
      </c>
      <c r="X17" s="60">
        <v>86271003</v>
      </c>
      <c r="Y17" s="60">
        <v>-69558293</v>
      </c>
      <c r="Z17" s="140">
        <v>-80.63</v>
      </c>
      <c r="AA17" s="155">
        <v>122470000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804339</v>
      </c>
      <c r="D19" s="153">
        <f>SUM(D20:D23)</f>
        <v>0</v>
      </c>
      <c r="E19" s="154">
        <f t="shared" si="3"/>
        <v>100000</v>
      </c>
      <c r="F19" s="100">
        <f t="shared" si="3"/>
        <v>600000</v>
      </c>
      <c r="G19" s="100">
        <f t="shared" si="3"/>
        <v>71050</v>
      </c>
      <c r="H19" s="100">
        <f t="shared" si="3"/>
        <v>71050</v>
      </c>
      <c r="I19" s="100">
        <f t="shared" si="3"/>
        <v>71677</v>
      </c>
      <c r="J19" s="100">
        <f t="shared" si="3"/>
        <v>213777</v>
      </c>
      <c r="K19" s="100">
        <f t="shared" si="3"/>
        <v>0</v>
      </c>
      <c r="L19" s="100">
        <f t="shared" si="3"/>
        <v>0</v>
      </c>
      <c r="M19" s="100">
        <f t="shared" si="3"/>
        <v>71050</v>
      </c>
      <c r="N19" s="100">
        <f t="shared" si="3"/>
        <v>71050</v>
      </c>
      <c r="O19" s="100">
        <f t="shared" si="3"/>
        <v>71050</v>
      </c>
      <c r="P19" s="100">
        <f t="shared" si="3"/>
        <v>71050</v>
      </c>
      <c r="Q19" s="100">
        <f t="shared" si="3"/>
        <v>71050</v>
      </c>
      <c r="R19" s="100">
        <f t="shared" si="3"/>
        <v>213150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497977</v>
      </c>
      <c r="X19" s="100">
        <f t="shared" si="3"/>
        <v>100000</v>
      </c>
      <c r="Y19" s="100">
        <f t="shared" si="3"/>
        <v>397977</v>
      </c>
      <c r="Z19" s="137">
        <f>+IF(X19&lt;&gt;0,+(Y19/X19)*100,0)</f>
        <v>397.977</v>
      </c>
      <c r="AA19" s="153">
        <f>SUM(AA20:AA23)</f>
        <v>600000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804339</v>
      </c>
      <c r="D23" s="155"/>
      <c r="E23" s="156">
        <v>100000</v>
      </c>
      <c r="F23" s="60">
        <v>600000</v>
      </c>
      <c r="G23" s="60">
        <v>71050</v>
      </c>
      <c r="H23" s="60">
        <v>71050</v>
      </c>
      <c r="I23" s="60">
        <v>71677</v>
      </c>
      <c r="J23" s="60">
        <v>213777</v>
      </c>
      <c r="K23" s="60"/>
      <c r="L23" s="60"/>
      <c r="M23" s="60">
        <v>71050</v>
      </c>
      <c r="N23" s="60">
        <v>71050</v>
      </c>
      <c r="O23" s="60">
        <v>71050</v>
      </c>
      <c r="P23" s="60">
        <v>71050</v>
      </c>
      <c r="Q23" s="60">
        <v>71050</v>
      </c>
      <c r="R23" s="60">
        <v>213150</v>
      </c>
      <c r="S23" s="60"/>
      <c r="T23" s="60"/>
      <c r="U23" s="60"/>
      <c r="V23" s="60"/>
      <c r="W23" s="60">
        <v>497977</v>
      </c>
      <c r="X23" s="60">
        <v>100000</v>
      </c>
      <c r="Y23" s="60">
        <v>397977</v>
      </c>
      <c r="Z23" s="140">
        <v>397.98</v>
      </c>
      <c r="AA23" s="155">
        <v>600000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194985226</v>
      </c>
      <c r="D25" s="168">
        <f>+D5+D9+D15+D19+D24</f>
        <v>0</v>
      </c>
      <c r="E25" s="169">
        <f t="shared" si="4"/>
        <v>234394265</v>
      </c>
      <c r="F25" s="73">
        <f t="shared" si="4"/>
        <v>204592000</v>
      </c>
      <c r="G25" s="73">
        <f t="shared" si="4"/>
        <v>86540319</v>
      </c>
      <c r="H25" s="73">
        <f t="shared" si="4"/>
        <v>3300654</v>
      </c>
      <c r="I25" s="73">
        <f t="shared" si="4"/>
        <v>3230843</v>
      </c>
      <c r="J25" s="73">
        <f t="shared" si="4"/>
        <v>93071816</v>
      </c>
      <c r="K25" s="73">
        <f t="shared" si="4"/>
        <v>27095</v>
      </c>
      <c r="L25" s="73">
        <f t="shared" si="4"/>
        <v>0</v>
      </c>
      <c r="M25" s="73">
        <f t="shared" si="4"/>
        <v>248185</v>
      </c>
      <c r="N25" s="73">
        <f t="shared" si="4"/>
        <v>275280</v>
      </c>
      <c r="O25" s="73">
        <f t="shared" si="4"/>
        <v>241065</v>
      </c>
      <c r="P25" s="73">
        <f t="shared" si="4"/>
        <v>241929</v>
      </c>
      <c r="Q25" s="73">
        <f t="shared" si="4"/>
        <v>679226</v>
      </c>
      <c r="R25" s="73">
        <f t="shared" si="4"/>
        <v>1162220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94509316</v>
      </c>
      <c r="X25" s="73">
        <f t="shared" si="4"/>
        <v>167440006</v>
      </c>
      <c r="Y25" s="73">
        <f t="shared" si="4"/>
        <v>-72930690</v>
      </c>
      <c r="Z25" s="170">
        <f>+IF(X25&lt;&gt;0,+(Y25/X25)*100,0)</f>
        <v>-43.556311148244944</v>
      </c>
      <c r="AA25" s="168">
        <f>+AA5+AA9+AA15+AA19+AA24</f>
        <v>204592000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108703699</v>
      </c>
      <c r="D28" s="153">
        <f>SUM(D29:D31)</f>
        <v>0</v>
      </c>
      <c r="E28" s="154">
        <f t="shared" si="5"/>
        <v>115378609</v>
      </c>
      <c r="F28" s="100">
        <f t="shared" si="5"/>
        <v>109694396</v>
      </c>
      <c r="G28" s="100">
        <f t="shared" si="5"/>
        <v>2904738</v>
      </c>
      <c r="H28" s="100">
        <f t="shared" si="5"/>
        <v>3282980</v>
      </c>
      <c r="I28" s="100">
        <f t="shared" si="5"/>
        <v>5653082</v>
      </c>
      <c r="J28" s="100">
        <f t="shared" si="5"/>
        <v>11840800</v>
      </c>
      <c r="K28" s="100">
        <f t="shared" si="5"/>
        <v>2858218</v>
      </c>
      <c r="L28" s="100">
        <f t="shared" si="5"/>
        <v>3333052</v>
      </c>
      <c r="M28" s="100">
        <f t="shared" si="5"/>
        <v>4198859</v>
      </c>
      <c r="N28" s="100">
        <f t="shared" si="5"/>
        <v>10390129</v>
      </c>
      <c r="O28" s="100">
        <f t="shared" si="5"/>
        <v>2654791</v>
      </c>
      <c r="P28" s="100">
        <f t="shared" si="5"/>
        <v>3135707</v>
      </c>
      <c r="Q28" s="100">
        <f t="shared" si="5"/>
        <v>3793865</v>
      </c>
      <c r="R28" s="100">
        <f t="shared" si="5"/>
        <v>9584363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31815292</v>
      </c>
      <c r="X28" s="100">
        <f t="shared" si="5"/>
        <v>83515959</v>
      </c>
      <c r="Y28" s="100">
        <f t="shared" si="5"/>
        <v>-51700667</v>
      </c>
      <c r="Z28" s="137">
        <f>+IF(X28&lt;&gt;0,+(Y28/X28)*100,0)</f>
        <v>-61.90513480184069</v>
      </c>
      <c r="AA28" s="153">
        <f>SUM(AA29:AA31)</f>
        <v>109694396</v>
      </c>
    </row>
    <row r="29" spans="1:27" ht="12.75">
      <c r="A29" s="138" t="s">
        <v>75</v>
      </c>
      <c r="B29" s="136"/>
      <c r="C29" s="155">
        <v>38288490</v>
      </c>
      <c r="D29" s="155"/>
      <c r="E29" s="156">
        <v>56438574</v>
      </c>
      <c r="F29" s="60">
        <v>54818629</v>
      </c>
      <c r="G29" s="60">
        <v>2107398</v>
      </c>
      <c r="H29" s="60">
        <v>1459966</v>
      </c>
      <c r="I29" s="60">
        <v>2225813</v>
      </c>
      <c r="J29" s="60">
        <v>5793177</v>
      </c>
      <c r="K29" s="60">
        <v>1285592</v>
      </c>
      <c r="L29" s="60">
        <v>2105086</v>
      </c>
      <c r="M29" s="60">
        <v>2325433</v>
      </c>
      <c r="N29" s="60">
        <v>5716111</v>
      </c>
      <c r="O29" s="60">
        <v>1191091</v>
      </c>
      <c r="P29" s="60">
        <v>1648666</v>
      </c>
      <c r="Q29" s="60">
        <v>2324852</v>
      </c>
      <c r="R29" s="60">
        <v>5164609</v>
      </c>
      <c r="S29" s="60"/>
      <c r="T29" s="60"/>
      <c r="U29" s="60"/>
      <c r="V29" s="60"/>
      <c r="W29" s="60">
        <v>16673897</v>
      </c>
      <c r="X29" s="60">
        <v>41788935</v>
      </c>
      <c r="Y29" s="60">
        <v>-25115038</v>
      </c>
      <c r="Z29" s="140">
        <v>-60.1</v>
      </c>
      <c r="AA29" s="155">
        <v>54818629</v>
      </c>
    </row>
    <row r="30" spans="1:27" ht="12.75">
      <c r="A30" s="138" t="s">
        <v>76</v>
      </c>
      <c r="B30" s="136"/>
      <c r="C30" s="157">
        <v>57721001</v>
      </c>
      <c r="D30" s="157"/>
      <c r="E30" s="158">
        <v>58940035</v>
      </c>
      <c r="F30" s="159">
        <v>54875767</v>
      </c>
      <c r="G30" s="159">
        <v>336858</v>
      </c>
      <c r="H30" s="159">
        <v>903887</v>
      </c>
      <c r="I30" s="159">
        <v>1989316</v>
      </c>
      <c r="J30" s="159">
        <v>3230061</v>
      </c>
      <c r="K30" s="159">
        <v>1001794</v>
      </c>
      <c r="L30" s="159">
        <v>590206</v>
      </c>
      <c r="M30" s="159">
        <v>681524</v>
      </c>
      <c r="N30" s="159">
        <v>2273524</v>
      </c>
      <c r="O30" s="159">
        <v>876824</v>
      </c>
      <c r="P30" s="159">
        <v>691307</v>
      </c>
      <c r="Q30" s="159">
        <v>607764</v>
      </c>
      <c r="R30" s="159">
        <v>2175895</v>
      </c>
      <c r="S30" s="159"/>
      <c r="T30" s="159"/>
      <c r="U30" s="159"/>
      <c r="V30" s="159"/>
      <c r="W30" s="159">
        <v>7679480</v>
      </c>
      <c r="X30" s="159">
        <v>41727024</v>
      </c>
      <c r="Y30" s="159">
        <v>-34047544</v>
      </c>
      <c r="Z30" s="141">
        <v>-81.6</v>
      </c>
      <c r="AA30" s="157">
        <v>54875767</v>
      </c>
    </row>
    <row r="31" spans="1:27" ht="12.75">
      <c r="A31" s="138" t="s">
        <v>77</v>
      </c>
      <c r="B31" s="136"/>
      <c r="C31" s="155">
        <v>12694208</v>
      </c>
      <c r="D31" s="155"/>
      <c r="E31" s="156"/>
      <c r="F31" s="60"/>
      <c r="G31" s="60">
        <v>460482</v>
      </c>
      <c r="H31" s="60">
        <v>919127</v>
      </c>
      <c r="I31" s="60">
        <v>1437953</v>
      </c>
      <c r="J31" s="60">
        <v>2817562</v>
      </c>
      <c r="K31" s="60">
        <v>570832</v>
      </c>
      <c r="L31" s="60">
        <v>637760</v>
      </c>
      <c r="M31" s="60">
        <v>1191902</v>
      </c>
      <c r="N31" s="60">
        <v>2400494</v>
      </c>
      <c r="O31" s="60">
        <v>586876</v>
      </c>
      <c r="P31" s="60">
        <v>795734</v>
      </c>
      <c r="Q31" s="60">
        <v>861249</v>
      </c>
      <c r="R31" s="60">
        <v>2243859</v>
      </c>
      <c r="S31" s="60"/>
      <c r="T31" s="60"/>
      <c r="U31" s="60"/>
      <c r="V31" s="60"/>
      <c r="W31" s="60">
        <v>7461915</v>
      </c>
      <c r="X31" s="60"/>
      <c r="Y31" s="60">
        <v>7461915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23007758</v>
      </c>
      <c r="D32" s="153">
        <f>SUM(D33:D37)</f>
        <v>0</v>
      </c>
      <c r="E32" s="154">
        <f t="shared" si="6"/>
        <v>28510648</v>
      </c>
      <c r="F32" s="100">
        <f t="shared" si="6"/>
        <v>23940486</v>
      </c>
      <c r="G32" s="100">
        <f t="shared" si="6"/>
        <v>1533685</v>
      </c>
      <c r="H32" s="100">
        <f t="shared" si="6"/>
        <v>1718880</v>
      </c>
      <c r="I32" s="100">
        <f t="shared" si="6"/>
        <v>2675479</v>
      </c>
      <c r="J32" s="100">
        <f t="shared" si="6"/>
        <v>5928044</v>
      </c>
      <c r="K32" s="100">
        <f t="shared" si="6"/>
        <v>1242358</v>
      </c>
      <c r="L32" s="100">
        <f t="shared" si="6"/>
        <v>1229512</v>
      </c>
      <c r="M32" s="100">
        <f t="shared" si="6"/>
        <v>1484330</v>
      </c>
      <c r="N32" s="100">
        <f t="shared" si="6"/>
        <v>3956200</v>
      </c>
      <c r="O32" s="100">
        <f t="shared" si="6"/>
        <v>1456883</v>
      </c>
      <c r="P32" s="100">
        <f t="shared" si="6"/>
        <v>2088337</v>
      </c>
      <c r="Q32" s="100">
        <f t="shared" si="6"/>
        <v>1894625</v>
      </c>
      <c r="R32" s="100">
        <f t="shared" si="6"/>
        <v>5439845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15324089</v>
      </c>
      <c r="X32" s="100">
        <f t="shared" si="6"/>
        <v>21907989</v>
      </c>
      <c r="Y32" s="100">
        <f t="shared" si="6"/>
        <v>-6583900</v>
      </c>
      <c r="Z32" s="137">
        <f>+IF(X32&lt;&gt;0,+(Y32/X32)*100,0)</f>
        <v>-30.052507329632128</v>
      </c>
      <c r="AA32" s="153">
        <f>SUM(AA33:AA37)</f>
        <v>23940486</v>
      </c>
    </row>
    <row r="33" spans="1:27" ht="12.75">
      <c r="A33" s="138" t="s">
        <v>79</v>
      </c>
      <c r="B33" s="136"/>
      <c r="C33" s="155">
        <v>23007758</v>
      </c>
      <c r="D33" s="155"/>
      <c r="E33" s="156">
        <v>28510648</v>
      </c>
      <c r="F33" s="60">
        <v>23940486</v>
      </c>
      <c r="G33" s="60">
        <v>1528323</v>
      </c>
      <c r="H33" s="60">
        <v>1711565</v>
      </c>
      <c r="I33" s="60">
        <v>2666980</v>
      </c>
      <c r="J33" s="60">
        <v>5906868</v>
      </c>
      <c r="K33" s="60">
        <v>1241275</v>
      </c>
      <c r="L33" s="60">
        <v>1215001</v>
      </c>
      <c r="M33" s="60">
        <v>1469819</v>
      </c>
      <c r="N33" s="60">
        <v>3926095</v>
      </c>
      <c r="O33" s="60">
        <v>1362402</v>
      </c>
      <c r="P33" s="60">
        <v>1950247</v>
      </c>
      <c r="Q33" s="60">
        <v>1859704</v>
      </c>
      <c r="R33" s="60">
        <v>5172353</v>
      </c>
      <c r="S33" s="60"/>
      <c r="T33" s="60"/>
      <c r="U33" s="60"/>
      <c r="V33" s="60"/>
      <c r="W33" s="60">
        <v>15005316</v>
      </c>
      <c r="X33" s="60">
        <v>21907989</v>
      </c>
      <c r="Y33" s="60">
        <v>-6902673</v>
      </c>
      <c r="Z33" s="140">
        <v>-31.51</v>
      </c>
      <c r="AA33" s="155">
        <v>23940486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5362</v>
      </c>
      <c r="H35" s="60">
        <v>7315</v>
      </c>
      <c r="I35" s="60">
        <v>8499</v>
      </c>
      <c r="J35" s="60">
        <v>21176</v>
      </c>
      <c r="K35" s="60">
        <v>1083</v>
      </c>
      <c r="L35" s="60">
        <v>14511</v>
      </c>
      <c r="M35" s="60">
        <v>14511</v>
      </c>
      <c r="N35" s="60">
        <v>30105</v>
      </c>
      <c r="O35" s="60">
        <v>94481</v>
      </c>
      <c r="P35" s="60">
        <v>138090</v>
      </c>
      <c r="Q35" s="60">
        <v>34921</v>
      </c>
      <c r="R35" s="60">
        <v>267492</v>
      </c>
      <c r="S35" s="60"/>
      <c r="T35" s="60"/>
      <c r="U35" s="60"/>
      <c r="V35" s="60"/>
      <c r="W35" s="60">
        <v>318773</v>
      </c>
      <c r="X35" s="60"/>
      <c r="Y35" s="60">
        <v>318773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22416438</v>
      </c>
      <c r="D38" s="153">
        <f>SUM(D39:D41)</f>
        <v>0</v>
      </c>
      <c r="E38" s="154">
        <f t="shared" si="7"/>
        <v>129017228</v>
      </c>
      <c r="F38" s="100">
        <f t="shared" si="7"/>
        <v>134290495</v>
      </c>
      <c r="G38" s="100">
        <f t="shared" si="7"/>
        <v>1372105</v>
      </c>
      <c r="H38" s="100">
        <f t="shared" si="7"/>
        <v>9391965</v>
      </c>
      <c r="I38" s="100">
        <f t="shared" si="7"/>
        <v>14239734</v>
      </c>
      <c r="J38" s="100">
        <f t="shared" si="7"/>
        <v>25003804</v>
      </c>
      <c r="K38" s="100">
        <f t="shared" si="7"/>
        <v>2918808</v>
      </c>
      <c r="L38" s="100">
        <f t="shared" si="7"/>
        <v>10068352</v>
      </c>
      <c r="M38" s="100">
        <f t="shared" si="7"/>
        <v>10258872</v>
      </c>
      <c r="N38" s="100">
        <f t="shared" si="7"/>
        <v>23246032</v>
      </c>
      <c r="O38" s="100">
        <f t="shared" si="7"/>
        <v>1024157</v>
      </c>
      <c r="P38" s="100">
        <f t="shared" si="7"/>
        <v>2439766</v>
      </c>
      <c r="Q38" s="100">
        <f t="shared" si="7"/>
        <v>8217675</v>
      </c>
      <c r="R38" s="100">
        <f t="shared" si="7"/>
        <v>11681598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59931434</v>
      </c>
      <c r="X38" s="100">
        <f t="shared" si="7"/>
        <v>1175082669</v>
      </c>
      <c r="Y38" s="100">
        <f t="shared" si="7"/>
        <v>-1115151235</v>
      </c>
      <c r="Z38" s="137">
        <f>+IF(X38&lt;&gt;0,+(Y38/X38)*100,0)</f>
        <v>-94.8998112574495</v>
      </c>
      <c r="AA38" s="153">
        <f>SUM(AA39:AA41)</f>
        <v>134290495</v>
      </c>
    </row>
    <row r="39" spans="1:27" ht="12.75">
      <c r="A39" s="138" t="s">
        <v>85</v>
      </c>
      <c r="B39" s="136"/>
      <c r="C39" s="155">
        <v>10109337</v>
      </c>
      <c r="D39" s="155"/>
      <c r="E39" s="156">
        <v>18564937</v>
      </c>
      <c r="F39" s="60">
        <v>17148209</v>
      </c>
      <c r="G39" s="60">
        <v>192529</v>
      </c>
      <c r="H39" s="60">
        <v>2841759</v>
      </c>
      <c r="I39" s="60">
        <v>5364196</v>
      </c>
      <c r="J39" s="60">
        <v>8398484</v>
      </c>
      <c r="K39" s="60">
        <v>1749956</v>
      </c>
      <c r="L39" s="60">
        <v>5052174</v>
      </c>
      <c r="M39" s="60">
        <v>5086165</v>
      </c>
      <c r="N39" s="60">
        <v>11888295</v>
      </c>
      <c r="O39" s="60">
        <v>217120</v>
      </c>
      <c r="P39" s="60">
        <v>717647</v>
      </c>
      <c r="Q39" s="60">
        <v>5060433</v>
      </c>
      <c r="R39" s="60">
        <v>5995200</v>
      </c>
      <c r="S39" s="60"/>
      <c r="T39" s="60"/>
      <c r="U39" s="60"/>
      <c r="V39" s="60"/>
      <c r="W39" s="60">
        <v>26281979</v>
      </c>
      <c r="X39" s="60">
        <v>166184433</v>
      </c>
      <c r="Y39" s="60">
        <v>-139902454</v>
      </c>
      <c r="Z39" s="140">
        <v>-84.19</v>
      </c>
      <c r="AA39" s="155">
        <v>17148209</v>
      </c>
    </row>
    <row r="40" spans="1:27" ht="12.75">
      <c r="A40" s="138" t="s">
        <v>86</v>
      </c>
      <c r="B40" s="136"/>
      <c r="C40" s="155">
        <v>12307101</v>
      </c>
      <c r="D40" s="155"/>
      <c r="E40" s="156">
        <v>110452291</v>
      </c>
      <c r="F40" s="60">
        <v>117142286</v>
      </c>
      <c r="G40" s="60">
        <v>1179576</v>
      </c>
      <c r="H40" s="60">
        <v>6550206</v>
      </c>
      <c r="I40" s="60">
        <v>8875538</v>
      </c>
      <c r="J40" s="60">
        <v>16605320</v>
      </c>
      <c r="K40" s="60">
        <v>1168852</v>
      </c>
      <c r="L40" s="60">
        <v>5016178</v>
      </c>
      <c r="M40" s="60">
        <v>5172707</v>
      </c>
      <c r="N40" s="60">
        <v>11357737</v>
      </c>
      <c r="O40" s="60">
        <v>807037</v>
      </c>
      <c r="P40" s="60">
        <v>1722119</v>
      </c>
      <c r="Q40" s="60">
        <v>3157242</v>
      </c>
      <c r="R40" s="60">
        <v>5686398</v>
      </c>
      <c r="S40" s="60"/>
      <c r="T40" s="60"/>
      <c r="U40" s="60"/>
      <c r="V40" s="60"/>
      <c r="W40" s="60">
        <v>33649455</v>
      </c>
      <c r="X40" s="60">
        <v>1008898236</v>
      </c>
      <c r="Y40" s="60">
        <v>-975248781</v>
      </c>
      <c r="Z40" s="140">
        <v>-96.66</v>
      </c>
      <c r="AA40" s="155">
        <v>117142286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99360</v>
      </c>
      <c r="I42" s="100">
        <f t="shared" si="8"/>
        <v>99360</v>
      </c>
      <c r="J42" s="100">
        <f t="shared" si="8"/>
        <v>198720</v>
      </c>
      <c r="K42" s="100">
        <f t="shared" si="8"/>
        <v>126720</v>
      </c>
      <c r="L42" s="100">
        <f t="shared" si="8"/>
        <v>1752380</v>
      </c>
      <c r="M42" s="100">
        <f t="shared" si="8"/>
        <v>1752380</v>
      </c>
      <c r="N42" s="100">
        <f t="shared" si="8"/>
        <v>3631480</v>
      </c>
      <c r="O42" s="100">
        <f t="shared" si="8"/>
        <v>262397</v>
      </c>
      <c r="P42" s="100">
        <f t="shared" si="8"/>
        <v>646520</v>
      </c>
      <c r="Q42" s="100">
        <f t="shared" si="8"/>
        <v>132120</v>
      </c>
      <c r="R42" s="100">
        <f t="shared" si="8"/>
        <v>1041037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4871237</v>
      </c>
      <c r="X42" s="100">
        <f t="shared" si="8"/>
        <v>0</v>
      </c>
      <c r="Y42" s="100">
        <f t="shared" si="8"/>
        <v>4871237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99360</v>
      </c>
      <c r="I45" s="159">
        <v>99360</v>
      </c>
      <c r="J45" s="159">
        <v>198720</v>
      </c>
      <c r="K45" s="159">
        <v>126720</v>
      </c>
      <c r="L45" s="159">
        <v>1752380</v>
      </c>
      <c r="M45" s="159">
        <v>1752380</v>
      </c>
      <c r="N45" s="159">
        <v>3631480</v>
      </c>
      <c r="O45" s="159">
        <v>262397</v>
      </c>
      <c r="P45" s="159">
        <v>646520</v>
      </c>
      <c r="Q45" s="159">
        <v>132120</v>
      </c>
      <c r="R45" s="159">
        <v>1041037</v>
      </c>
      <c r="S45" s="159"/>
      <c r="T45" s="159"/>
      <c r="U45" s="159"/>
      <c r="V45" s="159"/>
      <c r="W45" s="159">
        <v>4871237</v>
      </c>
      <c r="X45" s="159"/>
      <c r="Y45" s="159">
        <v>4871237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154127895</v>
      </c>
      <c r="D48" s="168">
        <f>+D28+D32+D38+D42+D47</f>
        <v>0</v>
      </c>
      <c r="E48" s="169">
        <f t="shared" si="9"/>
        <v>272906485</v>
      </c>
      <c r="F48" s="73">
        <f t="shared" si="9"/>
        <v>267925377</v>
      </c>
      <c r="G48" s="73">
        <f t="shared" si="9"/>
        <v>5810528</v>
      </c>
      <c r="H48" s="73">
        <f t="shared" si="9"/>
        <v>14493185</v>
      </c>
      <c r="I48" s="73">
        <f t="shared" si="9"/>
        <v>22667655</v>
      </c>
      <c r="J48" s="73">
        <f t="shared" si="9"/>
        <v>42971368</v>
      </c>
      <c r="K48" s="73">
        <f t="shared" si="9"/>
        <v>7146104</v>
      </c>
      <c r="L48" s="73">
        <f t="shared" si="9"/>
        <v>16383296</v>
      </c>
      <c r="M48" s="73">
        <f t="shared" si="9"/>
        <v>17694441</v>
      </c>
      <c r="N48" s="73">
        <f t="shared" si="9"/>
        <v>41223841</v>
      </c>
      <c r="O48" s="73">
        <f t="shared" si="9"/>
        <v>5398228</v>
      </c>
      <c r="P48" s="73">
        <f t="shared" si="9"/>
        <v>8310330</v>
      </c>
      <c r="Q48" s="73">
        <f t="shared" si="9"/>
        <v>14038285</v>
      </c>
      <c r="R48" s="73">
        <f t="shared" si="9"/>
        <v>27746843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111942052</v>
      </c>
      <c r="X48" s="73">
        <f t="shared" si="9"/>
        <v>1280506617</v>
      </c>
      <c r="Y48" s="73">
        <f t="shared" si="9"/>
        <v>-1168564565</v>
      </c>
      <c r="Z48" s="170">
        <f>+IF(X48&lt;&gt;0,+(Y48/X48)*100,0)</f>
        <v>-91.25798722834713</v>
      </c>
      <c r="AA48" s="168">
        <f>+AA28+AA32+AA38+AA42+AA47</f>
        <v>267925377</v>
      </c>
    </row>
    <row r="49" spans="1:27" ht="12.75">
      <c r="A49" s="148" t="s">
        <v>49</v>
      </c>
      <c r="B49" s="149"/>
      <c r="C49" s="171">
        <f aca="true" t="shared" si="10" ref="C49:Y49">+C25-C48</f>
        <v>40857331</v>
      </c>
      <c r="D49" s="171">
        <f>+D25-D48</f>
        <v>0</v>
      </c>
      <c r="E49" s="172">
        <f t="shared" si="10"/>
        <v>-38512220</v>
      </c>
      <c r="F49" s="173">
        <f t="shared" si="10"/>
        <v>-63333377</v>
      </c>
      <c r="G49" s="173">
        <f t="shared" si="10"/>
        <v>80729791</v>
      </c>
      <c r="H49" s="173">
        <f t="shared" si="10"/>
        <v>-11192531</v>
      </c>
      <c r="I49" s="173">
        <f t="shared" si="10"/>
        <v>-19436812</v>
      </c>
      <c r="J49" s="173">
        <f t="shared" si="10"/>
        <v>50100448</v>
      </c>
      <c r="K49" s="173">
        <f t="shared" si="10"/>
        <v>-7119009</v>
      </c>
      <c r="L49" s="173">
        <f t="shared" si="10"/>
        <v>-16383296</v>
      </c>
      <c r="M49" s="173">
        <f t="shared" si="10"/>
        <v>-17446256</v>
      </c>
      <c r="N49" s="173">
        <f t="shared" si="10"/>
        <v>-40948561</v>
      </c>
      <c r="O49" s="173">
        <f t="shared" si="10"/>
        <v>-5157163</v>
      </c>
      <c r="P49" s="173">
        <f t="shared" si="10"/>
        <v>-8068401</v>
      </c>
      <c r="Q49" s="173">
        <f t="shared" si="10"/>
        <v>-13359059</v>
      </c>
      <c r="R49" s="173">
        <f t="shared" si="10"/>
        <v>-26584623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-17432736</v>
      </c>
      <c r="X49" s="173">
        <f>IF(F25=F48,0,X25-X48)</f>
        <v>-1113066611</v>
      </c>
      <c r="Y49" s="173">
        <f t="shared" si="10"/>
        <v>1095633875</v>
      </c>
      <c r="Z49" s="174">
        <f>+IF(X49&lt;&gt;0,+(Y49/X49)*100,0)</f>
        <v>-98.43381017562479</v>
      </c>
      <c r="AA49" s="171">
        <f>+AA25-AA48</f>
        <v>-63333377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7986122</v>
      </c>
      <c r="D5" s="155">
        <v>0</v>
      </c>
      <c r="E5" s="156">
        <v>11700000</v>
      </c>
      <c r="F5" s="60">
        <v>10000000</v>
      </c>
      <c r="G5" s="60">
        <v>9072244</v>
      </c>
      <c r="H5" s="60">
        <v>0</v>
      </c>
      <c r="I5" s="60">
        <v>0</v>
      </c>
      <c r="J5" s="60">
        <v>9072244</v>
      </c>
      <c r="K5" s="60">
        <v>0</v>
      </c>
      <c r="L5" s="60">
        <v>0</v>
      </c>
      <c r="M5" s="60">
        <v>6050</v>
      </c>
      <c r="N5" s="60">
        <v>6050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9078294</v>
      </c>
      <c r="X5" s="60">
        <v>10500003</v>
      </c>
      <c r="Y5" s="60">
        <v>-1421709</v>
      </c>
      <c r="Z5" s="140">
        <v>-13.54</v>
      </c>
      <c r="AA5" s="155">
        <v>10000000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804339</v>
      </c>
      <c r="D10" s="155">
        <v>0</v>
      </c>
      <c r="E10" s="156">
        <v>100000</v>
      </c>
      <c r="F10" s="54">
        <v>600000</v>
      </c>
      <c r="G10" s="54">
        <v>71050</v>
      </c>
      <c r="H10" s="54">
        <v>71050</v>
      </c>
      <c r="I10" s="54">
        <v>71677</v>
      </c>
      <c r="J10" s="54">
        <v>213777</v>
      </c>
      <c r="K10" s="54">
        <v>0</v>
      </c>
      <c r="L10" s="54">
        <v>0</v>
      </c>
      <c r="M10" s="54">
        <v>71050</v>
      </c>
      <c r="N10" s="54">
        <v>71050</v>
      </c>
      <c r="O10" s="54">
        <v>71050</v>
      </c>
      <c r="P10" s="54">
        <v>71050</v>
      </c>
      <c r="Q10" s="54">
        <v>71050</v>
      </c>
      <c r="R10" s="54">
        <v>213150</v>
      </c>
      <c r="S10" s="54">
        <v>0</v>
      </c>
      <c r="T10" s="54">
        <v>0</v>
      </c>
      <c r="U10" s="54">
        <v>0</v>
      </c>
      <c r="V10" s="54">
        <v>0</v>
      </c>
      <c r="W10" s="54">
        <v>497977</v>
      </c>
      <c r="X10" s="54">
        <v>74997</v>
      </c>
      <c r="Y10" s="54">
        <v>422980</v>
      </c>
      <c r="Z10" s="184">
        <v>564</v>
      </c>
      <c r="AA10" s="130">
        <v>600000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55643</v>
      </c>
      <c r="D12" s="155">
        <v>0</v>
      </c>
      <c r="E12" s="156">
        <v>125000</v>
      </c>
      <c r="F12" s="60">
        <v>20000</v>
      </c>
      <c r="G12" s="60">
        <v>4485</v>
      </c>
      <c r="H12" s="60">
        <v>2443</v>
      </c>
      <c r="I12" s="60">
        <v>3427</v>
      </c>
      <c r="J12" s="60">
        <v>10355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1574</v>
      </c>
      <c r="Q12" s="60">
        <v>0</v>
      </c>
      <c r="R12" s="60">
        <v>1574</v>
      </c>
      <c r="S12" s="60">
        <v>0</v>
      </c>
      <c r="T12" s="60">
        <v>0</v>
      </c>
      <c r="U12" s="60">
        <v>0</v>
      </c>
      <c r="V12" s="60">
        <v>0</v>
      </c>
      <c r="W12" s="60">
        <v>11929</v>
      </c>
      <c r="X12" s="60">
        <v>56250</v>
      </c>
      <c r="Y12" s="60">
        <v>-44321</v>
      </c>
      <c r="Z12" s="140">
        <v>-78.79</v>
      </c>
      <c r="AA12" s="155">
        <v>20000</v>
      </c>
    </row>
    <row r="13" spans="1:27" ht="12.75">
      <c r="A13" s="181" t="s">
        <v>109</v>
      </c>
      <c r="B13" s="185"/>
      <c r="C13" s="155">
        <v>3154272</v>
      </c>
      <c r="D13" s="155">
        <v>0</v>
      </c>
      <c r="E13" s="156">
        <v>3000000</v>
      </c>
      <c r="F13" s="60">
        <v>1000000</v>
      </c>
      <c r="G13" s="60">
        <v>11</v>
      </c>
      <c r="H13" s="60">
        <v>207</v>
      </c>
      <c r="I13" s="60">
        <v>287</v>
      </c>
      <c r="J13" s="60">
        <v>505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439453</v>
      </c>
      <c r="R13" s="60">
        <v>439453</v>
      </c>
      <c r="S13" s="60">
        <v>0</v>
      </c>
      <c r="T13" s="60">
        <v>0</v>
      </c>
      <c r="U13" s="60">
        <v>0</v>
      </c>
      <c r="V13" s="60">
        <v>0</v>
      </c>
      <c r="W13" s="60">
        <v>439958</v>
      </c>
      <c r="X13" s="60">
        <v>2250000</v>
      </c>
      <c r="Y13" s="60">
        <v>-1810042</v>
      </c>
      <c r="Z13" s="140">
        <v>-80.45</v>
      </c>
      <c r="AA13" s="155">
        <v>1000000</v>
      </c>
    </row>
    <row r="14" spans="1:27" ht="12.75">
      <c r="A14" s="181" t="s">
        <v>110</v>
      </c>
      <c r="B14" s="185"/>
      <c r="C14" s="155">
        <v>2736829</v>
      </c>
      <c r="D14" s="155">
        <v>0</v>
      </c>
      <c r="E14" s="156">
        <v>1700000</v>
      </c>
      <c r="F14" s="60">
        <v>1000000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1275003</v>
      </c>
      <c r="Y14" s="60">
        <v>-1275003</v>
      </c>
      <c r="Z14" s="140">
        <v>-100</v>
      </c>
      <c r="AA14" s="155">
        <v>1000000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371400</v>
      </c>
      <c r="D16" s="155">
        <v>0</v>
      </c>
      <c r="E16" s="156">
        <v>150000</v>
      </c>
      <c r="F16" s="60">
        <v>1000000</v>
      </c>
      <c r="G16" s="60">
        <v>0</v>
      </c>
      <c r="H16" s="60">
        <v>1430</v>
      </c>
      <c r="I16" s="60">
        <v>1643</v>
      </c>
      <c r="J16" s="60">
        <v>3073</v>
      </c>
      <c r="K16" s="60">
        <v>928</v>
      </c>
      <c r="L16" s="60">
        <v>0</v>
      </c>
      <c r="M16" s="60">
        <v>0</v>
      </c>
      <c r="N16" s="60">
        <v>928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4001</v>
      </c>
      <c r="X16" s="60">
        <v>112500</v>
      </c>
      <c r="Y16" s="60">
        <v>-108499</v>
      </c>
      <c r="Z16" s="140">
        <v>-96.44</v>
      </c>
      <c r="AA16" s="155">
        <v>1000000</v>
      </c>
    </row>
    <row r="17" spans="1:27" ht="12.75">
      <c r="A17" s="181" t="s">
        <v>113</v>
      </c>
      <c r="B17" s="185"/>
      <c r="C17" s="155">
        <v>60435</v>
      </c>
      <c r="D17" s="155">
        <v>0</v>
      </c>
      <c r="E17" s="156">
        <v>150000</v>
      </c>
      <c r="F17" s="60">
        <v>70000</v>
      </c>
      <c r="G17" s="60">
        <v>180196</v>
      </c>
      <c r="H17" s="60">
        <v>186121</v>
      </c>
      <c r="I17" s="60">
        <v>195461</v>
      </c>
      <c r="J17" s="60">
        <v>561778</v>
      </c>
      <c r="K17" s="60">
        <v>12356</v>
      </c>
      <c r="L17" s="60">
        <v>0</v>
      </c>
      <c r="M17" s="60">
        <v>171085</v>
      </c>
      <c r="N17" s="60">
        <v>183441</v>
      </c>
      <c r="O17" s="60">
        <v>170015</v>
      </c>
      <c r="P17" s="60">
        <v>169305</v>
      </c>
      <c r="Q17" s="60">
        <v>168723</v>
      </c>
      <c r="R17" s="60">
        <v>508043</v>
      </c>
      <c r="S17" s="60">
        <v>0</v>
      </c>
      <c r="T17" s="60">
        <v>0</v>
      </c>
      <c r="U17" s="60">
        <v>0</v>
      </c>
      <c r="V17" s="60">
        <v>0</v>
      </c>
      <c r="W17" s="60">
        <v>1253262</v>
      </c>
      <c r="X17" s="60">
        <v>112500</v>
      </c>
      <c r="Y17" s="60">
        <v>1140762</v>
      </c>
      <c r="Z17" s="140">
        <v>1014.01</v>
      </c>
      <c r="AA17" s="155">
        <v>70000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124079567</v>
      </c>
      <c r="D19" s="155">
        <v>0</v>
      </c>
      <c r="E19" s="156">
        <v>130627000</v>
      </c>
      <c r="F19" s="60">
        <v>130173000</v>
      </c>
      <c r="G19" s="60">
        <v>54305000</v>
      </c>
      <c r="H19" s="60">
        <v>3026000</v>
      </c>
      <c r="I19" s="60">
        <v>2937710</v>
      </c>
      <c r="J19" s="60">
        <v>60268710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60268710</v>
      </c>
      <c r="X19" s="60">
        <v>97104753</v>
      </c>
      <c r="Y19" s="60">
        <v>-36836043</v>
      </c>
      <c r="Z19" s="140">
        <v>-37.93</v>
      </c>
      <c r="AA19" s="155">
        <v>130173000</v>
      </c>
    </row>
    <row r="20" spans="1:27" ht="12.75">
      <c r="A20" s="181" t="s">
        <v>35</v>
      </c>
      <c r="B20" s="185"/>
      <c r="C20" s="155">
        <v>5955619</v>
      </c>
      <c r="D20" s="155">
        <v>0</v>
      </c>
      <c r="E20" s="156">
        <v>26503265</v>
      </c>
      <c r="F20" s="54">
        <v>390000</v>
      </c>
      <c r="G20" s="54">
        <v>6858333</v>
      </c>
      <c r="H20" s="54">
        <v>13403</v>
      </c>
      <c r="I20" s="54">
        <v>20638</v>
      </c>
      <c r="J20" s="54">
        <v>6892374</v>
      </c>
      <c r="K20" s="54">
        <v>13811</v>
      </c>
      <c r="L20" s="54">
        <v>0</v>
      </c>
      <c r="M20" s="54">
        <v>0</v>
      </c>
      <c r="N20" s="54">
        <v>13811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6906185</v>
      </c>
      <c r="X20" s="54">
        <v>16256250</v>
      </c>
      <c r="Y20" s="54">
        <v>-9350065</v>
      </c>
      <c r="Z20" s="184">
        <v>-57.52</v>
      </c>
      <c r="AA20" s="130">
        <v>390000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145204226</v>
      </c>
      <c r="D22" s="188">
        <f>SUM(D5:D21)</f>
        <v>0</v>
      </c>
      <c r="E22" s="189">
        <f t="shared" si="0"/>
        <v>174055265</v>
      </c>
      <c r="F22" s="190">
        <f t="shared" si="0"/>
        <v>144253000</v>
      </c>
      <c r="G22" s="190">
        <f t="shared" si="0"/>
        <v>70491319</v>
      </c>
      <c r="H22" s="190">
        <f t="shared" si="0"/>
        <v>3300654</v>
      </c>
      <c r="I22" s="190">
        <f t="shared" si="0"/>
        <v>3230843</v>
      </c>
      <c r="J22" s="190">
        <f t="shared" si="0"/>
        <v>77022816</v>
      </c>
      <c r="K22" s="190">
        <f t="shared" si="0"/>
        <v>27095</v>
      </c>
      <c r="L22" s="190">
        <f t="shared" si="0"/>
        <v>0</v>
      </c>
      <c r="M22" s="190">
        <f t="shared" si="0"/>
        <v>248185</v>
      </c>
      <c r="N22" s="190">
        <f t="shared" si="0"/>
        <v>275280</v>
      </c>
      <c r="O22" s="190">
        <f t="shared" si="0"/>
        <v>241065</v>
      </c>
      <c r="P22" s="190">
        <f t="shared" si="0"/>
        <v>241929</v>
      </c>
      <c r="Q22" s="190">
        <f t="shared" si="0"/>
        <v>679226</v>
      </c>
      <c r="R22" s="190">
        <f t="shared" si="0"/>
        <v>1162220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78460316</v>
      </c>
      <c r="X22" s="190">
        <f t="shared" si="0"/>
        <v>127742256</v>
      </c>
      <c r="Y22" s="190">
        <f t="shared" si="0"/>
        <v>-49281940</v>
      </c>
      <c r="Z22" s="191">
        <f>+IF(X22&lt;&gt;0,+(Y22/X22)*100,0)</f>
        <v>-38.579199665927305</v>
      </c>
      <c r="AA22" s="188">
        <f>SUM(AA5:AA21)</f>
        <v>144253000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59207549</v>
      </c>
      <c r="D25" s="155">
        <v>0</v>
      </c>
      <c r="E25" s="156">
        <v>71409412</v>
      </c>
      <c r="F25" s="60">
        <v>70600822</v>
      </c>
      <c r="G25" s="60">
        <v>3133236</v>
      </c>
      <c r="H25" s="60">
        <v>4443860</v>
      </c>
      <c r="I25" s="60">
        <v>6910809</v>
      </c>
      <c r="J25" s="60">
        <v>14487905</v>
      </c>
      <c r="K25" s="60">
        <v>3201181</v>
      </c>
      <c r="L25" s="60">
        <v>3192871</v>
      </c>
      <c r="M25" s="60">
        <v>3835904</v>
      </c>
      <c r="N25" s="60">
        <v>10229956</v>
      </c>
      <c r="O25" s="60">
        <v>3281721</v>
      </c>
      <c r="P25" s="60">
        <v>4810914</v>
      </c>
      <c r="Q25" s="60">
        <v>4999379</v>
      </c>
      <c r="R25" s="60">
        <v>13092014</v>
      </c>
      <c r="S25" s="60">
        <v>0</v>
      </c>
      <c r="T25" s="60">
        <v>0</v>
      </c>
      <c r="U25" s="60">
        <v>0</v>
      </c>
      <c r="V25" s="60">
        <v>0</v>
      </c>
      <c r="W25" s="60">
        <v>37809875</v>
      </c>
      <c r="X25" s="60">
        <v>53557056</v>
      </c>
      <c r="Y25" s="60">
        <v>-15747181</v>
      </c>
      <c r="Z25" s="140">
        <v>-29.4</v>
      </c>
      <c r="AA25" s="155">
        <v>70600822</v>
      </c>
    </row>
    <row r="26" spans="1:27" ht="12.75">
      <c r="A26" s="183" t="s">
        <v>38</v>
      </c>
      <c r="B26" s="182"/>
      <c r="C26" s="155">
        <v>11533358</v>
      </c>
      <c r="D26" s="155">
        <v>0</v>
      </c>
      <c r="E26" s="156">
        <v>15071497</v>
      </c>
      <c r="F26" s="60">
        <v>15303496</v>
      </c>
      <c r="G26" s="60">
        <v>1215850</v>
      </c>
      <c r="H26" s="60">
        <v>685206</v>
      </c>
      <c r="I26" s="60">
        <v>995023</v>
      </c>
      <c r="J26" s="60">
        <v>2896079</v>
      </c>
      <c r="K26" s="60">
        <v>685251</v>
      </c>
      <c r="L26" s="60">
        <v>684943</v>
      </c>
      <c r="M26" s="60">
        <v>684943</v>
      </c>
      <c r="N26" s="60">
        <v>2055137</v>
      </c>
      <c r="O26" s="60">
        <v>684776</v>
      </c>
      <c r="P26" s="60">
        <v>775412</v>
      </c>
      <c r="Q26" s="60">
        <v>1628601</v>
      </c>
      <c r="R26" s="60">
        <v>3088789</v>
      </c>
      <c r="S26" s="60">
        <v>0</v>
      </c>
      <c r="T26" s="60">
        <v>0</v>
      </c>
      <c r="U26" s="60">
        <v>0</v>
      </c>
      <c r="V26" s="60">
        <v>0</v>
      </c>
      <c r="W26" s="60">
        <v>8040005</v>
      </c>
      <c r="X26" s="60">
        <v>11303622</v>
      </c>
      <c r="Y26" s="60">
        <v>-3263617</v>
      </c>
      <c r="Z26" s="140">
        <v>-28.87</v>
      </c>
      <c r="AA26" s="155">
        <v>15303496</v>
      </c>
    </row>
    <row r="27" spans="1:27" ht="12.75">
      <c r="A27" s="183" t="s">
        <v>118</v>
      </c>
      <c r="B27" s="182"/>
      <c r="C27" s="155">
        <v>3067128</v>
      </c>
      <c r="D27" s="155">
        <v>0</v>
      </c>
      <c r="E27" s="156">
        <v>8620000</v>
      </c>
      <c r="F27" s="60">
        <v>8620000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6464997</v>
      </c>
      <c r="Y27" s="60">
        <v>-6464997</v>
      </c>
      <c r="Z27" s="140">
        <v>-100</v>
      </c>
      <c r="AA27" s="155">
        <v>8620000</v>
      </c>
    </row>
    <row r="28" spans="1:27" ht="12.75">
      <c r="A28" s="183" t="s">
        <v>39</v>
      </c>
      <c r="B28" s="182"/>
      <c r="C28" s="155">
        <v>26356770</v>
      </c>
      <c r="D28" s="155">
        <v>0</v>
      </c>
      <c r="E28" s="156">
        <v>39290000</v>
      </c>
      <c r="F28" s="60">
        <v>39290000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29467503</v>
      </c>
      <c r="Y28" s="60">
        <v>-29467503</v>
      </c>
      <c r="Z28" s="140">
        <v>-100</v>
      </c>
      <c r="AA28" s="155">
        <v>39290000</v>
      </c>
    </row>
    <row r="29" spans="1:27" ht="12.75">
      <c r="A29" s="183" t="s">
        <v>40</v>
      </c>
      <c r="B29" s="182"/>
      <c r="C29" s="155">
        <v>1502908</v>
      </c>
      <c r="D29" s="155">
        <v>0</v>
      </c>
      <c r="E29" s="156">
        <v>350000</v>
      </c>
      <c r="F29" s="60">
        <v>350000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262503</v>
      </c>
      <c r="Y29" s="60">
        <v>-262503</v>
      </c>
      <c r="Z29" s="140">
        <v>-100</v>
      </c>
      <c r="AA29" s="155">
        <v>350000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3373041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10031401</v>
      </c>
      <c r="D32" s="155">
        <v>0</v>
      </c>
      <c r="E32" s="156">
        <v>13200000</v>
      </c>
      <c r="F32" s="60">
        <v>17070000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17070000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8050000</v>
      </c>
      <c r="F33" s="60">
        <v>8050000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6037497</v>
      </c>
      <c r="Y33" s="60">
        <v>-6037497</v>
      </c>
      <c r="Z33" s="140">
        <v>-100</v>
      </c>
      <c r="AA33" s="155">
        <v>8050000</v>
      </c>
    </row>
    <row r="34" spans="1:27" ht="12.75">
      <c r="A34" s="183" t="s">
        <v>43</v>
      </c>
      <c r="B34" s="182"/>
      <c r="C34" s="155">
        <v>37937403</v>
      </c>
      <c r="D34" s="155">
        <v>0</v>
      </c>
      <c r="E34" s="156">
        <v>116915576</v>
      </c>
      <c r="F34" s="60">
        <v>108641059</v>
      </c>
      <c r="G34" s="60">
        <v>1461442</v>
      </c>
      <c r="H34" s="60">
        <v>9364119</v>
      </c>
      <c r="I34" s="60">
        <v>14761823</v>
      </c>
      <c r="J34" s="60">
        <v>25587384</v>
      </c>
      <c r="K34" s="60">
        <v>3259672</v>
      </c>
      <c r="L34" s="60">
        <v>12505482</v>
      </c>
      <c r="M34" s="60">
        <v>13173594</v>
      </c>
      <c r="N34" s="60">
        <v>28938748</v>
      </c>
      <c r="O34" s="60">
        <v>1431731</v>
      </c>
      <c r="P34" s="60">
        <v>2724004</v>
      </c>
      <c r="Q34" s="60">
        <v>7410305</v>
      </c>
      <c r="R34" s="60">
        <v>11566040</v>
      </c>
      <c r="S34" s="60">
        <v>0</v>
      </c>
      <c r="T34" s="60">
        <v>0</v>
      </c>
      <c r="U34" s="60">
        <v>0</v>
      </c>
      <c r="V34" s="60">
        <v>0</v>
      </c>
      <c r="W34" s="60">
        <v>66092172</v>
      </c>
      <c r="X34" s="60">
        <v>96254316</v>
      </c>
      <c r="Y34" s="60">
        <v>-30162144</v>
      </c>
      <c r="Z34" s="140">
        <v>-31.34</v>
      </c>
      <c r="AA34" s="155">
        <v>108641059</v>
      </c>
    </row>
    <row r="35" spans="1:27" ht="12.75">
      <c r="A35" s="181" t="s">
        <v>122</v>
      </c>
      <c r="B35" s="185"/>
      <c r="C35" s="155">
        <v>1118337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154127895</v>
      </c>
      <c r="D36" s="188">
        <f>SUM(D25:D35)</f>
        <v>0</v>
      </c>
      <c r="E36" s="189">
        <f t="shared" si="1"/>
        <v>272906485</v>
      </c>
      <c r="F36" s="190">
        <f t="shared" si="1"/>
        <v>267925377</v>
      </c>
      <c r="G36" s="190">
        <f t="shared" si="1"/>
        <v>5810528</v>
      </c>
      <c r="H36" s="190">
        <f t="shared" si="1"/>
        <v>14493185</v>
      </c>
      <c r="I36" s="190">
        <f t="shared" si="1"/>
        <v>22667655</v>
      </c>
      <c r="J36" s="190">
        <f t="shared" si="1"/>
        <v>42971368</v>
      </c>
      <c r="K36" s="190">
        <f t="shared" si="1"/>
        <v>7146104</v>
      </c>
      <c r="L36" s="190">
        <f t="shared" si="1"/>
        <v>16383296</v>
      </c>
      <c r="M36" s="190">
        <f t="shared" si="1"/>
        <v>17694441</v>
      </c>
      <c r="N36" s="190">
        <f t="shared" si="1"/>
        <v>41223841</v>
      </c>
      <c r="O36" s="190">
        <f t="shared" si="1"/>
        <v>5398228</v>
      </c>
      <c r="P36" s="190">
        <f t="shared" si="1"/>
        <v>8310330</v>
      </c>
      <c r="Q36" s="190">
        <f t="shared" si="1"/>
        <v>14038285</v>
      </c>
      <c r="R36" s="190">
        <f t="shared" si="1"/>
        <v>27746843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111942052</v>
      </c>
      <c r="X36" s="190">
        <f t="shared" si="1"/>
        <v>203347494</v>
      </c>
      <c r="Y36" s="190">
        <f t="shared" si="1"/>
        <v>-91405442</v>
      </c>
      <c r="Z36" s="191">
        <f>+IF(X36&lt;&gt;0,+(Y36/X36)*100,0)</f>
        <v>-44.950365604210496</v>
      </c>
      <c r="AA36" s="188">
        <f>SUM(AA25:AA35)</f>
        <v>267925377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-8923669</v>
      </c>
      <c r="D38" s="199">
        <f>+D22-D36</f>
        <v>0</v>
      </c>
      <c r="E38" s="200">
        <f t="shared" si="2"/>
        <v>-98851220</v>
      </c>
      <c r="F38" s="106">
        <f t="shared" si="2"/>
        <v>-123672377</v>
      </c>
      <c r="G38" s="106">
        <f t="shared" si="2"/>
        <v>64680791</v>
      </c>
      <c r="H38" s="106">
        <f t="shared" si="2"/>
        <v>-11192531</v>
      </c>
      <c r="I38" s="106">
        <f t="shared" si="2"/>
        <v>-19436812</v>
      </c>
      <c r="J38" s="106">
        <f t="shared" si="2"/>
        <v>34051448</v>
      </c>
      <c r="K38" s="106">
        <f t="shared" si="2"/>
        <v>-7119009</v>
      </c>
      <c r="L38" s="106">
        <f t="shared" si="2"/>
        <v>-16383296</v>
      </c>
      <c r="M38" s="106">
        <f t="shared" si="2"/>
        <v>-17446256</v>
      </c>
      <c r="N38" s="106">
        <f t="shared" si="2"/>
        <v>-40948561</v>
      </c>
      <c r="O38" s="106">
        <f t="shared" si="2"/>
        <v>-5157163</v>
      </c>
      <c r="P38" s="106">
        <f t="shared" si="2"/>
        <v>-8068401</v>
      </c>
      <c r="Q38" s="106">
        <f t="shared" si="2"/>
        <v>-13359059</v>
      </c>
      <c r="R38" s="106">
        <f t="shared" si="2"/>
        <v>-26584623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-33481736</v>
      </c>
      <c r="X38" s="106">
        <f>IF(F22=F36,0,X22-X36)</f>
        <v>-75605238</v>
      </c>
      <c r="Y38" s="106">
        <f t="shared" si="2"/>
        <v>42123502</v>
      </c>
      <c r="Z38" s="201">
        <f>+IF(X38&lt;&gt;0,+(Y38/X38)*100,0)</f>
        <v>-55.71505773184657</v>
      </c>
      <c r="AA38" s="199">
        <f>+AA22-AA36</f>
        <v>-123672377</v>
      </c>
    </row>
    <row r="39" spans="1:27" ht="12.75">
      <c r="A39" s="181" t="s">
        <v>46</v>
      </c>
      <c r="B39" s="185"/>
      <c r="C39" s="155">
        <v>49781000</v>
      </c>
      <c r="D39" s="155">
        <v>0</v>
      </c>
      <c r="E39" s="156">
        <v>60339000</v>
      </c>
      <c r="F39" s="60">
        <v>60339000</v>
      </c>
      <c r="G39" s="60">
        <v>16049000</v>
      </c>
      <c r="H39" s="60">
        <v>0</v>
      </c>
      <c r="I39" s="60">
        <v>0</v>
      </c>
      <c r="J39" s="60">
        <v>16049000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16049000</v>
      </c>
      <c r="X39" s="60">
        <v>39672747</v>
      </c>
      <c r="Y39" s="60">
        <v>-23623747</v>
      </c>
      <c r="Z39" s="140">
        <v>-59.55</v>
      </c>
      <c r="AA39" s="155">
        <v>60339000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40857331</v>
      </c>
      <c r="D42" s="206">
        <f>SUM(D38:D41)</f>
        <v>0</v>
      </c>
      <c r="E42" s="207">
        <f t="shared" si="3"/>
        <v>-38512220</v>
      </c>
      <c r="F42" s="88">
        <f t="shared" si="3"/>
        <v>-63333377</v>
      </c>
      <c r="G42" s="88">
        <f t="shared" si="3"/>
        <v>80729791</v>
      </c>
      <c r="H42" s="88">
        <f t="shared" si="3"/>
        <v>-11192531</v>
      </c>
      <c r="I42" s="88">
        <f t="shared" si="3"/>
        <v>-19436812</v>
      </c>
      <c r="J42" s="88">
        <f t="shared" si="3"/>
        <v>50100448</v>
      </c>
      <c r="K42" s="88">
        <f t="shared" si="3"/>
        <v>-7119009</v>
      </c>
      <c r="L42" s="88">
        <f t="shared" si="3"/>
        <v>-16383296</v>
      </c>
      <c r="M42" s="88">
        <f t="shared" si="3"/>
        <v>-17446256</v>
      </c>
      <c r="N42" s="88">
        <f t="shared" si="3"/>
        <v>-40948561</v>
      </c>
      <c r="O42" s="88">
        <f t="shared" si="3"/>
        <v>-5157163</v>
      </c>
      <c r="P42" s="88">
        <f t="shared" si="3"/>
        <v>-8068401</v>
      </c>
      <c r="Q42" s="88">
        <f t="shared" si="3"/>
        <v>-13359059</v>
      </c>
      <c r="R42" s="88">
        <f t="shared" si="3"/>
        <v>-26584623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-17432736</v>
      </c>
      <c r="X42" s="88">
        <f t="shared" si="3"/>
        <v>-35932491</v>
      </c>
      <c r="Y42" s="88">
        <f t="shared" si="3"/>
        <v>18499755</v>
      </c>
      <c r="Z42" s="208">
        <f>+IF(X42&lt;&gt;0,+(Y42/X42)*100,0)</f>
        <v>-51.48475512037282</v>
      </c>
      <c r="AA42" s="206">
        <f>SUM(AA38:AA41)</f>
        <v>-63333377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40857331</v>
      </c>
      <c r="D44" s="210">
        <f>+D42-D43</f>
        <v>0</v>
      </c>
      <c r="E44" s="211">
        <f t="shared" si="4"/>
        <v>-38512220</v>
      </c>
      <c r="F44" s="77">
        <f t="shared" si="4"/>
        <v>-63333377</v>
      </c>
      <c r="G44" s="77">
        <f t="shared" si="4"/>
        <v>80729791</v>
      </c>
      <c r="H44" s="77">
        <f t="shared" si="4"/>
        <v>-11192531</v>
      </c>
      <c r="I44" s="77">
        <f t="shared" si="4"/>
        <v>-19436812</v>
      </c>
      <c r="J44" s="77">
        <f t="shared" si="4"/>
        <v>50100448</v>
      </c>
      <c r="K44" s="77">
        <f t="shared" si="4"/>
        <v>-7119009</v>
      </c>
      <c r="L44" s="77">
        <f t="shared" si="4"/>
        <v>-16383296</v>
      </c>
      <c r="M44" s="77">
        <f t="shared" si="4"/>
        <v>-17446256</v>
      </c>
      <c r="N44" s="77">
        <f t="shared" si="4"/>
        <v>-40948561</v>
      </c>
      <c r="O44" s="77">
        <f t="shared" si="4"/>
        <v>-5157163</v>
      </c>
      <c r="P44" s="77">
        <f t="shared" si="4"/>
        <v>-8068401</v>
      </c>
      <c r="Q44" s="77">
        <f t="shared" si="4"/>
        <v>-13359059</v>
      </c>
      <c r="R44" s="77">
        <f t="shared" si="4"/>
        <v>-26584623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-17432736</v>
      </c>
      <c r="X44" s="77">
        <f t="shared" si="4"/>
        <v>-35932491</v>
      </c>
      <c r="Y44" s="77">
        <f t="shared" si="4"/>
        <v>18499755</v>
      </c>
      <c r="Z44" s="212">
        <f>+IF(X44&lt;&gt;0,+(Y44/X44)*100,0)</f>
        <v>-51.48475512037282</v>
      </c>
      <c r="AA44" s="210">
        <f>+AA42-AA43</f>
        <v>-63333377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40857331</v>
      </c>
      <c r="D46" s="206">
        <f>SUM(D44:D45)</f>
        <v>0</v>
      </c>
      <c r="E46" s="207">
        <f t="shared" si="5"/>
        <v>-38512220</v>
      </c>
      <c r="F46" s="88">
        <f t="shared" si="5"/>
        <v>-63333377</v>
      </c>
      <c r="G46" s="88">
        <f t="shared" si="5"/>
        <v>80729791</v>
      </c>
      <c r="H46" s="88">
        <f t="shared" si="5"/>
        <v>-11192531</v>
      </c>
      <c r="I46" s="88">
        <f t="shared" si="5"/>
        <v>-19436812</v>
      </c>
      <c r="J46" s="88">
        <f t="shared" si="5"/>
        <v>50100448</v>
      </c>
      <c r="K46" s="88">
        <f t="shared" si="5"/>
        <v>-7119009</v>
      </c>
      <c r="L46" s="88">
        <f t="shared" si="5"/>
        <v>-16383296</v>
      </c>
      <c r="M46" s="88">
        <f t="shared" si="5"/>
        <v>-17446256</v>
      </c>
      <c r="N46" s="88">
        <f t="shared" si="5"/>
        <v>-40948561</v>
      </c>
      <c r="O46" s="88">
        <f t="shared" si="5"/>
        <v>-5157163</v>
      </c>
      <c r="P46" s="88">
        <f t="shared" si="5"/>
        <v>-8068401</v>
      </c>
      <c r="Q46" s="88">
        <f t="shared" si="5"/>
        <v>-13359059</v>
      </c>
      <c r="R46" s="88">
        <f t="shared" si="5"/>
        <v>-26584623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-17432736</v>
      </c>
      <c r="X46" s="88">
        <f t="shared" si="5"/>
        <v>-35932491</v>
      </c>
      <c r="Y46" s="88">
        <f t="shared" si="5"/>
        <v>18499755</v>
      </c>
      <c r="Z46" s="208">
        <f>+IF(X46&lt;&gt;0,+(Y46/X46)*100,0)</f>
        <v>-51.48475512037282</v>
      </c>
      <c r="AA46" s="206">
        <f>SUM(AA44:AA45)</f>
        <v>-63333377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40857331</v>
      </c>
      <c r="D48" s="217">
        <f>SUM(D46:D47)</f>
        <v>0</v>
      </c>
      <c r="E48" s="218">
        <f t="shared" si="6"/>
        <v>-38512220</v>
      </c>
      <c r="F48" s="219">
        <f t="shared" si="6"/>
        <v>-63333377</v>
      </c>
      <c r="G48" s="219">
        <f t="shared" si="6"/>
        <v>80729791</v>
      </c>
      <c r="H48" s="220">
        <f t="shared" si="6"/>
        <v>-11192531</v>
      </c>
      <c r="I48" s="220">
        <f t="shared" si="6"/>
        <v>-19436812</v>
      </c>
      <c r="J48" s="220">
        <f t="shared" si="6"/>
        <v>50100448</v>
      </c>
      <c r="K48" s="220">
        <f t="shared" si="6"/>
        <v>-7119009</v>
      </c>
      <c r="L48" s="220">
        <f t="shared" si="6"/>
        <v>-16383296</v>
      </c>
      <c r="M48" s="219">
        <f t="shared" si="6"/>
        <v>-17446256</v>
      </c>
      <c r="N48" s="219">
        <f t="shared" si="6"/>
        <v>-40948561</v>
      </c>
      <c r="O48" s="220">
        <f t="shared" si="6"/>
        <v>-5157163</v>
      </c>
      <c r="P48" s="220">
        <f t="shared" si="6"/>
        <v>-8068401</v>
      </c>
      <c r="Q48" s="220">
        <f t="shared" si="6"/>
        <v>-13359059</v>
      </c>
      <c r="R48" s="220">
        <f t="shared" si="6"/>
        <v>-26584623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-17432736</v>
      </c>
      <c r="X48" s="220">
        <f t="shared" si="6"/>
        <v>-35932491</v>
      </c>
      <c r="Y48" s="220">
        <f t="shared" si="6"/>
        <v>18499755</v>
      </c>
      <c r="Z48" s="221">
        <f>+IF(X48&lt;&gt;0,+(Y48/X48)*100,0)</f>
        <v>-51.48475512037282</v>
      </c>
      <c r="AA48" s="222">
        <f>SUM(AA46:AA47)</f>
        <v>-63333377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1469057</v>
      </c>
      <c r="D5" s="153">
        <f>SUM(D6:D8)</f>
        <v>0</v>
      </c>
      <c r="E5" s="154">
        <f t="shared" si="0"/>
        <v>3370000</v>
      </c>
      <c r="F5" s="100">
        <f t="shared" si="0"/>
        <v>2168400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1027503</v>
      </c>
      <c r="Y5" s="100">
        <f t="shared" si="0"/>
        <v>-1027503</v>
      </c>
      <c r="Z5" s="137">
        <f>+IF(X5&lt;&gt;0,+(Y5/X5)*100,0)</f>
        <v>-100</v>
      </c>
      <c r="AA5" s="153">
        <f>SUM(AA6:AA8)</f>
        <v>2168400</v>
      </c>
    </row>
    <row r="6" spans="1:27" ht="12.75">
      <c r="A6" s="138" t="s">
        <v>75</v>
      </c>
      <c r="B6" s="136"/>
      <c r="C6" s="155">
        <v>1009543</v>
      </c>
      <c r="D6" s="155"/>
      <c r="E6" s="156">
        <v>2070000</v>
      </c>
      <c r="F6" s="60">
        <v>2008400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765000</v>
      </c>
      <c r="Y6" s="60">
        <v>-765000</v>
      </c>
      <c r="Z6" s="140">
        <v>-100</v>
      </c>
      <c r="AA6" s="62">
        <v>2008400</v>
      </c>
    </row>
    <row r="7" spans="1:27" ht="12.75">
      <c r="A7" s="138" t="s">
        <v>76</v>
      </c>
      <c r="B7" s="136"/>
      <c r="C7" s="157">
        <v>197723</v>
      </c>
      <c r="D7" s="157"/>
      <c r="E7" s="158">
        <v>1300000</v>
      </c>
      <c r="F7" s="159">
        <v>160000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262503</v>
      </c>
      <c r="Y7" s="159">
        <v>-262503</v>
      </c>
      <c r="Z7" s="141">
        <v>-100</v>
      </c>
      <c r="AA7" s="225">
        <v>160000</v>
      </c>
    </row>
    <row r="8" spans="1:27" ht="12.75">
      <c r="A8" s="138" t="s">
        <v>77</v>
      </c>
      <c r="B8" s="136"/>
      <c r="C8" s="155">
        <v>261791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1546124</v>
      </c>
      <c r="D9" s="153">
        <f>SUM(D10:D14)</f>
        <v>0</v>
      </c>
      <c r="E9" s="154">
        <f t="shared" si="1"/>
        <v>1951500</v>
      </c>
      <c r="F9" s="100">
        <f t="shared" si="1"/>
        <v>455500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1088622</v>
      </c>
      <c r="Y9" s="100">
        <f t="shared" si="1"/>
        <v>-1088622</v>
      </c>
      <c r="Z9" s="137">
        <f>+IF(X9&lt;&gt;0,+(Y9/X9)*100,0)</f>
        <v>-100</v>
      </c>
      <c r="AA9" s="102">
        <f>SUM(AA10:AA14)</f>
        <v>455500</v>
      </c>
    </row>
    <row r="10" spans="1:27" ht="12.75">
      <c r="A10" s="138" t="s">
        <v>79</v>
      </c>
      <c r="B10" s="136"/>
      <c r="C10" s="155">
        <v>1546124</v>
      </c>
      <c r="D10" s="155"/>
      <c r="E10" s="156">
        <v>1951500</v>
      </c>
      <c r="F10" s="60">
        <v>455500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1088622</v>
      </c>
      <c r="Y10" s="60">
        <v>-1088622</v>
      </c>
      <c r="Z10" s="140">
        <v>-100</v>
      </c>
      <c r="AA10" s="62">
        <v>455500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48915406</v>
      </c>
      <c r="D15" s="153">
        <f>SUM(D16:D18)</f>
        <v>0</v>
      </c>
      <c r="E15" s="154">
        <f t="shared" si="2"/>
        <v>64722000</v>
      </c>
      <c r="F15" s="100">
        <f t="shared" si="2"/>
        <v>63264999</v>
      </c>
      <c r="G15" s="100">
        <f t="shared" si="2"/>
        <v>1098994</v>
      </c>
      <c r="H15" s="100">
        <f t="shared" si="2"/>
        <v>4943059</v>
      </c>
      <c r="I15" s="100">
        <f t="shared" si="2"/>
        <v>1911633</v>
      </c>
      <c r="J15" s="100">
        <f t="shared" si="2"/>
        <v>7953686</v>
      </c>
      <c r="K15" s="100">
        <f t="shared" si="2"/>
        <v>206247</v>
      </c>
      <c r="L15" s="100">
        <f t="shared" si="2"/>
        <v>4378723</v>
      </c>
      <c r="M15" s="100">
        <f t="shared" si="2"/>
        <v>3165097</v>
      </c>
      <c r="N15" s="100">
        <f t="shared" si="2"/>
        <v>7750067</v>
      </c>
      <c r="O15" s="100">
        <f t="shared" si="2"/>
        <v>824061</v>
      </c>
      <c r="P15" s="100">
        <f t="shared" si="2"/>
        <v>168769</v>
      </c>
      <c r="Q15" s="100">
        <f t="shared" si="2"/>
        <v>1436267</v>
      </c>
      <c r="R15" s="100">
        <f t="shared" si="2"/>
        <v>2429097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18132850</v>
      </c>
      <c r="X15" s="100">
        <f t="shared" si="2"/>
        <v>41085000</v>
      </c>
      <c r="Y15" s="100">
        <f t="shared" si="2"/>
        <v>-22952150</v>
      </c>
      <c r="Z15" s="137">
        <f>+IF(X15&lt;&gt;0,+(Y15/X15)*100,0)</f>
        <v>-55.865035901180484</v>
      </c>
      <c r="AA15" s="102">
        <f>SUM(AA16:AA18)</f>
        <v>63264999</v>
      </c>
    </row>
    <row r="16" spans="1:27" ht="12.75">
      <c r="A16" s="138" t="s">
        <v>85</v>
      </c>
      <c r="B16" s="136"/>
      <c r="C16" s="155">
        <v>59062</v>
      </c>
      <c r="D16" s="155"/>
      <c r="E16" s="156">
        <v>900000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299997</v>
      </c>
      <c r="Y16" s="60">
        <v>-299997</v>
      </c>
      <c r="Z16" s="140">
        <v>-100</v>
      </c>
      <c r="AA16" s="62"/>
    </row>
    <row r="17" spans="1:27" ht="12.75">
      <c r="A17" s="138" t="s">
        <v>86</v>
      </c>
      <c r="B17" s="136"/>
      <c r="C17" s="155">
        <v>48856344</v>
      </c>
      <c r="D17" s="155"/>
      <c r="E17" s="156">
        <v>63822000</v>
      </c>
      <c r="F17" s="60">
        <v>63264999</v>
      </c>
      <c r="G17" s="60">
        <v>1098994</v>
      </c>
      <c r="H17" s="60">
        <v>4943059</v>
      </c>
      <c r="I17" s="60">
        <v>1911633</v>
      </c>
      <c r="J17" s="60">
        <v>7953686</v>
      </c>
      <c r="K17" s="60">
        <v>206247</v>
      </c>
      <c r="L17" s="60">
        <v>4378723</v>
      </c>
      <c r="M17" s="60">
        <v>3165097</v>
      </c>
      <c r="N17" s="60">
        <v>7750067</v>
      </c>
      <c r="O17" s="60">
        <v>824061</v>
      </c>
      <c r="P17" s="60">
        <v>168769</v>
      </c>
      <c r="Q17" s="60">
        <v>1436267</v>
      </c>
      <c r="R17" s="60">
        <v>2429097</v>
      </c>
      <c r="S17" s="60"/>
      <c r="T17" s="60"/>
      <c r="U17" s="60"/>
      <c r="V17" s="60"/>
      <c r="W17" s="60">
        <v>18132850</v>
      </c>
      <c r="X17" s="60">
        <v>40785003</v>
      </c>
      <c r="Y17" s="60">
        <v>-22652153</v>
      </c>
      <c r="Z17" s="140">
        <v>-55.54</v>
      </c>
      <c r="AA17" s="62">
        <v>63264999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51930587</v>
      </c>
      <c r="D25" s="217">
        <f>+D5+D9+D15+D19+D24</f>
        <v>0</v>
      </c>
      <c r="E25" s="230">
        <f t="shared" si="4"/>
        <v>70043500</v>
      </c>
      <c r="F25" s="219">
        <f t="shared" si="4"/>
        <v>65888899</v>
      </c>
      <c r="G25" s="219">
        <f t="shared" si="4"/>
        <v>1098994</v>
      </c>
      <c r="H25" s="219">
        <f t="shared" si="4"/>
        <v>4943059</v>
      </c>
      <c r="I25" s="219">
        <f t="shared" si="4"/>
        <v>1911633</v>
      </c>
      <c r="J25" s="219">
        <f t="shared" si="4"/>
        <v>7953686</v>
      </c>
      <c r="K25" s="219">
        <f t="shared" si="4"/>
        <v>206247</v>
      </c>
      <c r="L25" s="219">
        <f t="shared" si="4"/>
        <v>4378723</v>
      </c>
      <c r="M25" s="219">
        <f t="shared" si="4"/>
        <v>3165097</v>
      </c>
      <c r="N25" s="219">
        <f t="shared" si="4"/>
        <v>7750067</v>
      </c>
      <c r="O25" s="219">
        <f t="shared" si="4"/>
        <v>824061</v>
      </c>
      <c r="P25" s="219">
        <f t="shared" si="4"/>
        <v>168769</v>
      </c>
      <c r="Q25" s="219">
        <f t="shared" si="4"/>
        <v>1436267</v>
      </c>
      <c r="R25" s="219">
        <f t="shared" si="4"/>
        <v>2429097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18132850</v>
      </c>
      <c r="X25" s="219">
        <f t="shared" si="4"/>
        <v>43201125</v>
      </c>
      <c r="Y25" s="219">
        <f t="shared" si="4"/>
        <v>-25068275</v>
      </c>
      <c r="Z25" s="231">
        <f>+IF(X25&lt;&gt;0,+(Y25/X25)*100,0)</f>
        <v>-58.02690323458012</v>
      </c>
      <c r="AA25" s="232">
        <f>+AA5+AA9+AA15+AA19+AA24</f>
        <v>65888899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45080696</v>
      </c>
      <c r="D28" s="155"/>
      <c r="E28" s="156">
        <v>60339000</v>
      </c>
      <c r="F28" s="60">
        <v>60339000</v>
      </c>
      <c r="G28" s="60">
        <v>1098994</v>
      </c>
      <c r="H28" s="60">
        <v>4943059</v>
      </c>
      <c r="I28" s="60">
        <v>1911633</v>
      </c>
      <c r="J28" s="60">
        <v>7953686</v>
      </c>
      <c r="K28" s="60">
        <v>206247</v>
      </c>
      <c r="L28" s="60">
        <v>4378723</v>
      </c>
      <c r="M28" s="60">
        <v>3165097</v>
      </c>
      <c r="N28" s="60">
        <v>7750067</v>
      </c>
      <c r="O28" s="60">
        <v>824061</v>
      </c>
      <c r="P28" s="60">
        <v>168769</v>
      </c>
      <c r="Q28" s="60">
        <v>1436267</v>
      </c>
      <c r="R28" s="60">
        <v>2429097</v>
      </c>
      <c r="S28" s="60"/>
      <c r="T28" s="60"/>
      <c r="U28" s="60"/>
      <c r="V28" s="60"/>
      <c r="W28" s="60">
        <v>18132850</v>
      </c>
      <c r="X28" s="60">
        <v>39672747</v>
      </c>
      <c r="Y28" s="60">
        <v>-21539897</v>
      </c>
      <c r="Z28" s="140">
        <v>-54.29</v>
      </c>
      <c r="AA28" s="155">
        <v>60339000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45080696</v>
      </c>
      <c r="D32" s="210">
        <f>SUM(D28:D31)</f>
        <v>0</v>
      </c>
      <c r="E32" s="211">
        <f t="shared" si="5"/>
        <v>60339000</v>
      </c>
      <c r="F32" s="77">
        <f t="shared" si="5"/>
        <v>60339000</v>
      </c>
      <c r="G32" s="77">
        <f t="shared" si="5"/>
        <v>1098994</v>
      </c>
      <c r="H32" s="77">
        <f t="shared" si="5"/>
        <v>4943059</v>
      </c>
      <c r="I32" s="77">
        <f t="shared" si="5"/>
        <v>1911633</v>
      </c>
      <c r="J32" s="77">
        <f t="shared" si="5"/>
        <v>7953686</v>
      </c>
      <c r="K32" s="77">
        <f t="shared" si="5"/>
        <v>206247</v>
      </c>
      <c r="L32" s="77">
        <f t="shared" si="5"/>
        <v>4378723</v>
      </c>
      <c r="M32" s="77">
        <f t="shared" si="5"/>
        <v>3165097</v>
      </c>
      <c r="N32" s="77">
        <f t="shared" si="5"/>
        <v>7750067</v>
      </c>
      <c r="O32" s="77">
        <f t="shared" si="5"/>
        <v>824061</v>
      </c>
      <c r="P32" s="77">
        <f t="shared" si="5"/>
        <v>168769</v>
      </c>
      <c r="Q32" s="77">
        <f t="shared" si="5"/>
        <v>1436267</v>
      </c>
      <c r="R32" s="77">
        <f t="shared" si="5"/>
        <v>2429097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18132850</v>
      </c>
      <c r="X32" s="77">
        <f t="shared" si="5"/>
        <v>39672747</v>
      </c>
      <c r="Y32" s="77">
        <f t="shared" si="5"/>
        <v>-21539897</v>
      </c>
      <c r="Z32" s="212">
        <f>+IF(X32&lt;&gt;0,+(Y32/X32)*100,0)</f>
        <v>-54.293938859338375</v>
      </c>
      <c r="AA32" s="79">
        <f>SUM(AA28:AA31)</f>
        <v>60339000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6849891</v>
      </c>
      <c r="D35" s="155"/>
      <c r="E35" s="156">
        <v>9704500</v>
      </c>
      <c r="F35" s="60">
        <v>5549899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3528378</v>
      </c>
      <c r="Y35" s="60">
        <v>-3528378</v>
      </c>
      <c r="Z35" s="140">
        <v>-100</v>
      </c>
      <c r="AA35" s="62">
        <v>5549899</v>
      </c>
    </row>
    <row r="36" spans="1:27" ht="12.75">
      <c r="A36" s="238" t="s">
        <v>139</v>
      </c>
      <c r="B36" s="149"/>
      <c r="C36" s="222">
        <f aca="true" t="shared" si="6" ref="C36:Y36">SUM(C32:C35)</f>
        <v>51930587</v>
      </c>
      <c r="D36" s="222">
        <f>SUM(D32:D35)</f>
        <v>0</v>
      </c>
      <c r="E36" s="218">
        <f t="shared" si="6"/>
        <v>70043500</v>
      </c>
      <c r="F36" s="220">
        <f t="shared" si="6"/>
        <v>65888899</v>
      </c>
      <c r="G36" s="220">
        <f t="shared" si="6"/>
        <v>1098994</v>
      </c>
      <c r="H36" s="220">
        <f t="shared" si="6"/>
        <v>4943059</v>
      </c>
      <c r="I36" s="220">
        <f t="shared" si="6"/>
        <v>1911633</v>
      </c>
      <c r="J36" s="220">
        <f t="shared" si="6"/>
        <v>7953686</v>
      </c>
      <c r="K36" s="220">
        <f t="shared" si="6"/>
        <v>206247</v>
      </c>
      <c r="L36" s="220">
        <f t="shared" si="6"/>
        <v>4378723</v>
      </c>
      <c r="M36" s="220">
        <f t="shared" si="6"/>
        <v>3165097</v>
      </c>
      <c r="N36" s="220">
        <f t="shared" si="6"/>
        <v>7750067</v>
      </c>
      <c r="O36" s="220">
        <f t="shared" si="6"/>
        <v>824061</v>
      </c>
      <c r="P36" s="220">
        <f t="shared" si="6"/>
        <v>168769</v>
      </c>
      <c r="Q36" s="220">
        <f t="shared" si="6"/>
        <v>1436267</v>
      </c>
      <c r="R36" s="220">
        <f t="shared" si="6"/>
        <v>2429097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18132850</v>
      </c>
      <c r="X36" s="220">
        <f t="shared" si="6"/>
        <v>43201125</v>
      </c>
      <c r="Y36" s="220">
        <f t="shared" si="6"/>
        <v>-25068275</v>
      </c>
      <c r="Z36" s="221">
        <f>+IF(X36&lt;&gt;0,+(Y36/X36)*100,0)</f>
        <v>-58.02690323458012</v>
      </c>
      <c r="AA36" s="239">
        <f>SUM(AA32:AA35)</f>
        <v>65888899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5361427</v>
      </c>
      <c r="D6" s="155"/>
      <c r="E6" s="59">
        <v>81059968</v>
      </c>
      <c r="F6" s="60">
        <v>81059967</v>
      </c>
      <c r="G6" s="60">
        <v>71240858</v>
      </c>
      <c r="H6" s="60">
        <v>15703902</v>
      </c>
      <c r="I6" s="60">
        <v>22167885</v>
      </c>
      <c r="J6" s="60">
        <v>22167885</v>
      </c>
      <c r="K6" s="60">
        <v>127906</v>
      </c>
      <c r="L6" s="60">
        <v>127906</v>
      </c>
      <c r="M6" s="60">
        <v>127906</v>
      </c>
      <c r="N6" s="60">
        <v>127906</v>
      </c>
      <c r="O6" s="60">
        <v>1876320</v>
      </c>
      <c r="P6" s="60">
        <v>2808733</v>
      </c>
      <c r="Q6" s="60"/>
      <c r="R6" s="60">
        <v>2808733</v>
      </c>
      <c r="S6" s="60"/>
      <c r="T6" s="60"/>
      <c r="U6" s="60"/>
      <c r="V6" s="60"/>
      <c r="W6" s="60">
        <v>2808733</v>
      </c>
      <c r="X6" s="60">
        <v>60794975</v>
      </c>
      <c r="Y6" s="60">
        <v>-57986242</v>
      </c>
      <c r="Z6" s="140">
        <v>-95.38</v>
      </c>
      <c r="AA6" s="62">
        <v>81059967</v>
      </c>
    </row>
    <row r="7" spans="1:27" ht="12.75">
      <c r="A7" s="249" t="s">
        <v>144</v>
      </c>
      <c r="B7" s="182"/>
      <c r="C7" s="155">
        <v>44240865</v>
      </c>
      <c r="D7" s="155"/>
      <c r="E7" s="59">
        <v>35000000</v>
      </c>
      <c r="F7" s="60">
        <v>35000000</v>
      </c>
      <c r="G7" s="60"/>
      <c r="H7" s="60"/>
      <c r="I7" s="60"/>
      <c r="J7" s="60"/>
      <c r="K7" s="60"/>
      <c r="L7" s="60"/>
      <c r="M7" s="60"/>
      <c r="N7" s="60"/>
      <c r="O7" s="60">
        <v>157747</v>
      </c>
      <c r="P7" s="60"/>
      <c r="Q7" s="60"/>
      <c r="R7" s="60"/>
      <c r="S7" s="60"/>
      <c r="T7" s="60"/>
      <c r="U7" s="60"/>
      <c r="V7" s="60"/>
      <c r="W7" s="60"/>
      <c r="X7" s="60">
        <v>26250000</v>
      </c>
      <c r="Y7" s="60">
        <v>-26250000</v>
      </c>
      <c r="Z7" s="140">
        <v>-100</v>
      </c>
      <c r="AA7" s="62">
        <v>35000000</v>
      </c>
    </row>
    <row r="8" spans="1:27" ht="12.75">
      <c r="A8" s="249" t="s">
        <v>145</v>
      </c>
      <c r="B8" s="182"/>
      <c r="C8" s="155">
        <v>1061328</v>
      </c>
      <c r="D8" s="155"/>
      <c r="E8" s="59">
        <v>1253904</v>
      </c>
      <c r="F8" s="60">
        <v>1253904</v>
      </c>
      <c r="G8" s="60">
        <v>818089</v>
      </c>
      <c r="H8" s="60">
        <v>12438</v>
      </c>
      <c r="I8" s="60">
        <v>17938</v>
      </c>
      <c r="J8" s="60">
        <v>17938</v>
      </c>
      <c r="K8" s="60">
        <v>13131</v>
      </c>
      <c r="L8" s="60">
        <v>13131</v>
      </c>
      <c r="M8" s="60">
        <v>13131</v>
      </c>
      <c r="N8" s="60">
        <v>13131</v>
      </c>
      <c r="O8" s="60"/>
      <c r="P8" s="60"/>
      <c r="Q8" s="60"/>
      <c r="R8" s="60"/>
      <c r="S8" s="60"/>
      <c r="T8" s="60"/>
      <c r="U8" s="60"/>
      <c r="V8" s="60"/>
      <c r="W8" s="60"/>
      <c r="X8" s="60">
        <v>940428</v>
      </c>
      <c r="Y8" s="60">
        <v>-940428</v>
      </c>
      <c r="Z8" s="140">
        <v>-100</v>
      </c>
      <c r="AA8" s="62">
        <v>1253904</v>
      </c>
    </row>
    <row r="9" spans="1:27" ht="12.75">
      <c r="A9" s="249" t="s">
        <v>146</v>
      </c>
      <c r="B9" s="182"/>
      <c r="C9" s="155">
        <v>9130236</v>
      </c>
      <c r="D9" s="155"/>
      <c r="E9" s="59">
        <v>14264541</v>
      </c>
      <c r="F9" s="60">
        <v>14264541</v>
      </c>
      <c r="G9" s="60">
        <v>2298358</v>
      </c>
      <c r="H9" s="60">
        <v>13803</v>
      </c>
      <c r="I9" s="60">
        <v>1699174</v>
      </c>
      <c r="J9" s="60">
        <v>1699174</v>
      </c>
      <c r="K9" s="60">
        <v>3663</v>
      </c>
      <c r="L9" s="60">
        <v>3663</v>
      </c>
      <c r="M9" s="60">
        <v>3663</v>
      </c>
      <c r="N9" s="60">
        <v>3663</v>
      </c>
      <c r="O9" s="60">
        <v>9945</v>
      </c>
      <c r="P9" s="60">
        <v>2821254</v>
      </c>
      <c r="Q9" s="60"/>
      <c r="R9" s="60">
        <v>2821254</v>
      </c>
      <c r="S9" s="60"/>
      <c r="T9" s="60"/>
      <c r="U9" s="60"/>
      <c r="V9" s="60"/>
      <c r="W9" s="60">
        <v>2821254</v>
      </c>
      <c r="X9" s="60">
        <v>10698406</v>
      </c>
      <c r="Y9" s="60">
        <v>-7877152</v>
      </c>
      <c r="Z9" s="140">
        <v>-73.63</v>
      </c>
      <c r="AA9" s="62">
        <v>14264541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1149462</v>
      </c>
      <c r="D11" s="155"/>
      <c r="E11" s="59">
        <v>1545104</v>
      </c>
      <c r="F11" s="60">
        <v>1545104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1158828</v>
      </c>
      <c r="Y11" s="60">
        <v>-1158828</v>
      </c>
      <c r="Z11" s="140">
        <v>-100</v>
      </c>
      <c r="AA11" s="62">
        <v>1545104</v>
      </c>
    </row>
    <row r="12" spans="1:27" ht="12.75">
      <c r="A12" s="250" t="s">
        <v>56</v>
      </c>
      <c r="B12" s="251"/>
      <c r="C12" s="168">
        <f aca="true" t="shared" si="0" ref="C12:Y12">SUM(C6:C11)</f>
        <v>60943318</v>
      </c>
      <c r="D12" s="168">
        <f>SUM(D6:D11)</f>
        <v>0</v>
      </c>
      <c r="E12" s="72">
        <f t="shared" si="0"/>
        <v>133123517</v>
      </c>
      <c r="F12" s="73">
        <f t="shared" si="0"/>
        <v>133123516</v>
      </c>
      <c r="G12" s="73">
        <f t="shared" si="0"/>
        <v>74357305</v>
      </c>
      <c r="H12" s="73">
        <f t="shared" si="0"/>
        <v>15730143</v>
      </c>
      <c r="I12" s="73">
        <f t="shared" si="0"/>
        <v>23884997</v>
      </c>
      <c r="J12" s="73">
        <f t="shared" si="0"/>
        <v>23884997</v>
      </c>
      <c r="K12" s="73">
        <f t="shared" si="0"/>
        <v>144700</v>
      </c>
      <c r="L12" s="73">
        <f t="shared" si="0"/>
        <v>144700</v>
      </c>
      <c r="M12" s="73">
        <f t="shared" si="0"/>
        <v>144700</v>
      </c>
      <c r="N12" s="73">
        <f t="shared" si="0"/>
        <v>144700</v>
      </c>
      <c r="O12" s="73">
        <f t="shared" si="0"/>
        <v>2044012</v>
      </c>
      <c r="P12" s="73">
        <f t="shared" si="0"/>
        <v>5629987</v>
      </c>
      <c r="Q12" s="73">
        <f t="shared" si="0"/>
        <v>0</v>
      </c>
      <c r="R12" s="73">
        <f t="shared" si="0"/>
        <v>5629987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5629987</v>
      </c>
      <c r="X12" s="73">
        <f t="shared" si="0"/>
        <v>99842637</v>
      </c>
      <c r="Y12" s="73">
        <f t="shared" si="0"/>
        <v>-94212650</v>
      </c>
      <c r="Z12" s="170">
        <f>+IF(X12&lt;&gt;0,+(Y12/X12)*100,0)</f>
        <v>-94.36113951998283</v>
      </c>
      <c r="AA12" s="74">
        <f>SUM(AA6:AA11)</f>
        <v>133123516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5570818</v>
      </c>
      <c r="H16" s="159"/>
      <c r="I16" s="159"/>
      <c r="J16" s="60"/>
      <c r="K16" s="159"/>
      <c r="L16" s="159"/>
      <c r="M16" s="60"/>
      <c r="N16" s="159"/>
      <c r="O16" s="159"/>
      <c r="P16" s="159">
        <v>4376782</v>
      </c>
      <c r="Q16" s="60"/>
      <c r="R16" s="159">
        <v>4376782</v>
      </c>
      <c r="S16" s="159"/>
      <c r="T16" s="60"/>
      <c r="U16" s="159"/>
      <c r="V16" s="159"/>
      <c r="W16" s="159">
        <v>4376782</v>
      </c>
      <c r="X16" s="60"/>
      <c r="Y16" s="159">
        <v>4376782</v>
      </c>
      <c r="Z16" s="141"/>
      <c r="AA16" s="225"/>
    </row>
    <row r="17" spans="1:27" ht="12.75">
      <c r="A17" s="249" t="s">
        <v>152</v>
      </c>
      <c r="B17" s="182"/>
      <c r="C17" s="155">
        <v>11461003</v>
      </c>
      <c r="D17" s="155"/>
      <c r="E17" s="59">
        <v>12148663</v>
      </c>
      <c r="F17" s="60">
        <v>12148663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9111497</v>
      </c>
      <c r="Y17" s="60">
        <v>-9111497</v>
      </c>
      <c r="Z17" s="140">
        <v>-100</v>
      </c>
      <c r="AA17" s="62">
        <v>12148663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395294092</v>
      </c>
      <c r="D19" s="155"/>
      <c r="E19" s="59">
        <v>377499794</v>
      </c>
      <c r="F19" s="60">
        <v>377499794</v>
      </c>
      <c r="G19" s="60"/>
      <c r="H19" s="60"/>
      <c r="I19" s="60">
        <v>1193691</v>
      </c>
      <c r="J19" s="60">
        <v>1193691</v>
      </c>
      <c r="K19" s="60">
        <v>5247996</v>
      </c>
      <c r="L19" s="60">
        <v>5247996</v>
      </c>
      <c r="M19" s="60">
        <v>5247996</v>
      </c>
      <c r="N19" s="60">
        <v>5247996</v>
      </c>
      <c r="O19" s="60">
        <v>5247996</v>
      </c>
      <c r="P19" s="60"/>
      <c r="Q19" s="60"/>
      <c r="R19" s="60"/>
      <c r="S19" s="60"/>
      <c r="T19" s="60"/>
      <c r="U19" s="60"/>
      <c r="V19" s="60"/>
      <c r="W19" s="60"/>
      <c r="X19" s="60">
        <v>283124846</v>
      </c>
      <c r="Y19" s="60">
        <v>-283124846</v>
      </c>
      <c r="Z19" s="140">
        <v>-100</v>
      </c>
      <c r="AA19" s="62">
        <v>377499794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406755095</v>
      </c>
      <c r="D24" s="168">
        <f>SUM(D15:D23)</f>
        <v>0</v>
      </c>
      <c r="E24" s="76">
        <f t="shared" si="1"/>
        <v>389648457</v>
      </c>
      <c r="F24" s="77">
        <f t="shared" si="1"/>
        <v>389648457</v>
      </c>
      <c r="G24" s="77">
        <f t="shared" si="1"/>
        <v>5570818</v>
      </c>
      <c r="H24" s="77">
        <f t="shared" si="1"/>
        <v>0</v>
      </c>
      <c r="I24" s="77">
        <f t="shared" si="1"/>
        <v>1193691</v>
      </c>
      <c r="J24" s="77">
        <f t="shared" si="1"/>
        <v>1193691</v>
      </c>
      <c r="K24" s="77">
        <f t="shared" si="1"/>
        <v>5247996</v>
      </c>
      <c r="L24" s="77">
        <f t="shared" si="1"/>
        <v>5247996</v>
      </c>
      <c r="M24" s="77">
        <f t="shared" si="1"/>
        <v>5247996</v>
      </c>
      <c r="N24" s="77">
        <f t="shared" si="1"/>
        <v>5247996</v>
      </c>
      <c r="O24" s="77">
        <f t="shared" si="1"/>
        <v>5247996</v>
      </c>
      <c r="P24" s="77">
        <f t="shared" si="1"/>
        <v>4376782</v>
      </c>
      <c r="Q24" s="77">
        <f t="shared" si="1"/>
        <v>0</v>
      </c>
      <c r="R24" s="77">
        <f t="shared" si="1"/>
        <v>4376782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4376782</v>
      </c>
      <c r="X24" s="77">
        <f t="shared" si="1"/>
        <v>292236343</v>
      </c>
      <c r="Y24" s="77">
        <f t="shared" si="1"/>
        <v>-287859561</v>
      </c>
      <c r="Z24" s="212">
        <f>+IF(X24&lt;&gt;0,+(Y24/X24)*100,0)</f>
        <v>-98.50231427239014</v>
      </c>
      <c r="AA24" s="79">
        <f>SUM(AA15:AA23)</f>
        <v>389648457</v>
      </c>
    </row>
    <row r="25" spans="1:27" ht="12.75">
      <c r="A25" s="250" t="s">
        <v>159</v>
      </c>
      <c r="B25" s="251"/>
      <c r="C25" s="168">
        <f aca="true" t="shared" si="2" ref="C25:Y25">+C12+C24</f>
        <v>467698413</v>
      </c>
      <c r="D25" s="168">
        <f>+D12+D24</f>
        <v>0</v>
      </c>
      <c r="E25" s="72">
        <f t="shared" si="2"/>
        <v>522771974</v>
      </c>
      <c r="F25" s="73">
        <f t="shared" si="2"/>
        <v>522771973</v>
      </c>
      <c r="G25" s="73">
        <f t="shared" si="2"/>
        <v>79928123</v>
      </c>
      <c r="H25" s="73">
        <f t="shared" si="2"/>
        <v>15730143</v>
      </c>
      <c r="I25" s="73">
        <f t="shared" si="2"/>
        <v>25078688</v>
      </c>
      <c r="J25" s="73">
        <f t="shared" si="2"/>
        <v>25078688</v>
      </c>
      <c r="K25" s="73">
        <f t="shared" si="2"/>
        <v>5392696</v>
      </c>
      <c r="L25" s="73">
        <f t="shared" si="2"/>
        <v>5392696</v>
      </c>
      <c r="M25" s="73">
        <f t="shared" si="2"/>
        <v>5392696</v>
      </c>
      <c r="N25" s="73">
        <f t="shared" si="2"/>
        <v>5392696</v>
      </c>
      <c r="O25" s="73">
        <f t="shared" si="2"/>
        <v>7292008</v>
      </c>
      <c r="P25" s="73">
        <f t="shared" si="2"/>
        <v>10006769</v>
      </c>
      <c r="Q25" s="73">
        <f t="shared" si="2"/>
        <v>0</v>
      </c>
      <c r="R25" s="73">
        <f t="shared" si="2"/>
        <v>10006769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10006769</v>
      </c>
      <c r="X25" s="73">
        <f t="shared" si="2"/>
        <v>392078980</v>
      </c>
      <c r="Y25" s="73">
        <f t="shared" si="2"/>
        <v>-382072211</v>
      </c>
      <c r="Z25" s="170">
        <f>+IF(X25&lt;&gt;0,+(Y25/X25)*100,0)</f>
        <v>-97.44776702897973</v>
      </c>
      <c r="AA25" s="74">
        <f>+AA12+AA24</f>
        <v>522771973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94680</v>
      </c>
      <c r="D30" s="155"/>
      <c r="E30" s="59">
        <v>11000000</v>
      </c>
      <c r="F30" s="60">
        <v>11000000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8250000</v>
      </c>
      <c r="Y30" s="60">
        <v>-8250000</v>
      </c>
      <c r="Z30" s="140">
        <v>-100</v>
      </c>
      <c r="AA30" s="62">
        <v>11000000</v>
      </c>
    </row>
    <row r="31" spans="1:27" ht="12.75">
      <c r="A31" s="249" t="s">
        <v>163</v>
      </c>
      <c r="B31" s="182"/>
      <c r="C31" s="155">
        <v>61000</v>
      </c>
      <c r="D31" s="155"/>
      <c r="E31" s="59">
        <v>150000</v>
      </c>
      <c r="F31" s="60">
        <v>150000</v>
      </c>
      <c r="G31" s="60">
        <v>97399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112500</v>
      </c>
      <c r="Y31" s="60">
        <v>-112500</v>
      </c>
      <c r="Z31" s="140">
        <v>-100</v>
      </c>
      <c r="AA31" s="62">
        <v>150000</v>
      </c>
    </row>
    <row r="32" spans="1:27" ht="12.75">
      <c r="A32" s="249" t="s">
        <v>164</v>
      </c>
      <c r="B32" s="182"/>
      <c r="C32" s="155">
        <v>31627140</v>
      </c>
      <c r="D32" s="155"/>
      <c r="E32" s="59">
        <v>25000000</v>
      </c>
      <c r="F32" s="60">
        <v>25000000</v>
      </c>
      <c r="G32" s="60">
        <v>695788</v>
      </c>
      <c r="H32" s="60">
        <v>3150517</v>
      </c>
      <c r="I32" s="60">
        <v>3121360</v>
      </c>
      <c r="J32" s="60">
        <v>3121360</v>
      </c>
      <c r="K32" s="60">
        <v>559197</v>
      </c>
      <c r="L32" s="60">
        <v>559197</v>
      </c>
      <c r="M32" s="60">
        <v>559197</v>
      </c>
      <c r="N32" s="60">
        <v>559197</v>
      </c>
      <c r="O32" s="60">
        <v>847216</v>
      </c>
      <c r="P32" s="60">
        <v>4000722</v>
      </c>
      <c r="Q32" s="60"/>
      <c r="R32" s="60">
        <v>4000722</v>
      </c>
      <c r="S32" s="60"/>
      <c r="T32" s="60"/>
      <c r="U32" s="60"/>
      <c r="V32" s="60"/>
      <c r="W32" s="60">
        <v>4000722</v>
      </c>
      <c r="X32" s="60">
        <v>18750000</v>
      </c>
      <c r="Y32" s="60">
        <v>-14749278</v>
      </c>
      <c r="Z32" s="140">
        <v>-78.66</v>
      </c>
      <c r="AA32" s="62">
        <v>25000000</v>
      </c>
    </row>
    <row r="33" spans="1:27" ht="12.75">
      <c r="A33" s="249" t="s">
        <v>165</v>
      </c>
      <c r="B33" s="182"/>
      <c r="C33" s="155">
        <v>5662305</v>
      </c>
      <c r="D33" s="155"/>
      <c r="E33" s="59">
        <v>4500000</v>
      </c>
      <c r="F33" s="60">
        <v>4500000</v>
      </c>
      <c r="G33" s="60">
        <v>22457</v>
      </c>
      <c r="H33" s="60">
        <v>33720</v>
      </c>
      <c r="I33" s="60">
        <v>32608</v>
      </c>
      <c r="J33" s="60">
        <v>32608</v>
      </c>
      <c r="K33" s="60">
        <v>157747</v>
      </c>
      <c r="L33" s="60">
        <v>157747</v>
      </c>
      <c r="M33" s="60">
        <v>157747</v>
      </c>
      <c r="N33" s="60">
        <v>157747</v>
      </c>
      <c r="O33" s="60">
        <v>90611</v>
      </c>
      <c r="P33" s="60">
        <v>1964</v>
      </c>
      <c r="Q33" s="60"/>
      <c r="R33" s="60">
        <v>1964</v>
      </c>
      <c r="S33" s="60"/>
      <c r="T33" s="60"/>
      <c r="U33" s="60"/>
      <c r="V33" s="60"/>
      <c r="W33" s="60">
        <v>1964</v>
      </c>
      <c r="X33" s="60">
        <v>3375000</v>
      </c>
      <c r="Y33" s="60">
        <v>-3373036</v>
      </c>
      <c r="Z33" s="140">
        <v>-99.94</v>
      </c>
      <c r="AA33" s="62">
        <v>4500000</v>
      </c>
    </row>
    <row r="34" spans="1:27" ht="12.75">
      <c r="A34" s="250" t="s">
        <v>58</v>
      </c>
      <c r="B34" s="251"/>
      <c r="C34" s="168">
        <f aca="true" t="shared" si="3" ref="C34:Y34">SUM(C29:C33)</f>
        <v>37445125</v>
      </c>
      <c r="D34" s="168">
        <f>SUM(D29:D33)</f>
        <v>0</v>
      </c>
      <c r="E34" s="72">
        <f t="shared" si="3"/>
        <v>40650000</v>
      </c>
      <c r="F34" s="73">
        <f t="shared" si="3"/>
        <v>40650000</v>
      </c>
      <c r="G34" s="73">
        <f t="shared" si="3"/>
        <v>815644</v>
      </c>
      <c r="H34" s="73">
        <f t="shared" si="3"/>
        <v>3184237</v>
      </c>
      <c r="I34" s="73">
        <f t="shared" si="3"/>
        <v>3153968</v>
      </c>
      <c r="J34" s="73">
        <f t="shared" si="3"/>
        <v>3153968</v>
      </c>
      <c r="K34" s="73">
        <f t="shared" si="3"/>
        <v>716944</v>
      </c>
      <c r="L34" s="73">
        <f t="shared" si="3"/>
        <v>716944</v>
      </c>
      <c r="M34" s="73">
        <f t="shared" si="3"/>
        <v>716944</v>
      </c>
      <c r="N34" s="73">
        <f t="shared" si="3"/>
        <v>716944</v>
      </c>
      <c r="O34" s="73">
        <f t="shared" si="3"/>
        <v>937827</v>
      </c>
      <c r="P34" s="73">
        <f t="shared" si="3"/>
        <v>4002686</v>
      </c>
      <c r="Q34" s="73">
        <f t="shared" si="3"/>
        <v>0</v>
      </c>
      <c r="R34" s="73">
        <f t="shared" si="3"/>
        <v>4002686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4002686</v>
      </c>
      <c r="X34" s="73">
        <f t="shared" si="3"/>
        <v>30487500</v>
      </c>
      <c r="Y34" s="73">
        <f t="shared" si="3"/>
        <v>-26484814</v>
      </c>
      <c r="Z34" s="170">
        <f>+IF(X34&lt;&gt;0,+(Y34/X34)*100,0)</f>
        <v>-86.8710586305863</v>
      </c>
      <c r="AA34" s="74">
        <f>SUM(AA29:AA33)</f>
        <v>40650000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1951563</v>
      </c>
      <c r="D37" s="155"/>
      <c r="E37" s="59">
        <v>2000000</v>
      </c>
      <c r="F37" s="60">
        <v>2000000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1500000</v>
      </c>
      <c r="Y37" s="60">
        <v>-1500000</v>
      </c>
      <c r="Z37" s="140">
        <v>-100</v>
      </c>
      <c r="AA37" s="62">
        <v>2000000</v>
      </c>
    </row>
    <row r="38" spans="1:27" ht="12.75">
      <c r="A38" s="249" t="s">
        <v>165</v>
      </c>
      <c r="B38" s="182"/>
      <c r="C38" s="155">
        <v>7407576</v>
      </c>
      <c r="D38" s="155"/>
      <c r="E38" s="59">
        <v>7000000</v>
      </c>
      <c r="F38" s="60">
        <v>7000000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5250000</v>
      </c>
      <c r="Y38" s="60">
        <v>-5250000</v>
      </c>
      <c r="Z38" s="140">
        <v>-100</v>
      </c>
      <c r="AA38" s="62">
        <v>7000000</v>
      </c>
    </row>
    <row r="39" spans="1:27" ht="12.75">
      <c r="A39" s="250" t="s">
        <v>59</v>
      </c>
      <c r="B39" s="253"/>
      <c r="C39" s="168">
        <f aca="true" t="shared" si="4" ref="C39:Y39">SUM(C37:C38)</f>
        <v>9359139</v>
      </c>
      <c r="D39" s="168">
        <f>SUM(D37:D38)</f>
        <v>0</v>
      </c>
      <c r="E39" s="76">
        <f t="shared" si="4"/>
        <v>9000000</v>
      </c>
      <c r="F39" s="77">
        <f t="shared" si="4"/>
        <v>9000000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6750000</v>
      </c>
      <c r="Y39" s="77">
        <f t="shared" si="4"/>
        <v>-6750000</v>
      </c>
      <c r="Z39" s="212">
        <f>+IF(X39&lt;&gt;0,+(Y39/X39)*100,0)</f>
        <v>-100</v>
      </c>
      <c r="AA39" s="79">
        <f>SUM(AA37:AA38)</f>
        <v>9000000</v>
      </c>
    </row>
    <row r="40" spans="1:27" ht="12.75">
      <c r="A40" s="250" t="s">
        <v>167</v>
      </c>
      <c r="B40" s="251"/>
      <c r="C40" s="168">
        <f aca="true" t="shared" si="5" ref="C40:Y40">+C34+C39</f>
        <v>46804264</v>
      </c>
      <c r="D40" s="168">
        <f>+D34+D39</f>
        <v>0</v>
      </c>
      <c r="E40" s="72">
        <f t="shared" si="5"/>
        <v>49650000</v>
      </c>
      <c r="F40" s="73">
        <f t="shared" si="5"/>
        <v>49650000</v>
      </c>
      <c r="G40" s="73">
        <f t="shared" si="5"/>
        <v>815644</v>
      </c>
      <c r="H40" s="73">
        <f t="shared" si="5"/>
        <v>3184237</v>
      </c>
      <c r="I40" s="73">
        <f t="shared" si="5"/>
        <v>3153968</v>
      </c>
      <c r="J40" s="73">
        <f t="shared" si="5"/>
        <v>3153968</v>
      </c>
      <c r="K40" s="73">
        <f t="shared" si="5"/>
        <v>716944</v>
      </c>
      <c r="L40" s="73">
        <f t="shared" si="5"/>
        <v>716944</v>
      </c>
      <c r="M40" s="73">
        <f t="shared" si="5"/>
        <v>716944</v>
      </c>
      <c r="N40" s="73">
        <f t="shared" si="5"/>
        <v>716944</v>
      </c>
      <c r="O40" s="73">
        <f t="shared" si="5"/>
        <v>937827</v>
      </c>
      <c r="P40" s="73">
        <f t="shared" si="5"/>
        <v>4002686</v>
      </c>
      <c r="Q40" s="73">
        <f t="shared" si="5"/>
        <v>0</v>
      </c>
      <c r="R40" s="73">
        <f t="shared" si="5"/>
        <v>4002686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4002686</v>
      </c>
      <c r="X40" s="73">
        <f t="shared" si="5"/>
        <v>37237500</v>
      </c>
      <c r="Y40" s="73">
        <f t="shared" si="5"/>
        <v>-33234814</v>
      </c>
      <c r="Z40" s="170">
        <f>+IF(X40&lt;&gt;0,+(Y40/X40)*100,0)</f>
        <v>-89.25092715676402</v>
      </c>
      <c r="AA40" s="74">
        <f>+AA34+AA39</f>
        <v>49650000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420894149</v>
      </c>
      <c r="D42" s="257">
        <f>+D25-D40</f>
        <v>0</v>
      </c>
      <c r="E42" s="258">
        <f t="shared" si="6"/>
        <v>473121974</v>
      </c>
      <c r="F42" s="259">
        <f t="shared" si="6"/>
        <v>473121973</v>
      </c>
      <c r="G42" s="259">
        <f t="shared" si="6"/>
        <v>79112479</v>
      </c>
      <c r="H42" s="259">
        <f t="shared" si="6"/>
        <v>12545906</v>
      </c>
      <c r="I42" s="259">
        <f t="shared" si="6"/>
        <v>21924720</v>
      </c>
      <c r="J42" s="259">
        <f t="shared" si="6"/>
        <v>21924720</v>
      </c>
      <c r="K42" s="259">
        <f t="shared" si="6"/>
        <v>4675752</v>
      </c>
      <c r="L42" s="259">
        <f t="shared" si="6"/>
        <v>4675752</v>
      </c>
      <c r="M42" s="259">
        <f t="shared" si="6"/>
        <v>4675752</v>
      </c>
      <c r="N42" s="259">
        <f t="shared" si="6"/>
        <v>4675752</v>
      </c>
      <c r="O42" s="259">
        <f t="shared" si="6"/>
        <v>6354181</v>
      </c>
      <c r="P42" s="259">
        <f t="shared" si="6"/>
        <v>6004083</v>
      </c>
      <c r="Q42" s="259">
        <f t="shared" si="6"/>
        <v>0</v>
      </c>
      <c r="R42" s="259">
        <f t="shared" si="6"/>
        <v>6004083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6004083</v>
      </c>
      <c r="X42" s="259">
        <f t="shared" si="6"/>
        <v>354841480</v>
      </c>
      <c r="Y42" s="259">
        <f t="shared" si="6"/>
        <v>-348837397</v>
      </c>
      <c r="Z42" s="260">
        <f>+IF(X42&lt;&gt;0,+(Y42/X42)*100,0)</f>
        <v>-98.30795345572338</v>
      </c>
      <c r="AA42" s="261">
        <f>+AA25-AA40</f>
        <v>473121973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420894149</v>
      </c>
      <c r="D45" s="155"/>
      <c r="E45" s="59">
        <v>473121973</v>
      </c>
      <c r="F45" s="60">
        <v>473121973</v>
      </c>
      <c r="G45" s="60">
        <v>79112479</v>
      </c>
      <c r="H45" s="60">
        <v>12545906</v>
      </c>
      <c r="I45" s="60">
        <v>21924720</v>
      </c>
      <c r="J45" s="60">
        <v>21924720</v>
      </c>
      <c r="K45" s="60">
        <v>4675752</v>
      </c>
      <c r="L45" s="60">
        <v>4675752</v>
      </c>
      <c r="M45" s="60">
        <v>4675752</v>
      </c>
      <c r="N45" s="60">
        <v>4675752</v>
      </c>
      <c r="O45" s="60">
        <v>6354181</v>
      </c>
      <c r="P45" s="60">
        <v>6004083</v>
      </c>
      <c r="Q45" s="60"/>
      <c r="R45" s="60">
        <v>6004083</v>
      </c>
      <c r="S45" s="60"/>
      <c r="T45" s="60"/>
      <c r="U45" s="60"/>
      <c r="V45" s="60"/>
      <c r="W45" s="60">
        <v>6004083</v>
      </c>
      <c r="X45" s="60">
        <v>354841480</v>
      </c>
      <c r="Y45" s="60">
        <v>-348837397</v>
      </c>
      <c r="Z45" s="139">
        <v>-98.31</v>
      </c>
      <c r="AA45" s="62">
        <v>473121973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420894149</v>
      </c>
      <c r="D48" s="217">
        <f>SUM(D45:D47)</f>
        <v>0</v>
      </c>
      <c r="E48" s="264">
        <f t="shared" si="7"/>
        <v>473121973</v>
      </c>
      <c r="F48" s="219">
        <f t="shared" si="7"/>
        <v>473121973</v>
      </c>
      <c r="G48" s="219">
        <f t="shared" si="7"/>
        <v>79112479</v>
      </c>
      <c r="H48" s="219">
        <f t="shared" si="7"/>
        <v>12545906</v>
      </c>
      <c r="I48" s="219">
        <f t="shared" si="7"/>
        <v>21924720</v>
      </c>
      <c r="J48" s="219">
        <f t="shared" si="7"/>
        <v>21924720</v>
      </c>
      <c r="K48" s="219">
        <f t="shared" si="7"/>
        <v>4675752</v>
      </c>
      <c r="L48" s="219">
        <f t="shared" si="7"/>
        <v>4675752</v>
      </c>
      <c r="M48" s="219">
        <f t="shared" si="7"/>
        <v>4675752</v>
      </c>
      <c r="N48" s="219">
        <f t="shared" si="7"/>
        <v>4675752</v>
      </c>
      <c r="O48" s="219">
        <f t="shared" si="7"/>
        <v>6354181</v>
      </c>
      <c r="P48" s="219">
        <f t="shared" si="7"/>
        <v>6004083</v>
      </c>
      <c r="Q48" s="219">
        <f t="shared" si="7"/>
        <v>0</v>
      </c>
      <c r="R48" s="219">
        <f t="shared" si="7"/>
        <v>6004083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6004083</v>
      </c>
      <c r="X48" s="219">
        <f t="shared" si="7"/>
        <v>354841480</v>
      </c>
      <c r="Y48" s="219">
        <f t="shared" si="7"/>
        <v>-348837397</v>
      </c>
      <c r="Z48" s="265">
        <f>+IF(X48&lt;&gt;0,+(Y48/X48)*100,0)</f>
        <v>-98.30795345572338</v>
      </c>
      <c r="AA48" s="232">
        <f>SUM(AA45:AA47)</f>
        <v>473121973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5875917</v>
      </c>
      <c r="D6" s="155"/>
      <c r="E6" s="59">
        <v>11700000</v>
      </c>
      <c r="F6" s="60">
        <v>9999996</v>
      </c>
      <c r="G6" s="60"/>
      <c r="H6" s="60"/>
      <c r="I6" s="60"/>
      <c r="J6" s="60"/>
      <c r="K6" s="60"/>
      <c r="L6" s="60"/>
      <c r="M6" s="60"/>
      <c r="N6" s="60"/>
      <c r="O6" s="60"/>
      <c r="P6" s="60">
        <v>93593</v>
      </c>
      <c r="Q6" s="60">
        <v>681049</v>
      </c>
      <c r="R6" s="60">
        <v>774642</v>
      </c>
      <c r="S6" s="60"/>
      <c r="T6" s="60"/>
      <c r="U6" s="60"/>
      <c r="V6" s="60"/>
      <c r="W6" s="60">
        <v>774642</v>
      </c>
      <c r="X6" s="60">
        <v>7499997</v>
      </c>
      <c r="Y6" s="60">
        <v>-6725355</v>
      </c>
      <c r="Z6" s="140">
        <v>-89.67</v>
      </c>
      <c r="AA6" s="62">
        <v>9999996</v>
      </c>
    </row>
    <row r="7" spans="1:27" ht="12.75">
      <c r="A7" s="249" t="s">
        <v>32</v>
      </c>
      <c r="B7" s="182"/>
      <c r="C7" s="155">
        <v>430399</v>
      </c>
      <c r="D7" s="155"/>
      <c r="E7" s="59">
        <v>99996</v>
      </c>
      <c r="F7" s="60">
        <v>600000</v>
      </c>
      <c r="G7" s="60">
        <v>12479</v>
      </c>
      <c r="H7" s="60">
        <v>4088</v>
      </c>
      <c r="I7" s="60">
        <v>12479</v>
      </c>
      <c r="J7" s="60">
        <v>29046</v>
      </c>
      <c r="K7" s="60">
        <v>3731</v>
      </c>
      <c r="L7" s="60"/>
      <c r="M7" s="60"/>
      <c r="N7" s="60">
        <v>3731</v>
      </c>
      <c r="O7" s="60"/>
      <c r="P7" s="60">
        <v>14184</v>
      </c>
      <c r="Q7" s="60">
        <v>23786</v>
      </c>
      <c r="R7" s="60">
        <v>37970</v>
      </c>
      <c r="S7" s="60"/>
      <c r="T7" s="60"/>
      <c r="U7" s="60"/>
      <c r="V7" s="60"/>
      <c r="W7" s="60">
        <v>70747</v>
      </c>
      <c r="X7" s="60">
        <v>450000</v>
      </c>
      <c r="Y7" s="60">
        <v>-379253</v>
      </c>
      <c r="Z7" s="140">
        <v>-84.28</v>
      </c>
      <c r="AA7" s="62">
        <v>600000</v>
      </c>
    </row>
    <row r="8" spans="1:27" ht="12.75">
      <c r="A8" s="249" t="s">
        <v>178</v>
      </c>
      <c r="B8" s="182"/>
      <c r="C8" s="155">
        <v>14215749</v>
      </c>
      <c r="D8" s="155"/>
      <c r="E8" s="59">
        <v>26928264</v>
      </c>
      <c r="F8" s="60">
        <v>1479996</v>
      </c>
      <c r="G8" s="60">
        <v>6864922</v>
      </c>
      <c r="H8" s="60">
        <v>26859</v>
      </c>
      <c r="I8" s="60">
        <v>6864922</v>
      </c>
      <c r="J8" s="60">
        <v>13756703</v>
      </c>
      <c r="K8" s="60">
        <v>27095</v>
      </c>
      <c r="L8" s="60"/>
      <c r="M8" s="60"/>
      <c r="N8" s="60">
        <v>27095</v>
      </c>
      <c r="O8" s="60"/>
      <c r="P8" s="60">
        <v>5621678</v>
      </c>
      <c r="Q8" s="60">
        <v>1656248</v>
      </c>
      <c r="R8" s="60">
        <v>7277926</v>
      </c>
      <c r="S8" s="60"/>
      <c r="T8" s="60"/>
      <c r="U8" s="60"/>
      <c r="V8" s="60"/>
      <c r="W8" s="60">
        <v>21061724</v>
      </c>
      <c r="X8" s="60">
        <v>1109997</v>
      </c>
      <c r="Y8" s="60">
        <v>19951727</v>
      </c>
      <c r="Z8" s="140">
        <v>1797.46</v>
      </c>
      <c r="AA8" s="62">
        <v>1479996</v>
      </c>
    </row>
    <row r="9" spans="1:27" ht="12.75">
      <c r="A9" s="249" t="s">
        <v>179</v>
      </c>
      <c r="B9" s="182"/>
      <c r="C9" s="155">
        <v>173868673</v>
      </c>
      <c r="D9" s="155"/>
      <c r="E9" s="59">
        <v>130626996</v>
      </c>
      <c r="F9" s="60">
        <v>130173000</v>
      </c>
      <c r="G9" s="60">
        <v>54305000</v>
      </c>
      <c r="H9" s="60">
        <v>3026000</v>
      </c>
      <c r="I9" s="60"/>
      <c r="J9" s="60">
        <v>57331000</v>
      </c>
      <c r="K9" s="60"/>
      <c r="L9" s="60"/>
      <c r="M9" s="60"/>
      <c r="N9" s="60"/>
      <c r="O9" s="60"/>
      <c r="P9" s="60"/>
      <c r="Q9" s="60">
        <v>31893000</v>
      </c>
      <c r="R9" s="60">
        <v>31893000</v>
      </c>
      <c r="S9" s="60"/>
      <c r="T9" s="60"/>
      <c r="U9" s="60"/>
      <c r="V9" s="60"/>
      <c r="W9" s="60">
        <v>89224000</v>
      </c>
      <c r="X9" s="60">
        <v>97629750</v>
      </c>
      <c r="Y9" s="60">
        <v>-8405750</v>
      </c>
      <c r="Z9" s="140">
        <v>-8.61</v>
      </c>
      <c r="AA9" s="62">
        <v>130173000</v>
      </c>
    </row>
    <row r="10" spans="1:27" ht="12.75">
      <c r="A10" s="249" t="s">
        <v>180</v>
      </c>
      <c r="B10" s="182"/>
      <c r="C10" s="155"/>
      <c r="D10" s="155"/>
      <c r="E10" s="59">
        <v>60339000</v>
      </c>
      <c r="F10" s="60">
        <v>60339000</v>
      </c>
      <c r="G10" s="60">
        <v>16049000</v>
      </c>
      <c r="H10" s="60"/>
      <c r="I10" s="60"/>
      <c r="J10" s="60">
        <v>16049000</v>
      </c>
      <c r="K10" s="60"/>
      <c r="L10" s="60"/>
      <c r="M10" s="60"/>
      <c r="N10" s="60"/>
      <c r="O10" s="60"/>
      <c r="P10" s="60">
        <v>3000000</v>
      </c>
      <c r="Q10" s="60">
        <v>5212000</v>
      </c>
      <c r="R10" s="60">
        <v>8212000</v>
      </c>
      <c r="S10" s="60"/>
      <c r="T10" s="60"/>
      <c r="U10" s="60"/>
      <c r="V10" s="60"/>
      <c r="W10" s="60">
        <v>24261000</v>
      </c>
      <c r="X10" s="60">
        <v>45254250</v>
      </c>
      <c r="Y10" s="60">
        <v>-20993250</v>
      </c>
      <c r="Z10" s="140">
        <v>-46.39</v>
      </c>
      <c r="AA10" s="62">
        <v>60339000</v>
      </c>
    </row>
    <row r="11" spans="1:27" ht="12.75">
      <c r="A11" s="249" t="s">
        <v>181</v>
      </c>
      <c r="B11" s="182"/>
      <c r="C11" s="155">
        <v>3836722</v>
      </c>
      <c r="D11" s="155"/>
      <c r="E11" s="59">
        <v>4700004</v>
      </c>
      <c r="F11" s="60">
        <v>1999992</v>
      </c>
      <c r="G11" s="60">
        <v>11</v>
      </c>
      <c r="H11" s="60">
        <v>207</v>
      </c>
      <c r="I11" s="60">
        <v>11</v>
      </c>
      <c r="J11" s="60">
        <v>229</v>
      </c>
      <c r="K11" s="60"/>
      <c r="L11" s="60"/>
      <c r="M11" s="60"/>
      <c r="N11" s="60"/>
      <c r="O11" s="60"/>
      <c r="P11" s="60">
        <v>444176</v>
      </c>
      <c r="Q11" s="60"/>
      <c r="R11" s="60">
        <v>444176</v>
      </c>
      <c r="S11" s="60"/>
      <c r="T11" s="60"/>
      <c r="U11" s="60"/>
      <c r="V11" s="60"/>
      <c r="W11" s="60">
        <v>444405</v>
      </c>
      <c r="X11" s="60">
        <v>1499994</v>
      </c>
      <c r="Y11" s="60">
        <v>-1055589</v>
      </c>
      <c r="Z11" s="140">
        <v>-70.37</v>
      </c>
      <c r="AA11" s="62">
        <v>1999992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-127990734</v>
      </c>
      <c r="D14" s="155"/>
      <c r="E14" s="59">
        <v>-155950764</v>
      </c>
      <c r="F14" s="60">
        <v>-211615380</v>
      </c>
      <c r="G14" s="60">
        <v>-7643745</v>
      </c>
      <c r="H14" s="60">
        <v>-17745124</v>
      </c>
      <c r="I14" s="60">
        <v>-12415801</v>
      </c>
      <c r="J14" s="60">
        <v>-37804670</v>
      </c>
      <c r="K14" s="60">
        <v>-7835835</v>
      </c>
      <c r="L14" s="60">
        <v>-20076164</v>
      </c>
      <c r="M14" s="60">
        <v>-15871158</v>
      </c>
      <c r="N14" s="60">
        <v>-43783157</v>
      </c>
      <c r="O14" s="60">
        <v>-6814838</v>
      </c>
      <c r="P14" s="60">
        <v>-12490731</v>
      </c>
      <c r="Q14" s="60">
        <v>-15500635</v>
      </c>
      <c r="R14" s="60">
        <v>-34806204</v>
      </c>
      <c r="S14" s="60"/>
      <c r="T14" s="60"/>
      <c r="U14" s="60"/>
      <c r="V14" s="60"/>
      <c r="W14" s="60">
        <v>-116394031</v>
      </c>
      <c r="X14" s="60">
        <v>-158711535</v>
      </c>
      <c r="Y14" s="60">
        <v>42317504</v>
      </c>
      <c r="Z14" s="140">
        <v>-26.66</v>
      </c>
      <c r="AA14" s="62">
        <v>-211615380</v>
      </c>
    </row>
    <row r="15" spans="1:27" ht="12.75">
      <c r="A15" s="249" t="s">
        <v>40</v>
      </c>
      <c r="B15" s="182"/>
      <c r="C15" s="155">
        <v>-4816</v>
      </c>
      <c r="D15" s="155"/>
      <c r="E15" s="59">
        <v>-350004</v>
      </c>
      <c r="F15" s="60">
        <v>-350004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-262503</v>
      </c>
      <c r="Y15" s="60">
        <v>262503</v>
      </c>
      <c r="Z15" s="140">
        <v>-100</v>
      </c>
      <c r="AA15" s="62">
        <v>-350004</v>
      </c>
    </row>
    <row r="16" spans="1:27" ht="12.75">
      <c r="A16" s="249" t="s">
        <v>42</v>
      </c>
      <c r="B16" s="182"/>
      <c r="C16" s="155"/>
      <c r="D16" s="155"/>
      <c r="E16" s="59">
        <v>-8049996</v>
      </c>
      <c r="F16" s="60">
        <v>-8049996</v>
      </c>
      <c r="G16" s="60">
        <v>-58211</v>
      </c>
      <c r="H16" s="60">
        <v>-43563</v>
      </c>
      <c r="I16" s="60">
        <v>-58211</v>
      </c>
      <c r="J16" s="60">
        <v>-159985</v>
      </c>
      <c r="K16" s="60">
        <v>-60577</v>
      </c>
      <c r="L16" s="60">
        <v>-509806</v>
      </c>
      <c r="M16" s="60">
        <v>-6000</v>
      </c>
      <c r="N16" s="60">
        <v>-576383</v>
      </c>
      <c r="O16" s="60"/>
      <c r="P16" s="60"/>
      <c r="Q16" s="60"/>
      <c r="R16" s="60"/>
      <c r="S16" s="60"/>
      <c r="T16" s="60"/>
      <c r="U16" s="60"/>
      <c r="V16" s="60"/>
      <c r="W16" s="60">
        <v>-736368</v>
      </c>
      <c r="X16" s="60">
        <v>-6037497</v>
      </c>
      <c r="Y16" s="60">
        <v>5301129</v>
      </c>
      <c r="Z16" s="140">
        <v>-87.8</v>
      </c>
      <c r="AA16" s="62">
        <v>-8049996</v>
      </c>
    </row>
    <row r="17" spans="1:27" ht="12.75">
      <c r="A17" s="250" t="s">
        <v>185</v>
      </c>
      <c r="B17" s="251"/>
      <c r="C17" s="168">
        <f aca="true" t="shared" si="0" ref="C17:Y17">SUM(C6:C16)</f>
        <v>70231910</v>
      </c>
      <c r="D17" s="168">
        <f t="shared" si="0"/>
        <v>0</v>
      </c>
      <c r="E17" s="72">
        <f t="shared" si="0"/>
        <v>70043496</v>
      </c>
      <c r="F17" s="73">
        <f t="shared" si="0"/>
        <v>-15423396</v>
      </c>
      <c r="G17" s="73">
        <f t="shared" si="0"/>
        <v>69529456</v>
      </c>
      <c r="H17" s="73">
        <f t="shared" si="0"/>
        <v>-14731533</v>
      </c>
      <c r="I17" s="73">
        <f t="shared" si="0"/>
        <v>-5596600</v>
      </c>
      <c r="J17" s="73">
        <f t="shared" si="0"/>
        <v>49201323</v>
      </c>
      <c r="K17" s="73">
        <f t="shared" si="0"/>
        <v>-7865586</v>
      </c>
      <c r="L17" s="73">
        <f t="shared" si="0"/>
        <v>-20585970</v>
      </c>
      <c r="M17" s="73">
        <f t="shared" si="0"/>
        <v>-15877158</v>
      </c>
      <c r="N17" s="73">
        <f t="shared" si="0"/>
        <v>-44328714</v>
      </c>
      <c r="O17" s="73">
        <f t="shared" si="0"/>
        <v>-6814838</v>
      </c>
      <c r="P17" s="73">
        <f t="shared" si="0"/>
        <v>-3317100</v>
      </c>
      <c r="Q17" s="73">
        <f t="shared" si="0"/>
        <v>23965448</v>
      </c>
      <c r="R17" s="73">
        <f t="shared" si="0"/>
        <v>13833510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18706119</v>
      </c>
      <c r="X17" s="73">
        <f t="shared" si="0"/>
        <v>-11567547</v>
      </c>
      <c r="Y17" s="73">
        <f t="shared" si="0"/>
        <v>30273666</v>
      </c>
      <c r="Z17" s="170">
        <f>+IF(X17&lt;&gt;0,+(Y17/X17)*100,0)</f>
        <v>-261.71206393196417</v>
      </c>
      <c r="AA17" s="74">
        <f>SUM(AA6:AA16)</f>
        <v>-15423396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2197633</v>
      </c>
      <c r="H23" s="159">
        <v>-603413</v>
      </c>
      <c r="I23" s="159"/>
      <c r="J23" s="60">
        <v>1594220</v>
      </c>
      <c r="K23" s="159">
        <v>-220290</v>
      </c>
      <c r="L23" s="159"/>
      <c r="M23" s="60">
        <v>-532159</v>
      </c>
      <c r="N23" s="159">
        <v>-752449</v>
      </c>
      <c r="O23" s="159">
        <v>-169607</v>
      </c>
      <c r="P23" s="159"/>
      <c r="Q23" s="60"/>
      <c r="R23" s="159">
        <v>-169607</v>
      </c>
      <c r="S23" s="159"/>
      <c r="T23" s="60"/>
      <c r="U23" s="159"/>
      <c r="V23" s="159"/>
      <c r="W23" s="159">
        <v>672164</v>
      </c>
      <c r="X23" s="60"/>
      <c r="Y23" s="159">
        <v>672164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-60348788</v>
      </c>
      <c r="H24" s="60"/>
      <c r="I24" s="60"/>
      <c r="J24" s="60">
        <v>-60348788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-60348788</v>
      </c>
      <c r="X24" s="60"/>
      <c r="Y24" s="60">
        <v>-60348788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-51469353</v>
      </c>
      <c r="D26" s="155"/>
      <c r="E26" s="59">
        <v>-70043496</v>
      </c>
      <c r="F26" s="60">
        <v>-70043496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-353151</v>
      </c>
      <c r="Q26" s="60"/>
      <c r="R26" s="60">
        <v>-353151</v>
      </c>
      <c r="S26" s="60"/>
      <c r="T26" s="60"/>
      <c r="U26" s="60"/>
      <c r="V26" s="60"/>
      <c r="W26" s="60">
        <v>-353151</v>
      </c>
      <c r="X26" s="60">
        <v>-52532622</v>
      </c>
      <c r="Y26" s="60">
        <v>52179471</v>
      </c>
      <c r="Z26" s="140">
        <v>-99.33</v>
      </c>
      <c r="AA26" s="62">
        <v>-70043496</v>
      </c>
    </row>
    <row r="27" spans="1:27" ht="12.75">
      <c r="A27" s="250" t="s">
        <v>192</v>
      </c>
      <c r="B27" s="251"/>
      <c r="C27" s="168">
        <f aca="true" t="shared" si="1" ref="C27:Y27">SUM(C21:C26)</f>
        <v>-51469353</v>
      </c>
      <c r="D27" s="168">
        <f>SUM(D21:D26)</f>
        <v>0</v>
      </c>
      <c r="E27" s="72">
        <f t="shared" si="1"/>
        <v>-70043496</v>
      </c>
      <c r="F27" s="73">
        <f t="shared" si="1"/>
        <v>-70043496</v>
      </c>
      <c r="G27" s="73">
        <f t="shared" si="1"/>
        <v>-58151155</v>
      </c>
      <c r="H27" s="73">
        <f t="shared" si="1"/>
        <v>-603413</v>
      </c>
      <c r="I27" s="73">
        <f t="shared" si="1"/>
        <v>0</v>
      </c>
      <c r="J27" s="73">
        <f t="shared" si="1"/>
        <v>-58754568</v>
      </c>
      <c r="K27" s="73">
        <f t="shared" si="1"/>
        <v>-220290</v>
      </c>
      <c r="L27" s="73">
        <f t="shared" si="1"/>
        <v>0</v>
      </c>
      <c r="M27" s="73">
        <f t="shared" si="1"/>
        <v>-532159</v>
      </c>
      <c r="N27" s="73">
        <f t="shared" si="1"/>
        <v>-752449</v>
      </c>
      <c r="O27" s="73">
        <f t="shared" si="1"/>
        <v>-169607</v>
      </c>
      <c r="P27" s="73">
        <f t="shared" si="1"/>
        <v>-353151</v>
      </c>
      <c r="Q27" s="73">
        <f t="shared" si="1"/>
        <v>0</v>
      </c>
      <c r="R27" s="73">
        <f t="shared" si="1"/>
        <v>-522758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-60029775</v>
      </c>
      <c r="X27" s="73">
        <f t="shared" si="1"/>
        <v>-52532622</v>
      </c>
      <c r="Y27" s="73">
        <f t="shared" si="1"/>
        <v>-7497153</v>
      </c>
      <c r="Z27" s="170">
        <f>+IF(X27&lt;&gt;0,+(Y27/X27)*100,0)</f>
        <v>14.271423573717678</v>
      </c>
      <c r="AA27" s="74">
        <f>SUM(AA21:AA26)</f>
        <v>-70043496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-6453885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-6453885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12308672</v>
      </c>
      <c r="D38" s="153">
        <f>+D17+D27+D36</f>
        <v>0</v>
      </c>
      <c r="E38" s="99">
        <f t="shared" si="3"/>
        <v>0</v>
      </c>
      <c r="F38" s="100">
        <f t="shared" si="3"/>
        <v>-85466892</v>
      </c>
      <c r="G38" s="100">
        <f t="shared" si="3"/>
        <v>11378301</v>
      </c>
      <c r="H38" s="100">
        <f t="shared" si="3"/>
        <v>-15334946</v>
      </c>
      <c r="I38" s="100">
        <f t="shared" si="3"/>
        <v>-5596600</v>
      </c>
      <c r="J38" s="100">
        <f t="shared" si="3"/>
        <v>-9553245</v>
      </c>
      <c r="K38" s="100">
        <f t="shared" si="3"/>
        <v>-8085876</v>
      </c>
      <c r="L38" s="100">
        <f t="shared" si="3"/>
        <v>-20585970</v>
      </c>
      <c r="M38" s="100">
        <f t="shared" si="3"/>
        <v>-16409317</v>
      </c>
      <c r="N38" s="100">
        <f t="shared" si="3"/>
        <v>-45081163</v>
      </c>
      <c r="O38" s="100">
        <f t="shared" si="3"/>
        <v>-6984445</v>
      </c>
      <c r="P38" s="100">
        <f t="shared" si="3"/>
        <v>-3670251</v>
      </c>
      <c r="Q38" s="100">
        <f t="shared" si="3"/>
        <v>23965448</v>
      </c>
      <c r="R38" s="100">
        <f t="shared" si="3"/>
        <v>13310752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-41323656</v>
      </c>
      <c r="X38" s="100">
        <f t="shared" si="3"/>
        <v>-64100169</v>
      </c>
      <c r="Y38" s="100">
        <f t="shared" si="3"/>
        <v>22776513</v>
      </c>
      <c r="Z38" s="137">
        <f>+IF(X38&lt;&gt;0,+(Y38/X38)*100,0)</f>
        <v>-35.53268790913796</v>
      </c>
      <c r="AA38" s="102">
        <f>+AA17+AA27+AA36</f>
        <v>-85466892</v>
      </c>
    </row>
    <row r="39" spans="1:27" ht="12.75">
      <c r="A39" s="249" t="s">
        <v>200</v>
      </c>
      <c r="B39" s="182"/>
      <c r="C39" s="153">
        <v>37293620</v>
      </c>
      <c r="D39" s="153"/>
      <c r="E39" s="99">
        <v>5000000</v>
      </c>
      <c r="F39" s="100">
        <v>5000000</v>
      </c>
      <c r="G39" s="100">
        <v>5378433</v>
      </c>
      <c r="H39" s="100">
        <v>16756734</v>
      </c>
      <c r="I39" s="100">
        <v>1421788</v>
      </c>
      <c r="J39" s="100">
        <v>5378433</v>
      </c>
      <c r="K39" s="100">
        <v>-4174812</v>
      </c>
      <c r="L39" s="100">
        <v>-12260688</v>
      </c>
      <c r="M39" s="100">
        <v>-32846658</v>
      </c>
      <c r="N39" s="100">
        <v>-4174812</v>
      </c>
      <c r="O39" s="100">
        <v>-49255975</v>
      </c>
      <c r="P39" s="100">
        <v>-56240420</v>
      </c>
      <c r="Q39" s="100">
        <v>-59910671</v>
      </c>
      <c r="R39" s="100">
        <v>-49255975</v>
      </c>
      <c r="S39" s="100"/>
      <c r="T39" s="100"/>
      <c r="U39" s="100"/>
      <c r="V39" s="100"/>
      <c r="W39" s="100">
        <v>5378433</v>
      </c>
      <c r="X39" s="100">
        <v>5000000</v>
      </c>
      <c r="Y39" s="100">
        <v>378433</v>
      </c>
      <c r="Z39" s="137">
        <v>7.57</v>
      </c>
      <c r="AA39" s="102">
        <v>5000000</v>
      </c>
    </row>
    <row r="40" spans="1:27" ht="12.75">
      <c r="A40" s="269" t="s">
        <v>201</v>
      </c>
      <c r="B40" s="256"/>
      <c r="C40" s="257">
        <v>49602292</v>
      </c>
      <c r="D40" s="257"/>
      <c r="E40" s="258">
        <v>5000000</v>
      </c>
      <c r="F40" s="259">
        <v>-80466891</v>
      </c>
      <c r="G40" s="259">
        <v>16756734</v>
      </c>
      <c r="H40" s="259">
        <v>1421788</v>
      </c>
      <c r="I40" s="259">
        <v>-4174812</v>
      </c>
      <c r="J40" s="259">
        <v>-4174812</v>
      </c>
      <c r="K40" s="259">
        <v>-12260688</v>
      </c>
      <c r="L40" s="259">
        <v>-32846658</v>
      </c>
      <c r="M40" s="259">
        <v>-49255975</v>
      </c>
      <c r="N40" s="259">
        <v>-49255975</v>
      </c>
      <c r="O40" s="259">
        <v>-56240420</v>
      </c>
      <c r="P40" s="259">
        <v>-59910671</v>
      </c>
      <c r="Q40" s="259">
        <v>-35945223</v>
      </c>
      <c r="R40" s="259">
        <v>-35945223</v>
      </c>
      <c r="S40" s="259"/>
      <c r="T40" s="259"/>
      <c r="U40" s="259"/>
      <c r="V40" s="259"/>
      <c r="W40" s="259">
        <v>-35945223</v>
      </c>
      <c r="X40" s="259">
        <v>-59100168</v>
      </c>
      <c r="Y40" s="259">
        <v>23154945</v>
      </c>
      <c r="Z40" s="260">
        <v>-39.18</v>
      </c>
      <c r="AA40" s="261">
        <v>-80466891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51930587</v>
      </c>
      <c r="D5" s="200">
        <f t="shared" si="0"/>
        <v>0</v>
      </c>
      <c r="E5" s="106">
        <f t="shared" si="0"/>
        <v>70043500</v>
      </c>
      <c r="F5" s="106">
        <f t="shared" si="0"/>
        <v>65888899</v>
      </c>
      <c r="G5" s="106">
        <f t="shared" si="0"/>
        <v>1098994</v>
      </c>
      <c r="H5" s="106">
        <f t="shared" si="0"/>
        <v>4943059</v>
      </c>
      <c r="I5" s="106">
        <f t="shared" si="0"/>
        <v>1911633</v>
      </c>
      <c r="J5" s="106">
        <f t="shared" si="0"/>
        <v>7953686</v>
      </c>
      <c r="K5" s="106">
        <f t="shared" si="0"/>
        <v>206247</v>
      </c>
      <c r="L5" s="106">
        <f t="shared" si="0"/>
        <v>4378723</v>
      </c>
      <c r="M5" s="106">
        <f t="shared" si="0"/>
        <v>3165097</v>
      </c>
      <c r="N5" s="106">
        <f t="shared" si="0"/>
        <v>7750067</v>
      </c>
      <c r="O5" s="106">
        <f t="shared" si="0"/>
        <v>824061</v>
      </c>
      <c r="P5" s="106">
        <f t="shared" si="0"/>
        <v>168769</v>
      </c>
      <c r="Q5" s="106">
        <f t="shared" si="0"/>
        <v>1436267</v>
      </c>
      <c r="R5" s="106">
        <f t="shared" si="0"/>
        <v>2429097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18132850</v>
      </c>
      <c r="X5" s="106">
        <f t="shared" si="0"/>
        <v>49416674</v>
      </c>
      <c r="Y5" s="106">
        <f t="shared" si="0"/>
        <v>-31283824</v>
      </c>
      <c r="Z5" s="201">
        <f>+IF(X5&lt;&gt;0,+(Y5/X5)*100,0)</f>
        <v>-63.30621117884219</v>
      </c>
      <c r="AA5" s="199">
        <f>SUM(AA11:AA18)</f>
        <v>65888899</v>
      </c>
    </row>
    <row r="6" spans="1:27" ht="12.75">
      <c r="A6" s="291" t="s">
        <v>205</v>
      </c>
      <c r="B6" s="142"/>
      <c r="C6" s="62">
        <v>45080696</v>
      </c>
      <c r="D6" s="156"/>
      <c r="E6" s="60">
        <v>42321000</v>
      </c>
      <c r="F6" s="60">
        <v>34879000</v>
      </c>
      <c r="G6" s="60">
        <v>1098994</v>
      </c>
      <c r="H6" s="60">
        <v>4943059</v>
      </c>
      <c r="I6" s="60">
        <v>1911633</v>
      </c>
      <c r="J6" s="60">
        <v>7953686</v>
      </c>
      <c r="K6" s="60">
        <v>206247</v>
      </c>
      <c r="L6" s="60">
        <v>4378723</v>
      </c>
      <c r="M6" s="60">
        <v>3165097</v>
      </c>
      <c r="N6" s="60">
        <v>7750067</v>
      </c>
      <c r="O6" s="60">
        <v>824061</v>
      </c>
      <c r="P6" s="60">
        <v>168769</v>
      </c>
      <c r="Q6" s="60">
        <v>1436267</v>
      </c>
      <c r="R6" s="60">
        <v>2429097</v>
      </c>
      <c r="S6" s="60"/>
      <c r="T6" s="60"/>
      <c r="U6" s="60"/>
      <c r="V6" s="60"/>
      <c r="W6" s="60">
        <v>18132850</v>
      </c>
      <c r="X6" s="60">
        <v>26159250</v>
      </c>
      <c r="Y6" s="60">
        <v>-8026400</v>
      </c>
      <c r="Z6" s="140">
        <v>-30.68</v>
      </c>
      <c r="AA6" s="155">
        <v>34879000</v>
      </c>
    </row>
    <row r="7" spans="1:27" ht="12.75">
      <c r="A7" s="291" t="s">
        <v>206</v>
      </c>
      <c r="B7" s="142"/>
      <c r="C7" s="62"/>
      <c r="D7" s="156"/>
      <c r="E7" s="60">
        <v>18000000</v>
      </c>
      <c r="F7" s="60">
        <v>18000000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13500000</v>
      </c>
      <c r="Y7" s="60">
        <v>-13500000</v>
      </c>
      <c r="Z7" s="140">
        <v>-100</v>
      </c>
      <c r="AA7" s="155">
        <v>18000000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1501000</v>
      </c>
      <c r="F10" s="60">
        <v>8943000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6707250</v>
      </c>
      <c r="Y10" s="60">
        <v>-6707250</v>
      </c>
      <c r="Z10" s="140">
        <v>-100</v>
      </c>
      <c r="AA10" s="155">
        <v>8943000</v>
      </c>
    </row>
    <row r="11" spans="1:27" ht="12.75">
      <c r="A11" s="292" t="s">
        <v>210</v>
      </c>
      <c r="B11" s="142"/>
      <c r="C11" s="293">
        <f aca="true" t="shared" si="1" ref="C11:Y11">SUM(C6:C10)</f>
        <v>45080696</v>
      </c>
      <c r="D11" s="294">
        <f t="shared" si="1"/>
        <v>0</v>
      </c>
      <c r="E11" s="295">
        <f t="shared" si="1"/>
        <v>61822000</v>
      </c>
      <c r="F11" s="295">
        <f t="shared" si="1"/>
        <v>61822000</v>
      </c>
      <c r="G11" s="295">
        <f t="shared" si="1"/>
        <v>1098994</v>
      </c>
      <c r="H11" s="295">
        <f t="shared" si="1"/>
        <v>4943059</v>
      </c>
      <c r="I11" s="295">
        <f t="shared" si="1"/>
        <v>1911633</v>
      </c>
      <c r="J11" s="295">
        <f t="shared" si="1"/>
        <v>7953686</v>
      </c>
      <c r="K11" s="295">
        <f t="shared" si="1"/>
        <v>206247</v>
      </c>
      <c r="L11" s="295">
        <f t="shared" si="1"/>
        <v>4378723</v>
      </c>
      <c r="M11" s="295">
        <f t="shared" si="1"/>
        <v>3165097</v>
      </c>
      <c r="N11" s="295">
        <f t="shared" si="1"/>
        <v>7750067</v>
      </c>
      <c r="O11" s="295">
        <f t="shared" si="1"/>
        <v>824061</v>
      </c>
      <c r="P11" s="295">
        <f t="shared" si="1"/>
        <v>168769</v>
      </c>
      <c r="Q11" s="295">
        <f t="shared" si="1"/>
        <v>1436267</v>
      </c>
      <c r="R11" s="295">
        <f t="shared" si="1"/>
        <v>2429097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18132850</v>
      </c>
      <c r="X11" s="295">
        <f t="shared" si="1"/>
        <v>46366500</v>
      </c>
      <c r="Y11" s="295">
        <f t="shared" si="1"/>
        <v>-28233650</v>
      </c>
      <c r="Z11" s="296">
        <f>+IF(X11&lt;&gt;0,+(Y11/X11)*100,0)</f>
        <v>-60.89234684524387</v>
      </c>
      <c r="AA11" s="297">
        <f>SUM(AA6:AA10)</f>
        <v>61822000</v>
      </c>
    </row>
    <row r="12" spans="1:27" ht="12.75">
      <c r="A12" s="298" t="s">
        <v>211</v>
      </c>
      <c r="B12" s="136"/>
      <c r="C12" s="62">
        <v>132750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6717141</v>
      </c>
      <c r="D15" s="156"/>
      <c r="E15" s="60">
        <v>8221500</v>
      </c>
      <c r="F15" s="60">
        <v>4066899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3050174</v>
      </c>
      <c r="Y15" s="60">
        <v>-3050174</v>
      </c>
      <c r="Z15" s="140">
        <v>-100</v>
      </c>
      <c r="AA15" s="155">
        <v>4066899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45080696</v>
      </c>
      <c r="D36" s="156">
        <f t="shared" si="4"/>
        <v>0</v>
      </c>
      <c r="E36" s="60">
        <f t="shared" si="4"/>
        <v>42321000</v>
      </c>
      <c r="F36" s="60">
        <f t="shared" si="4"/>
        <v>34879000</v>
      </c>
      <c r="G36" s="60">
        <f t="shared" si="4"/>
        <v>1098994</v>
      </c>
      <c r="H36" s="60">
        <f t="shared" si="4"/>
        <v>4943059</v>
      </c>
      <c r="I36" s="60">
        <f t="shared" si="4"/>
        <v>1911633</v>
      </c>
      <c r="J36" s="60">
        <f t="shared" si="4"/>
        <v>7953686</v>
      </c>
      <c r="K36" s="60">
        <f t="shared" si="4"/>
        <v>206247</v>
      </c>
      <c r="L36" s="60">
        <f t="shared" si="4"/>
        <v>4378723</v>
      </c>
      <c r="M36" s="60">
        <f t="shared" si="4"/>
        <v>3165097</v>
      </c>
      <c r="N36" s="60">
        <f t="shared" si="4"/>
        <v>7750067</v>
      </c>
      <c r="O36" s="60">
        <f t="shared" si="4"/>
        <v>824061</v>
      </c>
      <c r="P36" s="60">
        <f t="shared" si="4"/>
        <v>168769</v>
      </c>
      <c r="Q36" s="60">
        <f t="shared" si="4"/>
        <v>1436267</v>
      </c>
      <c r="R36" s="60">
        <f t="shared" si="4"/>
        <v>2429097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18132850</v>
      </c>
      <c r="X36" s="60">
        <f t="shared" si="4"/>
        <v>26159250</v>
      </c>
      <c r="Y36" s="60">
        <f t="shared" si="4"/>
        <v>-8026400</v>
      </c>
      <c r="Z36" s="140">
        <f aca="true" t="shared" si="5" ref="Z36:Z49">+IF(X36&lt;&gt;0,+(Y36/X36)*100,0)</f>
        <v>-30.682836855032157</v>
      </c>
      <c r="AA36" s="155">
        <f>AA6+AA21</f>
        <v>34879000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18000000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13500000</v>
      </c>
      <c r="Y37" s="60">
        <f t="shared" si="4"/>
        <v>-13500000</v>
      </c>
      <c r="Z37" s="140">
        <f t="shared" si="5"/>
        <v>-100</v>
      </c>
      <c r="AA37" s="155">
        <f>AA7+AA22</f>
        <v>18000000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1501000</v>
      </c>
      <c r="F40" s="60">
        <f t="shared" si="4"/>
        <v>8943000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6707250</v>
      </c>
      <c r="Y40" s="60">
        <f t="shared" si="4"/>
        <v>-6707250</v>
      </c>
      <c r="Z40" s="140">
        <f t="shared" si="5"/>
        <v>-100</v>
      </c>
      <c r="AA40" s="155">
        <f>AA10+AA25</f>
        <v>8943000</v>
      </c>
    </row>
    <row r="41" spans="1:27" ht="12.75">
      <c r="A41" s="292" t="s">
        <v>210</v>
      </c>
      <c r="B41" s="142"/>
      <c r="C41" s="293">
        <f aca="true" t="shared" si="6" ref="C41:Y41">SUM(C36:C40)</f>
        <v>45080696</v>
      </c>
      <c r="D41" s="294">
        <f t="shared" si="6"/>
        <v>0</v>
      </c>
      <c r="E41" s="295">
        <f t="shared" si="6"/>
        <v>61822000</v>
      </c>
      <c r="F41" s="295">
        <f t="shared" si="6"/>
        <v>61822000</v>
      </c>
      <c r="G41" s="295">
        <f t="shared" si="6"/>
        <v>1098994</v>
      </c>
      <c r="H41" s="295">
        <f t="shared" si="6"/>
        <v>4943059</v>
      </c>
      <c r="I41" s="295">
        <f t="shared" si="6"/>
        <v>1911633</v>
      </c>
      <c r="J41" s="295">
        <f t="shared" si="6"/>
        <v>7953686</v>
      </c>
      <c r="K41" s="295">
        <f t="shared" si="6"/>
        <v>206247</v>
      </c>
      <c r="L41" s="295">
        <f t="shared" si="6"/>
        <v>4378723</v>
      </c>
      <c r="M41" s="295">
        <f t="shared" si="6"/>
        <v>3165097</v>
      </c>
      <c r="N41" s="295">
        <f t="shared" si="6"/>
        <v>7750067</v>
      </c>
      <c r="O41" s="295">
        <f t="shared" si="6"/>
        <v>824061</v>
      </c>
      <c r="P41" s="295">
        <f t="shared" si="6"/>
        <v>168769</v>
      </c>
      <c r="Q41" s="295">
        <f t="shared" si="6"/>
        <v>1436267</v>
      </c>
      <c r="R41" s="295">
        <f t="shared" si="6"/>
        <v>2429097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18132850</v>
      </c>
      <c r="X41" s="295">
        <f t="shared" si="6"/>
        <v>46366500</v>
      </c>
      <c r="Y41" s="295">
        <f t="shared" si="6"/>
        <v>-28233650</v>
      </c>
      <c r="Z41" s="296">
        <f t="shared" si="5"/>
        <v>-60.89234684524387</v>
      </c>
      <c r="AA41" s="297">
        <f>SUM(AA36:AA40)</f>
        <v>61822000</v>
      </c>
    </row>
    <row r="42" spans="1:27" ht="12.75">
      <c r="A42" s="298" t="s">
        <v>211</v>
      </c>
      <c r="B42" s="136"/>
      <c r="C42" s="95">
        <f aca="true" t="shared" si="7" ref="C42:Y48">C12+C27</f>
        <v>132750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6717141</v>
      </c>
      <c r="D45" s="129">
        <f t="shared" si="7"/>
        <v>0</v>
      </c>
      <c r="E45" s="54">
        <f t="shared" si="7"/>
        <v>8221500</v>
      </c>
      <c r="F45" s="54">
        <f t="shared" si="7"/>
        <v>4066899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3050174</v>
      </c>
      <c r="Y45" s="54">
        <f t="shared" si="7"/>
        <v>-3050174</v>
      </c>
      <c r="Z45" s="184">
        <f t="shared" si="5"/>
        <v>-100</v>
      </c>
      <c r="AA45" s="130">
        <f t="shared" si="8"/>
        <v>4066899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51930587</v>
      </c>
      <c r="D49" s="218">
        <f t="shared" si="9"/>
        <v>0</v>
      </c>
      <c r="E49" s="220">
        <f t="shared" si="9"/>
        <v>70043500</v>
      </c>
      <c r="F49" s="220">
        <f t="shared" si="9"/>
        <v>65888899</v>
      </c>
      <c r="G49" s="220">
        <f t="shared" si="9"/>
        <v>1098994</v>
      </c>
      <c r="H49" s="220">
        <f t="shared" si="9"/>
        <v>4943059</v>
      </c>
      <c r="I49" s="220">
        <f t="shared" si="9"/>
        <v>1911633</v>
      </c>
      <c r="J49" s="220">
        <f t="shared" si="9"/>
        <v>7953686</v>
      </c>
      <c r="K49" s="220">
        <f t="shared" si="9"/>
        <v>206247</v>
      </c>
      <c r="L49" s="220">
        <f t="shared" si="9"/>
        <v>4378723</v>
      </c>
      <c r="M49" s="220">
        <f t="shared" si="9"/>
        <v>3165097</v>
      </c>
      <c r="N49" s="220">
        <f t="shared" si="9"/>
        <v>7750067</v>
      </c>
      <c r="O49" s="220">
        <f t="shared" si="9"/>
        <v>824061</v>
      </c>
      <c r="P49" s="220">
        <f t="shared" si="9"/>
        <v>168769</v>
      </c>
      <c r="Q49" s="220">
        <f t="shared" si="9"/>
        <v>1436267</v>
      </c>
      <c r="R49" s="220">
        <f t="shared" si="9"/>
        <v>2429097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18132850</v>
      </c>
      <c r="X49" s="220">
        <f t="shared" si="9"/>
        <v>49416674</v>
      </c>
      <c r="Y49" s="220">
        <f t="shared" si="9"/>
        <v>-31283824</v>
      </c>
      <c r="Z49" s="221">
        <f t="shared" si="5"/>
        <v>-63.30621117884219</v>
      </c>
      <c r="AA49" s="222">
        <f>SUM(AA41:AA48)</f>
        <v>65888899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3373041</v>
      </c>
      <c r="D51" s="129">
        <f t="shared" si="10"/>
        <v>0</v>
      </c>
      <c r="E51" s="54">
        <f t="shared" si="10"/>
        <v>5840845</v>
      </c>
      <c r="F51" s="54">
        <f t="shared" si="10"/>
        <v>4255846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3191885</v>
      </c>
      <c r="Y51" s="54">
        <f t="shared" si="10"/>
        <v>-3191885</v>
      </c>
      <c r="Z51" s="184">
        <f>+IF(X51&lt;&gt;0,+(Y51/X51)*100,0)</f>
        <v>-100</v>
      </c>
      <c r="AA51" s="130">
        <f>SUM(AA57:AA61)</f>
        <v>4255846</v>
      </c>
    </row>
    <row r="52" spans="1:27" ht="12.75">
      <c r="A52" s="310" t="s">
        <v>205</v>
      </c>
      <c r="B52" s="142"/>
      <c r="C52" s="62">
        <v>684495</v>
      </c>
      <c r="D52" s="156"/>
      <c r="E52" s="60">
        <v>4250000</v>
      </c>
      <c r="F52" s="60">
        <v>2645001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1983751</v>
      </c>
      <c r="Y52" s="60">
        <v>-1983751</v>
      </c>
      <c r="Z52" s="140">
        <v>-100</v>
      </c>
      <c r="AA52" s="155">
        <v>2645001</v>
      </c>
    </row>
    <row r="53" spans="1:27" ht="12.75">
      <c r="A53" s="310" t="s">
        <v>206</v>
      </c>
      <c r="B53" s="142"/>
      <c r="C53" s="62">
        <v>19040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703535</v>
      </c>
      <c r="D57" s="294">
        <f t="shared" si="11"/>
        <v>0</v>
      </c>
      <c r="E57" s="295">
        <f t="shared" si="11"/>
        <v>4250000</v>
      </c>
      <c r="F57" s="295">
        <f t="shared" si="11"/>
        <v>2645001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1983751</v>
      </c>
      <c r="Y57" s="295">
        <f t="shared" si="11"/>
        <v>-1983751</v>
      </c>
      <c r="Z57" s="296">
        <f>+IF(X57&lt;&gt;0,+(Y57/X57)*100,0)</f>
        <v>-100</v>
      </c>
      <c r="AA57" s="297">
        <f>SUM(AA52:AA56)</f>
        <v>2645001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2669506</v>
      </c>
      <c r="D61" s="156"/>
      <c r="E61" s="60">
        <v>1590845</v>
      </c>
      <c r="F61" s="60">
        <v>1610845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1208134</v>
      </c>
      <c r="Y61" s="60">
        <v>-1208134</v>
      </c>
      <c r="Z61" s="140">
        <v>-100</v>
      </c>
      <c r="AA61" s="155">
        <v>1610845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>
        <v>22097</v>
      </c>
      <c r="N66" s="275">
        <v>22097</v>
      </c>
      <c r="O66" s="275"/>
      <c r="P66" s="275"/>
      <c r="Q66" s="275"/>
      <c r="R66" s="275"/>
      <c r="S66" s="275"/>
      <c r="T66" s="275"/>
      <c r="U66" s="275"/>
      <c r="V66" s="275"/>
      <c r="W66" s="275">
        <v>22097</v>
      </c>
      <c r="X66" s="275"/>
      <c r="Y66" s="275">
        <v>22097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3373041</v>
      </c>
      <c r="D68" s="156">
        <v>5840845</v>
      </c>
      <c r="E68" s="60">
        <v>5820845</v>
      </c>
      <c r="F68" s="60">
        <v>5840845</v>
      </c>
      <c r="G68" s="60">
        <v>100813</v>
      </c>
      <c r="H68" s="60">
        <v>421553</v>
      </c>
      <c r="I68" s="60">
        <v>22955</v>
      </c>
      <c r="J68" s="60">
        <v>545321</v>
      </c>
      <c r="K68" s="60">
        <v>78864</v>
      </c>
      <c r="L68" s="60">
        <v>140510</v>
      </c>
      <c r="M68" s="60">
        <v>67055</v>
      </c>
      <c r="N68" s="60">
        <v>286429</v>
      </c>
      <c r="O68" s="60">
        <v>43116</v>
      </c>
      <c r="P68" s="60">
        <v>47969</v>
      </c>
      <c r="Q68" s="60"/>
      <c r="R68" s="60">
        <v>91085</v>
      </c>
      <c r="S68" s="60"/>
      <c r="T68" s="60"/>
      <c r="U68" s="60"/>
      <c r="V68" s="60"/>
      <c r="W68" s="60">
        <v>922835</v>
      </c>
      <c r="X68" s="60">
        <v>4380634</v>
      </c>
      <c r="Y68" s="60">
        <v>-3457799</v>
      </c>
      <c r="Z68" s="140">
        <v>-78.93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3373041</v>
      </c>
      <c r="D69" s="218">
        <f t="shared" si="12"/>
        <v>5840845</v>
      </c>
      <c r="E69" s="220">
        <f t="shared" si="12"/>
        <v>5820845</v>
      </c>
      <c r="F69" s="220">
        <f t="shared" si="12"/>
        <v>5840845</v>
      </c>
      <c r="G69" s="220">
        <f t="shared" si="12"/>
        <v>100813</v>
      </c>
      <c r="H69" s="220">
        <f t="shared" si="12"/>
        <v>421553</v>
      </c>
      <c r="I69" s="220">
        <f t="shared" si="12"/>
        <v>22955</v>
      </c>
      <c r="J69" s="220">
        <f t="shared" si="12"/>
        <v>545321</v>
      </c>
      <c r="K69" s="220">
        <f t="shared" si="12"/>
        <v>78864</v>
      </c>
      <c r="L69" s="220">
        <f t="shared" si="12"/>
        <v>140510</v>
      </c>
      <c r="M69" s="220">
        <f t="shared" si="12"/>
        <v>89152</v>
      </c>
      <c r="N69" s="220">
        <f t="shared" si="12"/>
        <v>308526</v>
      </c>
      <c r="O69" s="220">
        <f t="shared" si="12"/>
        <v>43116</v>
      </c>
      <c r="P69" s="220">
        <f t="shared" si="12"/>
        <v>47969</v>
      </c>
      <c r="Q69" s="220">
        <f t="shared" si="12"/>
        <v>0</v>
      </c>
      <c r="R69" s="220">
        <f t="shared" si="12"/>
        <v>91085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944932</v>
      </c>
      <c r="X69" s="220">
        <f t="shared" si="12"/>
        <v>4380634</v>
      </c>
      <c r="Y69" s="220">
        <f t="shared" si="12"/>
        <v>-3435702</v>
      </c>
      <c r="Z69" s="221">
        <f>+IF(X69&lt;&gt;0,+(Y69/X69)*100,0)</f>
        <v>-78.42933237517674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45080696</v>
      </c>
      <c r="D5" s="357">
        <f t="shared" si="0"/>
        <v>0</v>
      </c>
      <c r="E5" s="356">
        <f t="shared" si="0"/>
        <v>61822000</v>
      </c>
      <c r="F5" s="358">
        <f t="shared" si="0"/>
        <v>61822000</v>
      </c>
      <c r="G5" s="358">
        <f t="shared" si="0"/>
        <v>1098994</v>
      </c>
      <c r="H5" s="356">
        <f t="shared" si="0"/>
        <v>4943059</v>
      </c>
      <c r="I5" s="356">
        <f t="shared" si="0"/>
        <v>1911633</v>
      </c>
      <c r="J5" s="358">
        <f t="shared" si="0"/>
        <v>7953686</v>
      </c>
      <c r="K5" s="358">
        <f t="shared" si="0"/>
        <v>206247</v>
      </c>
      <c r="L5" s="356">
        <f t="shared" si="0"/>
        <v>4378723</v>
      </c>
      <c r="M5" s="356">
        <f t="shared" si="0"/>
        <v>3165097</v>
      </c>
      <c r="N5" s="358">
        <f t="shared" si="0"/>
        <v>7750067</v>
      </c>
      <c r="O5" s="358">
        <f t="shared" si="0"/>
        <v>824061</v>
      </c>
      <c r="P5" s="356">
        <f t="shared" si="0"/>
        <v>168769</v>
      </c>
      <c r="Q5" s="356">
        <f t="shared" si="0"/>
        <v>1436267</v>
      </c>
      <c r="R5" s="358">
        <f t="shared" si="0"/>
        <v>2429097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18132850</v>
      </c>
      <c r="X5" s="356">
        <f t="shared" si="0"/>
        <v>46366500</v>
      </c>
      <c r="Y5" s="358">
        <f t="shared" si="0"/>
        <v>-28233650</v>
      </c>
      <c r="Z5" s="359">
        <f>+IF(X5&lt;&gt;0,+(Y5/X5)*100,0)</f>
        <v>-60.89234684524387</v>
      </c>
      <c r="AA5" s="360">
        <f>+AA6+AA8+AA11+AA13+AA15</f>
        <v>61822000</v>
      </c>
    </row>
    <row r="6" spans="1:27" ht="12.75">
      <c r="A6" s="361" t="s">
        <v>205</v>
      </c>
      <c r="B6" s="142"/>
      <c r="C6" s="60">
        <f>+C7</f>
        <v>45080696</v>
      </c>
      <c r="D6" s="340">
        <f aca="true" t="shared" si="1" ref="D6:AA6">+D7</f>
        <v>0</v>
      </c>
      <c r="E6" s="60">
        <f t="shared" si="1"/>
        <v>42321000</v>
      </c>
      <c r="F6" s="59">
        <f t="shared" si="1"/>
        <v>34879000</v>
      </c>
      <c r="G6" s="59">
        <f t="shared" si="1"/>
        <v>1098994</v>
      </c>
      <c r="H6" s="60">
        <f t="shared" si="1"/>
        <v>4943059</v>
      </c>
      <c r="I6" s="60">
        <f t="shared" si="1"/>
        <v>1911633</v>
      </c>
      <c r="J6" s="59">
        <f t="shared" si="1"/>
        <v>7953686</v>
      </c>
      <c r="K6" s="59">
        <f t="shared" si="1"/>
        <v>206247</v>
      </c>
      <c r="L6" s="60">
        <f t="shared" si="1"/>
        <v>4378723</v>
      </c>
      <c r="M6" s="60">
        <f t="shared" si="1"/>
        <v>3165097</v>
      </c>
      <c r="N6" s="59">
        <f t="shared" si="1"/>
        <v>7750067</v>
      </c>
      <c r="O6" s="59">
        <f t="shared" si="1"/>
        <v>824061</v>
      </c>
      <c r="P6" s="60">
        <f t="shared" si="1"/>
        <v>168769</v>
      </c>
      <c r="Q6" s="60">
        <f t="shared" si="1"/>
        <v>1436267</v>
      </c>
      <c r="R6" s="59">
        <f t="shared" si="1"/>
        <v>2429097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18132850</v>
      </c>
      <c r="X6" s="60">
        <f t="shared" si="1"/>
        <v>26159250</v>
      </c>
      <c r="Y6" s="59">
        <f t="shared" si="1"/>
        <v>-8026400</v>
      </c>
      <c r="Z6" s="61">
        <f>+IF(X6&lt;&gt;0,+(Y6/X6)*100,0)</f>
        <v>-30.682836855032157</v>
      </c>
      <c r="AA6" s="62">
        <f t="shared" si="1"/>
        <v>34879000</v>
      </c>
    </row>
    <row r="7" spans="1:27" ht="12.75">
      <c r="A7" s="291" t="s">
        <v>229</v>
      </c>
      <c r="B7" s="142"/>
      <c r="C7" s="60">
        <v>45080696</v>
      </c>
      <c r="D7" s="340"/>
      <c r="E7" s="60">
        <v>42321000</v>
      </c>
      <c r="F7" s="59">
        <v>34879000</v>
      </c>
      <c r="G7" s="59">
        <v>1098994</v>
      </c>
      <c r="H7" s="60">
        <v>4943059</v>
      </c>
      <c r="I7" s="60">
        <v>1911633</v>
      </c>
      <c r="J7" s="59">
        <v>7953686</v>
      </c>
      <c r="K7" s="59">
        <v>206247</v>
      </c>
      <c r="L7" s="60">
        <v>4378723</v>
      </c>
      <c r="M7" s="60">
        <v>3165097</v>
      </c>
      <c r="N7" s="59">
        <v>7750067</v>
      </c>
      <c r="O7" s="59">
        <v>824061</v>
      </c>
      <c r="P7" s="60">
        <v>168769</v>
      </c>
      <c r="Q7" s="60">
        <v>1436267</v>
      </c>
      <c r="R7" s="59">
        <v>2429097</v>
      </c>
      <c r="S7" s="59"/>
      <c r="T7" s="60"/>
      <c r="U7" s="60"/>
      <c r="V7" s="59"/>
      <c r="W7" s="59">
        <v>18132850</v>
      </c>
      <c r="X7" s="60">
        <v>26159250</v>
      </c>
      <c r="Y7" s="59">
        <v>-8026400</v>
      </c>
      <c r="Z7" s="61">
        <v>-30.68</v>
      </c>
      <c r="AA7" s="62">
        <v>34879000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18000000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13500000</v>
      </c>
      <c r="Y8" s="59">
        <f t="shared" si="2"/>
        <v>-13500000</v>
      </c>
      <c r="Z8" s="61">
        <f>+IF(X8&lt;&gt;0,+(Y8/X8)*100,0)</f>
        <v>-100</v>
      </c>
      <c r="AA8" s="62">
        <f>SUM(AA9:AA10)</f>
        <v>18000000</v>
      </c>
    </row>
    <row r="9" spans="1:27" ht="12.75">
      <c r="A9" s="291" t="s">
        <v>230</v>
      </c>
      <c r="B9" s="142"/>
      <c r="C9" s="60"/>
      <c r="D9" s="340"/>
      <c r="E9" s="60">
        <v>18000000</v>
      </c>
      <c r="F9" s="59">
        <v>18000000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13500000</v>
      </c>
      <c r="Y9" s="59">
        <v>-13500000</v>
      </c>
      <c r="Z9" s="61">
        <v>-100</v>
      </c>
      <c r="AA9" s="62">
        <v>18000000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1501000</v>
      </c>
      <c r="F15" s="59">
        <f t="shared" si="5"/>
        <v>8943000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6707250</v>
      </c>
      <c r="Y15" s="59">
        <f t="shared" si="5"/>
        <v>-6707250</v>
      </c>
      <c r="Z15" s="61">
        <f>+IF(X15&lt;&gt;0,+(Y15/X15)*100,0)</f>
        <v>-100</v>
      </c>
      <c r="AA15" s="62">
        <f>SUM(AA16:AA20)</f>
        <v>8943000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1501000</v>
      </c>
      <c r="F20" s="59">
        <v>8943000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6707250</v>
      </c>
      <c r="Y20" s="59">
        <v>-6707250</v>
      </c>
      <c r="Z20" s="61">
        <v>-100</v>
      </c>
      <c r="AA20" s="62">
        <v>8943000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132750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132750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6717141</v>
      </c>
      <c r="D40" s="344">
        <f t="shared" si="9"/>
        <v>0</v>
      </c>
      <c r="E40" s="343">
        <f t="shared" si="9"/>
        <v>8221500</v>
      </c>
      <c r="F40" s="345">
        <f t="shared" si="9"/>
        <v>4066899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3050174</v>
      </c>
      <c r="Y40" s="345">
        <f t="shared" si="9"/>
        <v>-3050174</v>
      </c>
      <c r="Z40" s="336">
        <f>+IF(X40&lt;&gt;0,+(Y40/X40)*100,0)</f>
        <v>-100</v>
      </c>
      <c r="AA40" s="350">
        <f>SUM(AA41:AA49)</f>
        <v>4066899</v>
      </c>
    </row>
    <row r="41" spans="1:27" ht="12.75">
      <c r="A41" s="361" t="s">
        <v>248</v>
      </c>
      <c r="B41" s="142"/>
      <c r="C41" s="362">
        <v>596087</v>
      </c>
      <c r="D41" s="363"/>
      <c r="E41" s="362">
        <v>5650000</v>
      </c>
      <c r="F41" s="364">
        <v>2413900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1810425</v>
      </c>
      <c r="Y41" s="364">
        <v>-1810425</v>
      </c>
      <c r="Z41" s="365">
        <v>-100</v>
      </c>
      <c r="AA41" s="366">
        <v>2413900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5111414</v>
      </c>
      <c r="D43" s="369"/>
      <c r="E43" s="305">
        <v>151500</v>
      </c>
      <c r="F43" s="370">
        <v>1442999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1082249</v>
      </c>
      <c r="Y43" s="370">
        <v>-1082249</v>
      </c>
      <c r="Z43" s="371">
        <v>-100</v>
      </c>
      <c r="AA43" s="303">
        <v>1442999</v>
      </c>
    </row>
    <row r="44" spans="1:27" ht="12.75">
      <c r="A44" s="361" t="s">
        <v>251</v>
      </c>
      <c r="B44" s="136"/>
      <c r="C44" s="60">
        <v>1009640</v>
      </c>
      <c r="D44" s="368"/>
      <c r="E44" s="54">
        <v>720000</v>
      </c>
      <c r="F44" s="53">
        <v>210000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157500</v>
      </c>
      <c r="Y44" s="53">
        <v>-157500</v>
      </c>
      <c r="Z44" s="94">
        <v>-100</v>
      </c>
      <c r="AA44" s="95">
        <v>210000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51930587</v>
      </c>
      <c r="D60" s="346">
        <f t="shared" si="14"/>
        <v>0</v>
      </c>
      <c r="E60" s="219">
        <f t="shared" si="14"/>
        <v>70043500</v>
      </c>
      <c r="F60" s="264">
        <f t="shared" si="14"/>
        <v>65888899</v>
      </c>
      <c r="G60" s="264">
        <f t="shared" si="14"/>
        <v>1098994</v>
      </c>
      <c r="H60" s="219">
        <f t="shared" si="14"/>
        <v>4943059</v>
      </c>
      <c r="I60" s="219">
        <f t="shared" si="14"/>
        <v>1911633</v>
      </c>
      <c r="J60" s="264">
        <f t="shared" si="14"/>
        <v>7953686</v>
      </c>
      <c r="K60" s="264">
        <f t="shared" si="14"/>
        <v>206247</v>
      </c>
      <c r="L60" s="219">
        <f t="shared" si="14"/>
        <v>4378723</v>
      </c>
      <c r="M60" s="219">
        <f t="shared" si="14"/>
        <v>3165097</v>
      </c>
      <c r="N60" s="264">
        <f t="shared" si="14"/>
        <v>7750067</v>
      </c>
      <c r="O60" s="264">
        <f t="shared" si="14"/>
        <v>824061</v>
      </c>
      <c r="P60" s="219">
        <f t="shared" si="14"/>
        <v>168769</v>
      </c>
      <c r="Q60" s="219">
        <f t="shared" si="14"/>
        <v>1436267</v>
      </c>
      <c r="R60" s="264">
        <f t="shared" si="14"/>
        <v>2429097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18132850</v>
      </c>
      <c r="X60" s="219">
        <f t="shared" si="14"/>
        <v>49416674</v>
      </c>
      <c r="Y60" s="264">
        <f t="shared" si="14"/>
        <v>-31283824</v>
      </c>
      <c r="Z60" s="337">
        <f>+IF(X60&lt;&gt;0,+(Y60/X60)*100,0)</f>
        <v>-63.30621117884219</v>
      </c>
      <c r="AA60" s="232">
        <f>+AA57+AA54+AA51+AA40+AA37+AA34+AA22+AA5</f>
        <v>65888899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2018-05-09T09:53:45Z</dcterms:created>
  <dcterms:modified xsi:type="dcterms:W3CDTF">2018-05-09T09:53:48Z</dcterms:modified>
  <cp:category/>
  <cp:version/>
  <cp:contentType/>
  <cp:contentStatus/>
</cp:coreProperties>
</file>