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<sst xmlns="http://schemas.openxmlformats.org/spreadsheetml/2006/main" count="857" uniqueCount="303">
  <si>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Nyandeni(EC155)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</si>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</sst>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5725994</v>
      </c>
      <c r="C5" s="19">
        <v>0</v>
      </c>
      <c r="D5" s="59">
        <v>6053932</v>
      </c>
      <c r="E5" s="60">
        <v>4998527</v>
      </c>
      <c r="F5" s="60">
        <v>5474000</v>
      </c>
      <c r="G5" s="60">
        <v>0</v>
      </c>
      <c r="H5" s="60">
        <v>0</v>
      </c>
      <c r="I5" s="60">
        <v>5474000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480</v>
      </c>
      <c r="Q5" s="60">
        <v>480</v>
      </c>
      <c r="R5" s="60">
        <v>0</v>
      </c>
      <c r="S5" s="60">
        <v>0</v>
      </c>
      <c r="T5" s="60">
        <v>0</v>
      </c>
      <c r="U5" s="60">
        <v>0</v>
      </c>
      <c r="V5" s="60">
        <v>5474480</v>
      </c>
      <c r="W5" s="60">
        <v>6053932</v>
      </c>
      <c r="X5" s="60">
        <v>-579452</v>
      </c>
      <c r="Y5" s="61">
        <v>-9.57</v>
      </c>
      <c r="Z5" s="62">
        <v>4998527</v>
      </c>
    </row>
    <row r="6" spans="1:26" ht="12.75">
      <c r="A6" s="58" t="s">
        <v>32</v>
      </c>
      <c r="B6" s="19">
        <v>202400</v>
      </c>
      <c r="C6" s="19">
        <v>0</v>
      </c>
      <c r="D6" s="59">
        <v>260211</v>
      </c>
      <c r="E6" s="60">
        <v>-1942663</v>
      </c>
      <c r="F6" s="60">
        <v>19063</v>
      </c>
      <c r="G6" s="60">
        <v>14063</v>
      </c>
      <c r="H6" s="60">
        <v>19063</v>
      </c>
      <c r="I6" s="60">
        <v>52189</v>
      </c>
      <c r="J6" s="60">
        <v>-201957</v>
      </c>
      <c r="K6" s="60">
        <v>18931</v>
      </c>
      <c r="L6" s="60">
        <v>-9969</v>
      </c>
      <c r="M6" s="60">
        <v>-192995</v>
      </c>
      <c r="N6" s="60">
        <v>5031</v>
      </c>
      <c r="O6" s="60">
        <v>-15937</v>
      </c>
      <c r="P6" s="60">
        <v>19063</v>
      </c>
      <c r="Q6" s="60">
        <v>8157</v>
      </c>
      <c r="R6" s="60">
        <v>0</v>
      </c>
      <c r="S6" s="60">
        <v>0</v>
      </c>
      <c r="T6" s="60">
        <v>0</v>
      </c>
      <c r="U6" s="60">
        <v>0</v>
      </c>
      <c r="V6" s="60">
        <v>-132649</v>
      </c>
      <c r="W6" s="60">
        <v>195157</v>
      </c>
      <c r="X6" s="60">
        <v>-327806</v>
      </c>
      <c r="Y6" s="61">
        <v>-167.97</v>
      </c>
      <c r="Z6" s="62">
        <v>-1942663</v>
      </c>
    </row>
    <row r="7" spans="1:26" ht="12.75">
      <c r="A7" s="58" t="s">
        <v>33</v>
      </c>
      <c r="B7" s="19">
        <v>8198053</v>
      </c>
      <c r="C7" s="19">
        <v>0</v>
      </c>
      <c r="D7" s="59">
        <v>5977552</v>
      </c>
      <c r="E7" s="60">
        <v>8000000</v>
      </c>
      <c r="F7" s="60">
        <v>504000</v>
      </c>
      <c r="G7" s="60">
        <v>338000</v>
      </c>
      <c r="H7" s="60">
        <v>482095</v>
      </c>
      <c r="I7" s="60">
        <v>1324095</v>
      </c>
      <c r="J7" s="60">
        <v>265029</v>
      </c>
      <c r="K7" s="60">
        <v>124200</v>
      </c>
      <c r="L7" s="60">
        <v>0</v>
      </c>
      <c r="M7" s="60">
        <v>389229</v>
      </c>
      <c r="N7" s="60">
        <v>254000</v>
      </c>
      <c r="O7" s="60">
        <v>138765</v>
      </c>
      <c r="P7" s="60">
        <v>336193</v>
      </c>
      <c r="Q7" s="60">
        <v>728958</v>
      </c>
      <c r="R7" s="60">
        <v>0</v>
      </c>
      <c r="S7" s="60">
        <v>0</v>
      </c>
      <c r="T7" s="60">
        <v>0</v>
      </c>
      <c r="U7" s="60">
        <v>0</v>
      </c>
      <c r="V7" s="60">
        <v>2442282</v>
      </c>
      <c r="W7" s="60">
        <v>4483161</v>
      </c>
      <c r="X7" s="60">
        <v>-2040879</v>
      </c>
      <c r="Y7" s="61">
        <v>-45.52</v>
      </c>
      <c r="Z7" s="62">
        <v>8000000</v>
      </c>
    </row>
    <row r="8" spans="1:26" ht="12.75">
      <c r="A8" s="58" t="s">
        <v>34</v>
      </c>
      <c r="B8" s="19">
        <v>232506794</v>
      </c>
      <c r="C8" s="19">
        <v>0</v>
      </c>
      <c r="D8" s="59">
        <v>247723000</v>
      </c>
      <c r="E8" s="60">
        <v>253217700</v>
      </c>
      <c r="F8" s="60">
        <v>96800565</v>
      </c>
      <c r="G8" s="60">
        <v>84000</v>
      </c>
      <c r="H8" s="60">
        <v>888000</v>
      </c>
      <c r="I8" s="60">
        <v>97772565</v>
      </c>
      <c r="J8" s="60">
        <v>6000000</v>
      </c>
      <c r="K8" s="60">
        <v>38000</v>
      </c>
      <c r="L8" s="60">
        <v>79996000</v>
      </c>
      <c r="M8" s="60">
        <v>86034000</v>
      </c>
      <c r="N8" s="60">
        <v>38000</v>
      </c>
      <c r="O8" s="60">
        <v>2817000</v>
      </c>
      <c r="P8" s="60">
        <v>84295000</v>
      </c>
      <c r="Q8" s="60">
        <v>87150000</v>
      </c>
      <c r="R8" s="60">
        <v>0</v>
      </c>
      <c r="S8" s="60">
        <v>0</v>
      </c>
      <c r="T8" s="60">
        <v>0</v>
      </c>
      <c r="U8" s="60">
        <v>0</v>
      </c>
      <c r="V8" s="60">
        <v>270956565</v>
      </c>
      <c r="W8" s="60">
        <v>247722666</v>
      </c>
      <c r="X8" s="60">
        <v>23233899</v>
      </c>
      <c r="Y8" s="61">
        <v>9.38</v>
      </c>
      <c r="Z8" s="62">
        <v>253217700</v>
      </c>
    </row>
    <row r="9" spans="1:26" ht="12.75">
      <c r="A9" s="58" t="s">
        <v>35</v>
      </c>
      <c r="B9" s="19">
        <v>15684185</v>
      </c>
      <c r="C9" s="19">
        <v>0</v>
      </c>
      <c r="D9" s="59">
        <v>73244264</v>
      </c>
      <c r="E9" s="60">
        <v>76299024</v>
      </c>
      <c r="F9" s="60">
        <v>6019526</v>
      </c>
      <c r="G9" s="60">
        <v>475579</v>
      </c>
      <c r="H9" s="60">
        <v>433447</v>
      </c>
      <c r="I9" s="60">
        <v>6928552</v>
      </c>
      <c r="J9" s="60">
        <v>738340</v>
      </c>
      <c r="K9" s="60">
        <v>2691219</v>
      </c>
      <c r="L9" s="60">
        <v>458174</v>
      </c>
      <c r="M9" s="60">
        <v>3887733</v>
      </c>
      <c r="N9" s="60">
        <v>427117</v>
      </c>
      <c r="O9" s="60">
        <v>1210419</v>
      </c>
      <c r="P9" s="60">
        <v>687645</v>
      </c>
      <c r="Q9" s="60">
        <v>2325181</v>
      </c>
      <c r="R9" s="60">
        <v>0</v>
      </c>
      <c r="S9" s="60">
        <v>0</v>
      </c>
      <c r="T9" s="60">
        <v>0</v>
      </c>
      <c r="U9" s="60">
        <v>0</v>
      </c>
      <c r="V9" s="60">
        <v>13141466</v>
      </c>
      <c r="W9" s="60">
        <v>54933192</v>
      </c>
      <c r="X9" s="60">
        <v>-41791726</v>
      </c>
      <c r="Y9" s="61">
        <v>-76.08</v>
      </c>
      <c r="Z9" s="62">
        <v>76299024</v>
      </c>
    </row>
    <row r="10" spans="1:26" ht="22.5">
      <c r="A10" s="63" t="s">
        <v>278</v>
      </c>
      <c r="B10" s="64">
        <f>SUM(B5:B9)</f>
        <v>262317426</v>
      </c>
      <c r="C10" s="64">
        <f>SUM(C5:C9)</f>
        <v>0</v>
      </c>
      <c r="D10" s="65">
        <f aca="true" t="shared" si="0" ref="D10:Z10">SUM(D5:D9)</f>
        <v>333258959</v>
      </c>
      <c r="E10" s="66">
        <f t="shared" si="0"/>
        <v>340572588</v>
      </c>
      <c r="F10" s="66">
        <f t="shared" si="0"/>
        <v>108817154</v>
      </c>
      <c r="G10" s="66">
        <f t="shared" si="0"/>
        <v>911642</v>
      </c>
      <c r="H10" s="66">
        <f t="shared" si="0"/>
        <v>1822605</v>
      </c>
      <c r="I10" s="66">
        <f t="shared" si="0"/>
        <v>111551401</v>
      </c>
      <c r="J10" s="66">
        <f t="shared" si="0"/>
        <v>6801412</v>
      </c>
      <c r="K10" s="66">
        <f t="shared" si="0"/>
        <v>2872350</v>
      </c>
      <c r="L10" s="66">
        <f t="shared" si="0"/>
        <v>80444205</v>
      </c>
      <c r="M10" s="66">
        <f t="shared" si="0"/>
        <v>90117967</v>
      </c>
      <c r="N10" s="66">
        <f t="shared" si="0"/>
        <v>724148</v>
      </c>
      <c r="O10" s="66">
        <f t="shared" si="0"/>
        <v>4150247</v>
      </c>
      <c r="P10" s="66">
        <f t="shared" si="0"/>
        <v>85338381</v>
      </c>
      <c r="Q10" s="66">
        <f t="shared" si="0"/>
        <v>90212776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291882144</v>
      </c>
      <c r="W10" s="66">
        <f t="shared" si="0"/>
        <v>313388108</v>
      </c>
      <c r="X10" s="66">
        <f t="shared" si="0"/>
        <v>-21505964</v>
      </c>
      <c r="Y10" s="67">
        <f>+IF(W10&lt;&gt;0,(X10/W10)*100,0)</f>
        <v>-6.8624058957591325</v>
      </c>
      <c r="Z10" s="68">
        <f t="shared" si="0"/>
        <v>340572588</v>
      </c>
    </row>
    <row r="11" spans="1:26" ht="12.75">
      <c r="A11" s="58" t="s">
        <v>37</v>
      </c>
      <c r="B11" s="19">
        <v>113638116</v>
      </c>
      <c r="C11" s="19">
        <v>0</v>
      </c>
      <c r="D11" s="59">
        <v>131882581</v>
      </c>
      <c r="E11" s="60">
        <v>131161239</v>
      </c>
      <c r="F11" s="60">
        <v>35735</v>
      </c>
      <c r="G11" s="60">
        <v>22042382</v>
      </c>
      <c r="H11" s="60">
        <v>9655762</v>
      </c>
      <c r="I11" s="60">
        <v>31733879</v>
      </c>
      <c r="J11" s="60">
        <v>9704631</v>
      </c>
      <c r="K11" s="60">
        <v>9902882</v>
      </c>
      <c r="L11" s="60">
        <v>9737244</v>
      </c>
      <c r="M11" s="60">
        <v>29344757</v>
      </c>
      <c r="N11" s="60">
        <v>10462959</v>
      </c>
      <c r="O11" s="60">
        <v>9724793</v>
      </c>
      <c r="P11" s="60">
        <v>9838722</v>
      </c>
      <c r="Q11" s="60">
        <v>30026474</v>
      </c>
      <c r="R11" s="60">
        <v>0</v>
      </c>
      <c r="S11" s="60">
        <v>0</v>
      </c>
      <c r="T11" s="60">
        <v>0</v>
      </c>
      <c r="U11" s="60">
        <v>0</v>
      </c>
      <c r="V11" s="60">
        <v>91105110</v>
      </c>
      <c r="W11" s="60">
        <v>98790215</v>
      </c>
      <c r="X11" s="60">
        <v>-7685105</v>
      </c>
      <c r="Y11" s="61">
        <v>-7.78</v>
      </c>
      <c r="Z11" s="62">
        <v>131161239</v>
      </c>
    </row>
    <row r="12" spans="1:26" ht="12.75">
      <c r="A12" s="58" t="s">
        <v>38</v>
      </c>
      <c r="B12" s="19">
        <v>18411388</v>
      </c>
      <c r="C12" s="19">
        <v>0</v>
      </c>
      <c r="D12" s="59">
        <v>19866985</v>
      </c>
      <c r="E12" s="60">
        <v>21726996</v>
      </c>
      <c r="F12" s="60">
        <v>0</v>
      </c>
      <c r="G12" s="60">
        <v>0</v>
      </c>
      <c r="H12" s="60">
        <v>1494000</v>
      </c>
      <c r="I12" s="60">
        <v>1494000</v>
      </c>
      <c r="J12" s="60">
        <v>1493295</v>
      </c>
      <c r="K12" s="60">
        <v>1493000</v>
      </c>
      <c r="L12" s="60">
        <v>1513150</v>
      </c>
      <c r="M12" s="60">
        <v>4499445</v>
      </c>
      <c r="N12" s="60">
        <v>2119010</v>
      </c>
      <c r="O12" s="60">
        <v>2920137</v>
      </c>
      <c r="P12" s="60">
        <v>1972740</v>
      </c>
      <c r="Q12" s="60">
        <v>7011887</v>
      </c>
      <c r="R12" s="60">
        <v>0</v>
      </c>
      <c r="S12" s="60">
        <v>0</v>
      </c>
      <c r="T12" s="60">
        <v>0</v>
      </c>
      <c r="U12" s="60">
        <v>0</v>
      </c>
      <c r="V12" s="60">
        <v>13005332</v>
      </c>
      <c r="W12" s="60">
        <v>14900238</v>
      </c>
      <c r="X12" s="60">
        <v>-1894906</v>
      </c>
      <c r="Y12" s="61">
        <v>-12.72</v>
      </c>
      <c r="Z12" s="62">
        <v>21726996</v>
      </c>
    </row>
    <row r="13" spans="1:26" ht="12.75">
      <c r="A13" s="58" t="s">
        <v>279</v>
      </c>
      <c r="B13" s="19">
        <v>35084457</v>
      </c>
      <c r="C13" s="19">
        <v>0</v>
      </c>
      <c r="D13" s="59">
        <v>41814720</v>
      </c>
      <c r="E13" s="60">
        <v>41814719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31361040</v>
      </c>
      <c r="X13" s="60">
        <v>-31361040</v>
      </c>
      <c r="Y13" s="61">
        <v>-100</v>
      </c>
      <c r="Z13" s="62">
        <v>41814719</v>
      </c>
    </row>
    <row r="14" spans="1:26" ht="12.75">
      <c r="A14" s="58" t="s">
        <v>40</v>
      </c>
      <c r="B14" s="19">
        <v>130606</v>
      </c>
      <c r="C14" s="19">
        <v>0</v>
      </c>
      <c r="D14" s="59">
        <v>117086</v>
      </c>
      <c r="E14" s="60">
        <v>0</v>
      </c>
      <c r="F14" s="60">
        <v>3907</v>
      </c>
      <c r="G14" s="60">
        <v>0</v>
      </c>
      <c r="H14" s="60">
        <v>0</v>
      </c>
      <c r="I14" s="60">
        <v>3907</v>
      </c>
      <c r="J14" s="60">
        <v>0</v>
      </c>
      <c r="K14" s="60">
        <v>0</v>
      </c>
      <c r="L14" s="60">
        <v>0</v>
      </c>
      <c r="M14" s="60">
        <v>0</v>
      </c>
      <c r="N14" s="60">
        <v>3632</v>
      </c>
      <c r="O14" s="60">
        <v>0</v>
      </c>
      <c r="P14" s="60">
        <v>25605</v>
      </c>
      <c r="Q14" s="60">
        <v>29237</v>
      </c>
      <c r="R14" s="60">
        <v>0</v>
      </c>
      <c r="S14" s="60">
        <v>0</v>
      </c>
      <c r="T14" s="60">
        <v>0</v>
      </c>
      <c r="U14" s="60">
        <v>0</v>
      </c>
      <c r="V14" s="60">
        <v>33144</v>
      </c>
      <c r="W14" s="60">
        <v>87813</v>
      </c>
      <c r="X14" s="60">
        <v>-54669</v>
      </c>
      <c r="Y14" s="61">
        <v>-62.26</v>
      </c>
      <c r="Z14" s="62">
        <v>0</v>
      </c>
    </row>
    <row r="15" spans="1:26" ht="12.75">
      <c r="A15" s="58" t="s">
        <v>41</v>
      </c>
      <c r="B15" s="19">
        <v>4571579</v>
      </c>
      <c r="C15" s="19">
        <v>0</v>
      </c>
      <c r="D15" s="59">
        <v>11789068</v>
      </c>
      <c r="E15" s="60">
        <v>11288754</v>
      </c>
      <c r="F15" s="60">
        <v>818000</v>
      </c>
      <c r="G15" s="60">
        <v>113000</v>
      </c>
      <c r="H15" s="60">
        <v>214000</v>
      </c>
      <c r="I15" s="60">
        <v>1145000</v>
      </c>
      <c r="J15" s="60">
        <v>276789</v>
      </c>
      <c r="K15" s="60">
        <v>418000</v>
      </c>
      <c r="L15" s="60">
        <v>90000</v>
      </c>
      <c r="M15" s="60">
        <v>784789</v>
      </c>
      <c r="N15" s="60">
        <v>205320</v>
      </c>
      <c r="O15" s="60">
        <v>521000</v>
      </c>
      <c r="P15" s="60">
        <v>1435864</v>
      </c>
      <c r="Q15" s="60">
        <v>2162184</v>
      </c>
      <c r="R15" s="60">
        <v>0</v>
      </c>
      <c r="S15" s="60">
        <v>0</v>
      </c>
      <c r="T15" s="60">
        <v>0</v>
      </c>
      <c r="U15" s="60">
        <v>0</v>
      </c>
      <c r="V15" s="60">
        <v>4091973</v>
      </c>
      <c r="W15" s="60">
        <v>8841798</v>
      </c>
      <c r="X15" s="60">
        <v>-4749825</v>
      </c>
      <c r="Y15" s="61">
        <v>-53.72</v>
      </c>
      <c r="Z15" s="62">
        <v>11288754</v>
      </c>
    </row>
    <row r="16" spans="1:26" ht="12.75">
      <c r="A16" s="69" t="s">
        <v>42</v>
      </c>
      <c r="B16" s="19">
        <v>0</v>
      </c>
      <c r="C16" s="19">
        <v>0</v>
      </c>
      <c r="D16" s="59">
        <v>5792074</v>
      </c>
      <c r="E16" s="60">
        <v>4735683</v>
      </c>
      <c r="F16" s="60">
        <v>227235</v>
      </c>
      <c r="G16" s="60">
        <v>32000</v>
      </c>
      <c r="H16" s="60">
        <v>4000</v>
      </c>
      <c r="I16" s="60">
        <v>263235</v>
      </c>
      <c r="J16" s="60">
        <v>70000</v>
      </c>
      <c r="K16" s="60">
        <v>103000</v>
      </c>
      <c r="L16" s="60">
        <v>1601000</v>
      </c>
      <c r="M16" s="60">
        <v>1774000</v>
      </c>
      <c r="N16" s="60">
        <v>263000</v>
      </c>
      <c r="O16" s="60">
        <v>140000</v>
      </c>
      <c r="P16" s="60">
        <v>0</v>
      </c>
      <c r="Q16" s="60">
        <v>403000</v>
      </c>
      <c r="R16" s="60">
        <v>0</v>
      </c>
      <c r="S16" s="60">
        <v>0</v>
      </c>
      <c r="T16" s="60">
        <v>0</v>
      </c>
      <c r="U16" s="60">
        <v>0</v>
      </c>
      <c r="V16" s="60">
        <v>2440235</v>
      </c>
      <c r="W16" s="60">
        <v>4344057</v>
      </c>
      <c r="X16" s="60">
        <v>-1903822</v>
      </c>
      <c r="Y16" s="61">
        <v>-43.83</v>
      </c>
      <c r="Z16" s="62">
        <v>4735683</v>
      </c>
    </row>
    <row r="17" spans="1:26" ht="12.75">
      <c r="A17" s="58" t="s">
        <v>43</v>
      </c>
      <c r="B17" s="19">
        <v>75134290</v>
      </c>
      <c r="C17" s="19">
        <v>0</v>
      </c>
      <c r="D17" s="59">
        <v>103418144</v>
      </c>
      <c r="E17" s="60">
        <v>106612796</v>
      </c>
      <c r="F17" s="60">
        <v>5996123</v>
      </c>
      <c r="G17" s="60">
        <v>4624848</v>
      </c>
      <c r="H17" s="60">
        <v>5679868</v>
      </c>
      <c r="I17" s="60">
        <v>16300839</v>
      </c>
      <c r="J17" s="60">
        <v>5756787</v>
      </c>
      <c r="K17" s="60">
        <v>7172389</v>
      </c>
      <c r="L17" s="60">
        <v>7873793</v>
      </c>
      <c r="M17" s="60">
        <v>20802969</v>
      </c>
      <c r="N17" s="60">
        <v>5111414</v>
      </c>
      <c r="O17" s="60">
        <v>5825052</v>
      </c>
      <c r="P17" s="60">
        <v>5564884</v>
      </c>
      <c r="Q17" s="60">
        <v>16501350</v>
      </c>
      <c r="R17" s="60">
        <v>0</v>
      </c>
      <c r="S17" s="60">
        <v>0</v>
      </c>
      <c r="T17" s="60">
        <v>0</v>
      </c>
      <c r="U17" s="60">
        <v>0</v>
      </c>
      <c r="V17" s="60">
        <v>53605158</v>
      </c>
      <c r="W17" s="60">
        <v>77563602</v>
      </c>
      <c r="X17" s="60">
        <v>-23958444</v>
      </c>
      <c r="Y17" s="61">
        <v>-30.89</v>
      </c>
      <c r="Z17" s="62">
        <v>106612796</v>
      </c>
    </row>
    <row r="18" spans="1:26" ht="12.75">
      <c r="A18" s="70" t="s">
        <v>44</v>
      </c>
      <c r="B18" s="71">
        <f>SUM(B11:B17)</f>
        <v>246970436</v>
      </c>
      <c r="C18" s="71">
        <f>SUM(C11:C17)</f>
        <v>0</v>
      </c>
      <c r="D18" s="72">
        <f aca="true" t="shared" si="1" ref="D18:Z18">SUM(D11:D17)</f>
        <v>314680658</v>
      </c>
      <c r="E18" s="73">
        <f t="shared" si="1"/>
        <v>317340187</v>
      </c>
      <c r="F18" s="73">
        <f t="shared" si="1"/>
        <v>7081000</v>
      </c>
      <c r="G18" s="73">
        <f t="shared" si="1"/>
        <v>26812230</v>
      </c>
      <c r="H18" s="73">
        <f t="shared" si="1"/>
        <v>17047630</v>
      </c>
      <c r="I18" s="73">
        <f t="shared" si="1"/>
        <v>50940860</v>
      </c>
      <c r="J18" s="73">
        <f t="shared" si="1"/>
        <v>17301502</v>
      </c>
      <c r="K18" s="73">
        <f t="shared" si="1"/>
        <v>19089271</v>
      </c>
      <c r="L18" s="73">
        <f t="shared" si="1"/>
        <v>20815187</v>
      </c>
      <c r="M18" s="73">
        <f t="shared" si="1"/>
        <v>57205960</v>
      </c>
      <c r="N18" s="73">
        <f t="shared" si="1"/>
        <v>18165335</v>
      </c>
      <c r="O18" s="73">
        <f t="shared" si="1"/>
        <v>19130982</v>
      </c>
      <c r="P18" s="73">
        <f t="shared" si="1"/>
        <v>18837815</v>
      </c>
      <c r="Q18" s="73">
        <f t="shared" si="1"/>
        <v>56134132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164280952</v>
      </c>
      <c r="W18" s="73">
        <f t="shared" si="1"/>
        <v>235888763</v>
      </c>
      <c r="X18" s="73">
        <f t="shared" si="1"/>
        <v>-71607811</v>
      </c>
      <c r="Y18" s="67">
        <f>+IF(W18&lt;&gt;0,(X18/W18)*100,0)</f>
        <v>-30.35660117476643</v>
      </c>
      <c r="Z18" s="74">
        <f t="shared" si="1"/>
        <v>317340187</v>
      </c>
    </row>
    <row r="19" spans="1:26" ht="12.75">
      <c r="A19" s="70" t="s">
        <v>45</v>
      </c>
      <c r="B19" s="75">
        <f>+B10-B18</f>
        <v>15346990</v>
      </c>
      <c r="C19" s="75">
        <f>+C10-C18</f>
        <v>0</v>
      </c>
      <c r="D19" s="76">
        <f aca="true" t="shared" si="2" ref="D19:Z19">+D10-D18</f>
        <v>18578301</v>
      </c>
      <c r="E19" s="77">
        <f t="shared" si="2"/>
        <v>23232401</v>
      </c>
      <c r="F19" s="77">
        <f t="shared" si="2"/>
        <v>101736154</v>
      </c>
      <c r="G19" s="77">
        <f t="shared" si="2"/>
        <v>-25900588</v>
      </c>
      <c r="H19" s="77">
        <f t="shared" si="2"/>
        <v>-15225025</v>
      </c>
      <c r="I19" s="77">
        <f t="shared" si="2"/>
        <v>60610541</v>
      </c>
      <c r="J19" s="77">
        <f t="shared" si="2"/>
        <v>-10500090</v>
      </c>
      <c r="K19" s="77">
        <f t="shared" si="2"/>
        <v>-16216921</v>
      </c>
      <c r="L19" s="77">
        <f t="shared" si="2"/>
        <v>59629018</v>
      </c>
      <c r="M19" s="77">
        <f t="shared" si="2"/>
        <v>32912007</v>
      </c>
      <c r="N19" s="77">
        <f t="shared" si="2"/>
        <v>-17441187</v>
      </c>
      <c r="O19" s="77">
        <f t="shared" si="2"/>
        <v>-14980735</v>
      </c>
      <c r="P19" s="77">
        <f t="shared" si="2"/>
        <v>66500566</v>
      </c>
      <c r="Q19" s="77">
        <f t="shared" si="2"/>
        <v>34078644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127601192</v>
      </c>
      <c r="W19" s="77">
        <f>IF(E10=E18,0,W10-W18)</f>
        <v>77499345</v>
      </c>
      <c r="X19" s="77">
        <f t="shared" si="2"/>
        <v>50101847</v>
      </c>
      <c r="Y19" s="78">
        <f>+IF(W19&lt;&gt;0,(X19/W19)*100,0)</f>
        <v>64.64809089676822</v>
      </c>
      <c r="Z19" s="79">
        <f t="shared" si="2"/>
        <v>23232401</v>
      </c>
    </row>
    <row r="20" spans="1:26" ht="12.75">
      <c r="A20" s="58" t="s">
        <v>46</v>
      </c>
      <c r="B20" s="19">
        <v>58050000</v>
      </c>
      <c r="C20" s="19">
        <v>0</v>
      </c>
      <c r="D20" s="59">
        <v>94813000</v>
      </c>
      <c r="E20" s="60">
        <v>86718300</v>
      </c>
      <c r="F20" s="60">
        <v>24890123</v>
      </c>
      <c r="G20" s="60">
        <v>0</v>
      </c>
      <c r="H20" s="60">
        <v>0</v>
      </c>
      <c r="I20" s="60">
        <v>24890123</v>
      </c>
      <c r="J20" s="60">
        <v>0</v>
      </c>
      <c r="K20" s="60">
        <v>0</v>
      </c>
      <c r="L20" s="60">
        <v>18339000</v>
      </c>
      <c r="M20" s="60">
        <v>18339000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43229123</v>
      </c>
      <c r="W20" s="60">
        <v>94812999</v>
      </c>
      <c r="X20" s="60">
        <v>-51583876</v>
      </c>
      <c r="Y20" s="61">
        <v>-54.41</v>
      </c>
      <c r="Z20" s="62">
        <v>86718300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73396990</v>
      </c>
      <c r="C22" s="86">
        <f>SUM(C19:C21)</f>
        <v>0</v>
      </c>
      <c r="D22" s="87">
        <f aca="true" t="shared" si="3" ref="D22:Z22">SUM(D19:D21)</f>
        <v>113391301</v>
      </c>
      <c r="E22" s="88">
        <f t="shared" si="3"/>
        <v>109950701</v>
      </c>
      <c r="F22" s="88">
        <f t="shared" si="3"/>
        <v>126626277</v>
      </c>
      <c r="G22" s="88">
        <f t="shared" si="3"/>
        <v>-25900588</v>
      </c>
      <c r="H22" s="88">
        <f t="shared" si="3"/>
        <v>-15225025</v>
      </c>
      <c r="I22" s="88">
        <f t="shared" si="3"/>
        <v>85500664</v>
      </c>
      <c r="J22" s="88">
        <f t="shared" si="3"/>
        <v>-10500090</v>
      </c>
      <c r="K22" s="88">
        <f t="shared" si="3"/>
        <v>-16216921</v>
      </c>
      <c r="L22" s="88">
        <f t="shared" si="3"/>
        <v>77968018</v>
      </c>
      <c r="M22" s="88">
        <f t="shared" si="3"/>
        <v>51251007</v>
      </c>
      <c r="N22" s="88">
        <f t="shared" si="3"/>
        <v>-17441187</v>
      </c>
      <c r="O22" s="88">
        <f t="shared" si="3"/>
        <v>-14980735</v>
      </c>
      <c r="P22" s="88">
        <f t="shared" si="3"/>
        <v>66500566</v>
      </c>
      <c r="Q22" s="88">
        <f t="shared" si="3"/>
        <v>34078644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170830315</v>
      </c>
      <c r="W22" s="88">
        <f t="shared" si="3"/>
        <v>172312344</v>
      </c>
      <c r="X22" s="88">
        <f t="shared" si="3"/>
        <v>-1482029</v>
      </c>
      <c r="Y22" s="89">
        <f>+IF(W22&lt;&gt;0,(X22/W22)*100,0)</f>
        <v>-0.8600828969049368</v>
      </c>
      <c r="Z22" s="90">
        <f t="shared" si="3"/>
        <v>109950701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73396990</v>
      </c>
      <c r="C24" s="75">
        <f>SUM(C22:C23)</f>
        <v>0</v>
      </c>
      <c r="D24" s="76">
        <f aca="true" t="shared" si="4" ref="D24:Z24">SUM(D22:D23)</f>
        <v>113391301</v>
      </c>
      <c r="E24" s="77">
        <f t="shared" si="4"/>
        <v>109950701</v>
      </c>
      <c r="F24" s="77">
        <f t="shared" si="4"/>
        <v>126626277</v>
      </c>
      <c r="G24" s="77">
        <f t="shared" si="4"/>
        <v>-25900588</v>
      </c>
      <c r="H24" s="77">
        <f t="shared" si="4"/>
        <v>-15225025</v>
      </c>
      <c r="I24" s="77">
        <f t="shared" si="4"/>
        <v>85500664</v>
      </c>
      <c r="J24" s="77">
        <f t="shared" si="4"/>
        <v>-10500090</v>
      </c>
      <c r="K24" s="77">
        <f t="shared" si="4"/>
        <v>-16216921</v>
      </c>
      <c r="L24" s="77">
        <f t="shared" si="4"/>
        <v>77968018</v>
      </c>
      <c r="M24" s="77">
        <f t="shared" si="4"/>
        <v>51251007</v>
      </c>
      <c r="N24" s="77">
        <f t="shared" si="4"/>
        <v>-17441187</v>
      </c>
      <c r="O24" s="77">
        <f t="shared" si="4"/>
        <v>-14980735</v>
      </c>
      <c r="P24" s="77">
        <f t="shared" si="4"/>
        <v>66500566</v>
      </c>
      <c r="Q24" s="77">
        <f t="shared" si="4"/>
        <v>34078644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170830315</v>
      </c>
      <c r="W24" s="77">
        <f t="shared" si="4"/>
        <v>172312344</v>
      </c>
      <c r="X24" s="77">
        <f t="shared" si="4"/>
        <v>-1482029</v>
      </c>
      <c r="Y24" s="78">
        <f>+IF(W24&lt;&gt;0,(X24/W24)*100,0)</f>
        <v>-0.8600828969049368</v>
      </c>
      <c r="Z24" s="79">
        <f t="shared" si="4"/>
        <v>109950701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79642968</v>
      </c>
      <c r="C27" s="22">
        <v>0</v>
      </c>
      <c r="D27" s="99">
        <v>113390700</v>
      </c>
      <c r="E27" s="100">
        <v>109950700</v>
      </c>
      <c r="F27" s="100">
        <v>3869373</v>
      </c>
      <c r="G27" s="100">
        <v>2390918</v>
      </c>
      <c r="H27" s="100">
        <v>180710</v>
      </c>
      <c r="I27" s="100">
        <v>6441001</v>
      </c>
      <c r="J27" s="100">
        <v>3695189</v>
      </c>
      <c r="K27" s="100">
        <v>12169050</v>
      </c>
      <c r="L27" s="100">
        <v>8893625</v>
      </c>
      <c r="M27" s="100">
        <v>24757864</v>
      </c>
      <c r="N27" s="100">
        <v>777425</v>
      </c>
      <c r="O27" s="100">
        <v>7353641</v>
      </c>
      <c r="P27" s="100">
        <v>3374374</v>
      </c>
      <c r="Q27" s="100">
        <v>11505440</v>
      </c>
      <c r="R27" s="100">
        <v>0</v>
      </c>
      <c r="S27" s="100">
        <v>0</v>
      </c>
      <c r="T27" s="100">
        <v>0</v>
      </c>
      <c r="U27" s="100">
        <v>0</v>
      </c>
      <c r="V27" s="100">
        <v>42704305</v>
      </c>
      <c r="W27" s="100">
        <v>82463025</v>
      </c>
      <c r="X27" s="100">
        <v>-39758720</v>
      </c>
      <c r="Y27" s="101">
        <v>-48.21</v>
      </c>
      <c r="Z27" s="102">
        <v>109950700</v>
      </c>
    </row>
    <row r="28" spans="1:26" ht="12.75">
      <c r="A28" s="103" t="s">
        <v>46</v>
      </c>
      <c r="B28" s="19">
        <v>58050000</v>
      </c>
      <c r="C28" s="19">
        <v>0</v>
      </c>
      <c r="D28" s="59">
        <v>113390700</v>
      </c>
      <c r="E28" s="60">
        <v>86719000</v>
      </c>
      <c r="F28" s="60">
        <v>3869373</v>
      </c>
      <c r="G28" s="60">
        <v>2390918</v>
      </c>
      <c r="H28" s="60">
        <v>180710</v>
      </c>
      <c r="I28" s="60">
        <v>6441001</v>
      </c>
      <c r="J28" s="60">
        <v>3695189</v>
      </c>
      <c r="K28" s="60">
        <v>12169050</v>
      </c>
      <c r="L28" s="60">
        <v>8853642</v>
      </c>
      <c r="M28" s="60">
        <v>24717881</v>
      </c>
      <c r="N28" s="60">
        <v>777425</v>
      </c>
      <c r="O28" s="60">
        <v>7218610</v>
      </c>
      <c r="P28" s="60">
        <v>3374374</v>
      </c>
      <c r="Q28" s="60">
        <v>11370409</v>
      </c>
      <c r="R28" s="60">
        <v>0</v>
      </c>
      <c r="S28" s="60">
        <v>0</v>
      </c>
      <c r="T28" s="60">
        <v>0</v>
      </c>
      <c r="U28" s="60">
        <v>0</v>
      </c>
      <c r="V28" s="60">
        <v>42529291</v>
      </c>
      <c r="W28" s="60">
        <v>65039250</v>
      </c>
      <c r="X28" s="60">
        <v>-22509959</v>
      </c>
      <c r="Y28" s="61">
        <v>-34.61</v>
      </c>
      <c r="Z28" s="62">
        <v>86719000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21592968</v>
      </c>
      <c r="C31" s="19">
        <v>0</v>
      </c>
      <c r="D31" s="59">
        <v>0</v>
      </c>
      <c r="E31" s="60">
        <v>23231700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39983</v>
      </c>
      <c r="M31" s="60">
        <v>39983</v>
      </c>
      <c r="N31" s="60">
        <v>0</v>
      </c>
      <c r="O31" s="60">
        <v>135031</v>
      </c>
      <c r="P31" s="60">
        <v>0</v>
      </c>
      <c r="Q31" s="60">
        <v>135031</v>
      </c>
      <c r="R31" s="60">
        <v>0</v>
      </c>
      <c r="S31" s="60">
        <v>0</v>
      </c>
      <c r="T31" s="60">
        <v>0</v>
      </c>
      <c r="U31" s="60">
        <v>0</v>
      </c>
      <c r="V31" s="60">
        <v>175014</v>
      </c>
      <c r="W31" s="60">
        <v>17423775</v>
      </c>
      <c r="X31" s="60">
        <v>-17248761</v>
      </c>
      <c r="Y31" s="61">
        <v>-99</v>
      </c>
      <c r="Z31" s="62">
        <v>23231700</v>
      </c>
    </row>
    <row r="32" spans="1:26" ht="12.75">
      <c r="A32" s="70" t="s">
        <v>54</v>
      </c>
      <c r="B32" s="22">
        <f>SUM(B28:B31)</f>
        <v>79642968</v>
      </c>
      <c r="C32" s="22">
        <f>SUM(C28:C31)</f>
        <v>0</v>
      </c>
      <c r="D32" s="99">
        <f aca="true" t="shared" si="5" ref="D32:Z32">SUM(D28:D31)</f>
        <v>113390700</v>
      </c>
      <c r="E32" s="100">
        <f t="shared" si="5"/>
        <v>109950700</v>
      </c>
      <c r="F32" s="100">
        <f t="shared" si="5"/>
        <v>3869373</v>
      </c>
      <c r="G32" s="100">
        <f t="shared" si="5"/>
        <v>2390918</v>
      </c>
      <c r="H32" s="100">
        <f t="shared" si="5"/>
        <v>180710</v>
      </c>
      <c r="I32" s="100">
        <f t="shared" si="5"/>
        <v>6441001</v>
      </c>
      <c r="J32" s="100">
        <f t="shared" si="5"/>
        <v>3695189</v>
      </c>
      <c r="K32" s="100">
        <f t="shared" si="5"/>
        <v>12169050</v>
      </c>
      <c r="L32" s="100">
        <f t="shared" si="5"/>
        <v>8893625</v>
      </c>
      <c r="M32" s="100">
        <f t="shared" si="5"/>
        <v>24757864</v>
      </c>
      <c r="N32" s="100">
        <f t="shared" si="5"/>
        <v>777425</v>
      </c>
      <c r="O32" s="100">
        <f t="shared" si="5"/>
        <v>7353641</v>
      </c>
      <c r="P32" s="100">
        <f t="shared" si="5"/>
        <v>3374374</v>
      </c>
      <c r="Q32" s="100">
        <f t="shared" si="5"/>
        <v>11505440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42704305</v>
      </c>
      <c r="W32" s="100">
        <f t="shared" si="5"/>
        <v>82463025</v>
      </c>
      <c r="X32" s="100">
        <f t="shared" si="5"/>
        <v>-39758720</v>
      </c>
      <c r="Y32" s="101">
        <f>+IF(W32&lt;&gt;0,(X32/W32)*100,0)</f>
        <v>-48.21399651540796</v>
      </c>
      <c r="Z32" s="102">
        <f t="shared" si="5"/>
        <v>109950700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140753765</v>
      </c>
      <c r="C35" s="19">
        <v>0</v>
      </c>
      <c r="D35" s="59">
        <v>107786434</v>
      </c>
      <c r="E35" s="60">
        <v>123553434</v>
      </c>
      <c r="F35" s="60">
        <v>259679185</v>
      </c>
      <c r="G35" s="60">
        <v>252467376</v>
      </c>
      <c r="H35" s="60">
        <v>227567787</v>
      </c>
      <c r="I35" s="60">
        <v>227567787</v>
      </c>
      <c r="J35" s="60">
        <v>207196417</v>
      </c>
      <c r="K35" s="60">
        <v>180723599</v>
      </c>
      <c r="L35" s="60">
        <v>228163884</v>
      </c>
      <c r="M35" s="60">
        <v>228163884</v>
      </c>
      <c r="N35" s="60">
        <v>247460195</v>
      </c>
      <c r="O35" s="60">
        <v>230910198</v>
      </c>
      <c r="P35" s="60">
        <v>291492160</v>
      </c>
      <c r="Q35" s="60">
        <v>291492160</v>
      </c>
      <c r="R35" s="60">
        <v>0</v>
      </c>
      <c r="S35" s="60">
        <v>0</v>
      </c>
      <c r="T35" s="60">
        <v>0</v>
      </c>
      <c r="U35" s="60">
        <v>0</v>
      </c>
      <c r="V35" s="60">
        <v>291492160</v>
      </c>
      <c r="W35" s="60">
        <v>92665076</v>
      </c>
      <c r="X35" s="60">
        <v>198827084</v>
      </c>
      <c r="Y35" s="61">
        <v>214.57</v>
      </c>
      <c r="Z35" s="62">
        <v>123553434</v>
      </c>
    </row>
    <row r="36" spans="1:26" ht="12.75">
      <c r="A36" s="58" t="s">
        <v>57</v>
      </c>
      <c r="B36" s="19">
        <v>449893165</v>
      </c>
      <c r="C36" s="19">
        <v>0</v>
      </c>
      <c r="D36" s="59">
        <v>499747634</v>
      </c>
      <c r="E36" s="60">
        <v>507907634</v>
      </c>
      <c r="F36" s="60">
        <v>228898036</v>
      </c>
      <c r="G36" s="60">
        <v>228898036</v>
      </c>
      <c r="H36" s="60">
        <v>228898036</v>
      </c>
      <c r="I36" s="60">
        <v>228898036</v>
      </c>
      <c r="J36" s="60">
        <v>228898036</v>
      </c>
      <c r="K36" s="60">
        <v>228898036</v>
      </c>
      <c r="L36" s="60">
        <v>228898036</v>
      </c>
      <c r="M36" s="60">
        <v>228898036</v>
      </c>
      <c r="N36" s="60">
        <v>228898036</v>
      </c>
      <c r="O36" s="60">
        <v>228898036</v>
      </c>
      <c r="P36" s="60">
        <v>228898036</v>
      </c>
      <c r="Q36" s="60">
        <v>228898036</v>
      </c>
      <c r="R36" s="60">
        <v>0</v>
      </c>
      <c r="S36" s="60">
        <v>0</v>
      </c>
      <c r="T36" s="60">
        <v>0</v>
      </c>
      <c r="U36" s="60">
        <v>0</v>
      </c>
      <c r="V36" s="60">
        <v>228898036</v>
      </c>
      <c r="W36" s="60">
        <v>380930726</v>
      </c>
      <c r="X36" s="60">
        <v>-152032690</v>
      </c>
      <c r="Y36" s="61">
        <v>-39.91</v>
      </c>
      <c r="Z36" s="62">
        <v>507907634</v>
      </c>
    </row>
    <row r="37" spans="1:26" ht="12.75">
      <c r="A37" s="58" t="s">
        <v>58</v>
      </c>
      <c r="B37" s="19">
        <v>22394446</v>
      </c>
      <c r="C37" s="19">
        <v>0</v>
      </c>
      <c r="D37" s="59">
        <v>12513750</v>
      </c>
      <c r="E37" s="60">
        <v>27775478</v>
      </c>
      <c r="F37" s="60">
        <v>43634456</v>
      </c>
      <c r="G37" s="60">
        <v>60718811</v>
      </c>
      <c r="H37" s="60">
        <v>46708981</v>
      </c>
      <c r="I37" s="60">
        <v>46708981</v>
      </c>
      <c r="J37" s="60">
        <v>40837786</v>
      </c>
      <c r="K37" s="60">
        <v>26840142</v>
      </c>
      <c r="L37" s="60">
        <v>43432482</v>
      </c>
      <c r="M37" s="60">
        <v>43432482</v>
      </c>
      <c r="N37" s="60">
        <v>38020503</v>
      </c>
      <c r="O37" s="60">
        <v>42032163</v>
      </c>
      <c r="P37" s="60">
        <v>56106563</v>
      </c>
      <c r="Q37" s="60">
        <v>56106563</v>
      </c>
      <c r="R37" s="60">
        <v>0</v>
      </c>
      <c r="S37" s="60">
        <v>0</v>
      </c>
      <c r="T37" s="60">
        <v>0</v>
      </c>
      <c r="U37" s="60">
        <v>0</v>
      </c>
      <c r="V37" s="60">
        <v>56106563</v>
      </c>
      <c r="W37" s="60">
        <v>20831609</v>
      </c>
      <c r="X37" s="60">
        <v>35274954</v>
      </c>
      <c r="Y37" s="61">
        <v>169.33</v>
      </c>
      <c r="Z37" s="62">
        <v>27775478</v>
      </c>
    </row>
    <row r="38" spans="1:26" ht="12.75">
      <c r="A38" s="58" t="s">
        <v>59</v>
      </c>
      <c r="B38" s="19">
        <v>5120061</v>
      </c>
      <c r="C38" s="19">
        <v>0</v>
      </c>
      <c r="D38" s="59">
        <v>16861728</v>
      </c>
      <c r="E38" s="60">
        <v>1600000</v>
      </c>
      <c r="F38" s="60">
        <v>4246553</v>
      </c>
      <c r="G38" s="60">
        <v>4246553</v>
      </c>
      <c r="H38" s="60">
        <v>4246553</v>
      </c>
      <c r="I38" s="60">
        <v>4246553</v>
      </c>
      <c r="J38" s="60">
        <v>4246553</v>
      </c>
      <c r="K38" s="60">
        <v>4246553</v>
      </c>
      <c r="L38" s="60">
        <v>4246553</v>
      </c>
      <c r="M38" s="60">
        <v>4246553</v>
      </c>
      <c r="N38" s="60">
        <v>4246553</v>
      </c>
      <c r="O38" s="60">
        <v>4246553</v>
      </c>
      <c r="P38" s="60">
        <v>4246553</v>
      </c>
      <c r="Q38" s="60">
        <v>4246553</v>
      </c>
      <c r="R38" s="60">
        <v>0</v>
      </c>
      <c r="S38" s="60">
        <v>0</v>
      </c>
      <c r="T38" s="60">
        <v>0</v>
      </c>
      <c r="U38" s="60">
        <v>0</v>
      </c>
      <c r="V38" s="60">
        <v>4246553</v>
      </c>
      <c r="W38" s="60">
        <v>1200000</v>
      </c>
      <c r="X38" s="60">
        <v>3046553</v>
      </c>
      <c r="Y38" s="61">
        <v>253.88</v>
      </c>
      <c r="Z38" s="62">
        <v>1600000</v>
      </c>
    </row>
    <row r="39" spans="1:26" ht="12.75">
      <c r="A39" s="58" t="s">
        <v>60</v>
      </c>
      <c r="B39" s="19">
        <v>563132423</v>
      </c>
      <c r="C39" s="19">
        <v>0</v>
      </c>
      <c r="D39" s="59">
        <v>578158590</v>
      </c>
      <c r="E39" s="60">
        <v>602085590</v>
      </c>
      <c r="F39" s="60">
        <v>440696212</v>
      </c>
      <c r="G39" s="60">
        <v>416400048</v>
      </c>
      <c r="H39" s="60">
        <v>405510289</v>
      </c>
      <c r="I39" s="60">
        <v>405510289</v>
      </c>
      <c r="J39" s="60">
        <v>391010114</v>
      </c>
      <c r="K39" s="60">
        <v>378534940</v>
      </c>
      <c r="L39" s="60">
        <v>409382885</v>
      </c>
      <c r="M39" s="60">
        <v>409382885</v>
      </c>
      <c r="N39" s="60">
        <v>434091175</v>
      </c>
      <c r="O39" s="60">
        <v>413529518</v>
      </c>
      <c r="P39" s="60">
        <v>460037080</v>
      </c>
      <c r="Q39" s="60">
        <v>460037080</v>
      </c>
      <c r="R39" s="60">
        <v>0</v>
      </c>
      <c r="S39" s="60">
        <v>0</v>
      </c>
      <c r="T39" s="60">
        <v>0</v>
      </c>
      <c r="U39" s="60">
        <v>0</v>
      </c>
      <c r="V39" s="60">
        <v>460037080</v>
      </c>
      <c r="W39" s="60">
        <v>451564193</v>
      </c>
      <c r="X39" s="60">
        <v>8472887</v>
      </c>
      <c r="Y39" s="61">
        <v>1.88</v>
      </c>
      <c r="Z39" s="62">
        <v>602085590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110542553</v>
      </c>
      <c r="C42" s="19">
        <v>0</v>
      </c>
      <c r="D42" s="59">
        <v>158205687</v>
      </c>
      <c r="E42" s="60">
        <v>-269779253</v>
      </c>
      <c r="F42" s="60">
        <v>112894435</v>
      </c>
      <c r="G42" s="60">
        <v>-10283554</v>
      </c>
      <c r="H42" s="60">
        <v>-26235895</v>
      </c>
      <c r="I42" s="60">
        <v>76374986</v>
      </c>
      <c r="J42" s="60">
        <v>-15258676</v>
      </c>
      <c r="K42" s="60">
        <v>-17991847</v>
      </c>
      <c r="L42" s="60">
        <v>81826098</v>
      </c>
      <c r="M42" s="60">
        <v>48575575</v>
      </c>
      <c r="N42" s="60">
        <v>-14923973</v>
      </c>
      <c r="O42" s="60">
        <v>-17517828</v>
      </c>
      <c r="P42" s="60">
        <v>65142960</v>
      </c>
      <c r="Q42" s="60">
        <v>32701159</v>
      </c>
      <c r="R42" s="60">
        <v>0</v>
      </c>
      <c r="S42" s="60">
        <v>0</v>
      </c>
      <c r="T42" s="60">
        <v>0</v>
      </c>
      <c r="U42" s="60">
        <v>0</v>
      </c>
      <c r="V42" s="60">
        <v>157651720</v>
      </c>
      <c r="W42" s="60">
        <v>-196401791</v>
      </c>
      <c r="X42" s="60">
        <v>354053511</v>
      </c>
      <c r="Y42" s="61">
        <v>-180.27</v>
      </c>
      <c r="Z42" s="62">
        <v>-269779253</v>
      </c>
    </row>
    <row r="43" spans="1:26" ht="12.75">
      <c r="A43" s="58" t="s">
        <v>63</v>
      </c>
      <c r="B43" s="19">
        <v>-74850934</v>
      </c>
      <c r="C43" s="19">
        <v>0</v>
      </c>
      <c r="D43" s="59">
        <v>-113391300</v>
      </c>
      <c r="E43" s="60">
        <v>0</v>
      </c>
      <c r="F43" s="60">
        <v>-29846717</v>
      </c>
      <c r="G43" s="60">
        <v>4653276</v>
      </c>
      <c r="H43" s="60">
        <v>-503710</v>
      </c>
      <c r="I43" s="60">
        <v>-25697151</v>
      </c>
      <c r="J43" s="60">
        <v>-326610</v>
      </c>
      <c r="K43" s="60">
        <v>7058431</v>
      </c>
      <c r="L43" s="60">
        <v>-32698597</v>
      </c>
      <c r="M43" s="60">
        <v>-25966776</v>
      </c>
      <c r="N43" s="60">
        <v>-916091</v>
      </c>
      <c r="O43" s="60">
        <v>13912457</v>
      </c>
      <c r="P43" s="60">
        <v>-619120</v>
      </c>
      <c r="Q43" s="60">
        <v>12377246</v>
      </c>
      <c r="R43" s="60">
        <v>0</v>
      </c>
      <c r="S43" s="60">
        <v>0</v>
      </c>
      <c r="T43" s="60">
        <v>0</v>
      </c>
      <c r="U43" s="60">
        <v>0</v>
      </c>
      <c r="V43" s="60">
        <v>-39286681</v>
      </c>
      <c r="W43" s="60"/>
      <c r="X43" s="60">
        <v>-39286681</v>
      </c>
      <c r="Y43" s="61">
        <v>0</v>
      </c>
      <c r="Z43" s="62">
        <v>0</v>
      </c>
    </row>
    <row r="44" spans="1:26" ht="12.75">
      <c r="A44" s="58" t="s">
        <v>64</v>
      </c>
      <c r="B44" s="19">
        <v>-3318716</v>
      </c>
      <c r="C44" s="19">
        <v>0</v>
      </c>
      <c r="D44" s="59">
        <v>0</v>
      </c>
      <c r="E44" s="60">
        <v>0</v>
      </c>
      <c r="F44" s="60">
        <v>1148054</v>
      </c>
      <c r="G44" s="60">
        <v>1609233</v>
      </c>
      <c r="H44" s="60">
        <v>-2820010</v>
      </c>
      <c r="I44" s="60">
        <v>-62723</v>
      </c>
      <c r="J44" s="60">
        <v>-1792538</v>
      </c>
      <c r="K44" s="60">
        <v>728541</v>
      </c>
      <c r="L44" s="60">
        <v>-843782</v>
      </c>
      <c r="M44" s="60">
        <v>-1907779</v>
      </c>
      <c r="N44" s="60">
        <v>-634200</v>
      </c>
      <c r="O44" s="60">
        <v>-1189821</v>
      </c>
      <c r="P44" s="60">
        <v>-5872</v>
      </c>
      <c r="Q44" s="60">
        <v>-1829893</v>
      </c>
      <c r="R44" s="60">
        <v>0</v>
      </c>
      <c r="S44" s="60">
        <v>0</v>
      </c>
      <c r="T44" s="60">
        <v>0</v>
      </c>
      <c r="U44" s="60">
        <v>0</v>
      </c>
      <c r="V44" s="60">
        <v>-3800395</v>
      </c>
      <c r="W44" s="60"/>
      <c r="X44" s="60">
        <v>-3800395</v>
      </c>
      <c r="Y44" s="61">
        <v>0</v>
      </c>
      <c r="Z44" s="62">
        <v>0</v>
      </c>
    </row>
    <row r="45" spans="1:26" ht="12.75">
      <c r="A45" s="70" t="s">
        <v>65</v>
      </c>
      <c r="B45" s="22">
        <v>134319513</v>
      </c>
      <c r="C45" s="22">
        <v>0</v>
      </c>
      <c r="D45" s="99">
        <v>146760998</v>
      </c>
      <c r="E45" s="100">
        <v>-269779255</v>
      </c>
      <c r="F45" s="100">
        <v>127055919</v>
      </c>
      <c r="G45" s="100">
        <v>123034874</v>
      </c>
      <c r="H45" s="100">
        <v>93475259</v>
      </c>
      <c r="I45" s="100">
        <v>93475259</v>
      </c>
      <c r="J45" s="100">
        <v>76097435</v>
      </c>
      <c r="K45" s="100">
        <v>65892560</v>
      </c>
      <c r="L45" s="100">
        <v>114176279</v>
      </c>
      <c r="M45" s="100">
        <v>114176279</v>
      </c>
      <c r="N45" s="100">
        <v>97702015</v>
      </c>
      <c r="O45" s="100">
        <v>92906823</v>
      </c>
      <c r="P45" s="100">
        <v>157424791</v>
      </c>
      <c r="Q45" s="100">
        <v>157424791</v>
      </c>
      <c r="R45" s="100">
        <v>0</v>
      </c>
      <c r="S45" s="100">
        <v>0</v>
      </c>
      <c r="T45" s="100">
        <v>0</v>
      </c>
      <c r="U45" s="100">
        <v>0</v>
      </c>
      <c r="V45" s="100">
        <v>157424791</v>
      </c>
      <c r="W45" s="100">
        <v>-196401793</v>
      </c>
      <c r="X45" s="100">
        <v>353826584</v>
      </c>
      <c r="Y45" s="101">
        <v>-180.15</v>
      </c>
      <c r="Z45" s="102">
        <v>-269779255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1409523</v>
      </c>
      <c r="C49" s="52">
        <v>0</v>
      </c>
      <c r="D49" s="129">
        <v>152608</v>
      </c>
      <c r="E49" s="54">
        <v>143301</v>
      </c>
      <c r="F49" s="54">
        <v>0</v>
      </c>
      <c r="G49" s="54">
        <v>0</v>
      </c>
      <c r="H49" s="54">
        <v>0</v>
      </c>
      <c r="I49" s="54">
        <v>136646</v>
      </c>
      <c r="J49" s="54">
        <v>0</v>
      </c>
      <c r="K49" s="54">
        <v>0</v>
      </c>
      <c r="L49" s="54">
        <v>0</v>
      </c>
      <c r="M49" s="54">
        <v>2900907</v>
      </c>
      <c r="N49" s="54">
        <v>0</v>
      </c>
      <c r="O49" s="54">
        <v>0</v>
      </c>
      <c r="P49" s="54">
        <v>0</v>
      </c>
      <c r="Q49" s="54">
        <v>205296</v>
      </c>
      <c r="R49" s="54">
        <v>0</v>
      </c>
      <c r="S49" s="54">
        <v>0</v>
      </c>
      <c r="T49" s="54">
        <v>0</v>
      </c>
      <c r="U49" s="54">
        <v>0</v>
      </c>
      <c r="V49" s="54">
        <v>8082492</v>
      </c>
      <c r="W49" s="54">
        <v>276143</v>
      </c>
      <c r="X49" s="54">
        <v>13306916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2400</v>
      </c>
      <c r="C51" s="52">
        <v>0</v>
      </c>
      <c r="D51" s="129">
        <v>0</v>
      </c>
      <c r="E51" s="54">
        <v>12913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-3000</v>
      </c>
      <c r="W51" s="54">
        <v>-8413</v>
      </c>
      <c r="X51" s="54">
        <v>3900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110.35046947406806</v>
      </c>
      <c r="C58" s="5">
        <f>IF(C67=0,0,+(C76/C67)*100)</f>
        <v>0</v>
      </c>
      <c r="D58" s="6">
        <f aca="true" t="shared" si="6" ref="D58:Z58">IF(D67=0,0,+(D76/D67)*100)</f>
        <v>99.99996832507595</v>
      </c>
      <c r="E58" s="7">
        <f t="shared" si="6"/>
        <v>0</v>
      </c>
      <c r="F58" s="7">
        <f t="shared" si="6"/>
        <v>0.15757234015140528</v>
      </c>
      <c r="G58" s="7">
        <f t="shared" si="6"/>
        <v>15.075290307019054</v>
      </c>
      <c r="H58" s="7">
        <f t="shared" si="6"/>
        <v>4.529189903613681</v>
      </c>
      <c r="I58" s="7">
        <f t="shared" si="6"/>
        <v>0.4544498013903459</v>
      </c>
      <c r="J58" s="7">
        <f t="shared" si="6"/>
        <v>-13.768155276565055</v>
      </c>
      <c r="K58" s="7">
        <f t="shared" si="6"/>
        <v>6.848644217563956</v>
      </c>
      <c r="L58" s="7">
        <f t="shared" si="6"/>
        <v>1563.448157374796</v>
      </c>
      <c r="M58" s="7">
        <f t="shared" si="6"/>
        <v>-3305.4325613079022</v>
      </c>
      <c r="N58" s="7">
        <f t="shared" si="6"/>
        <v>7.77973740936704</v>
      </c>
      <c r="O58" s="7">
        <f t="shared" si="6"/>
        <v>35.28144357662268</v>
      </c>
      <c r="P58" s="7">
        <f t="shared" si="6"/>
        <v>93.55882352941177</v>
      </c>
      <c r="Q58" s="7">
        <f t="shared" si="6"/>
        <v>24.542136108725305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7.691382023354876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133.13459636877022</v>
      </c>
      <c r="C59" s="9">
        <f t="shared" si="7"/>
        <v>0</v>
      </c>
      <c r="D59" s="2">
        <f t="shared" si="7"/>
        <v>99.99998348180983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0.00226525392765802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1526.6666666666667</v>
      </c>
      <c r="Q59" s="10">
        <f t="shared" si="7"/>
        <v>1526.6666666666667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6.7760225628735515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99.99961569649246</v>
      </c>
      <c r="E60" s="13">
        <f t="shared" si="7"/>
        <v>0</v>
      </c>
      <c r="F60" s="13">
        <f t="shared" si="7"/>
        <v>46.00010491528091</v>
      </c>
      <c r="G60" s="13">
        <f t="shared" si="7"/>
        <v>93.33001493280238</v>
      </c>
      <c r="H60" s="13">
        <f t="shared" si="7"/>
        <v>21.460420710276452</v>
      </c>
      <c r="I60" s="13">
        <f t="shared" si="7"/>
        <v>49.79018567131004</v>
      </c>
      <c r="J60" s="13">
        <f t="shared" si="7"/>
        <v>-8.791475413082983</v>
      </c>
      <c r="K60" s="13">
        <f t="shared" si="7"/>
        <v>33.981300512387094</v>
      </c>
      <c r="L60" s="13">
        <f t="shared" si="7"/>
        <v>-5.035610392215869</v>
      </c>
      <c r="M60" s="13">
        <f t="shared" si="7"/>
        <v>-12.793077540868936</v>
      </c>
      <c r="N60" s="13">
        <f t="shared" si="7"/>
        <v>173.60365732458754</v>
      </c>
      <c r="O60" s="13">
        <f t="shared" si="7"/>
        <v>-49.31919432766519</v>
      </c>
      <c r="P60" s="13">
        <f t="shared" si="7"/>
        <v>78.36646907622095</v>
      </c>
      <c r="Q60" s="13">
        <f t="shared" si="7"/>
        <v>386.5759470393527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-61.97408197574049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99.99961569649246</v>
      </c>
      <c r="E64" s="13">
        <f t="shared" si="7"/>
        <v>0</v>
      </c>
      <c r="F64" s="13">
        <f t="shared" si="7"/>
        <v>46.00010491528091</v>
      </c>
      <c r="G64" s="13">
        <f t="shared" si="7"/>
        <v>68.85065309762368</v>
      </c>
      <c r="H64" s="13">
        <f t="shared" si="7"/>
        <v>21.460420710276452</v>
      </c>
      <c r="I64" s="13">
        <f t="shared" si="7"/>
        <v>45.43705957439368</v>
      </c>
      <c r="J64" s="13">
        <f t="shared" si="7"/>
        <v>93.23635981725569</v>
      </c>
      <c r="K64" s="13">
        <f t="shared" si="7"/>
        <v>33.80274289317429</v>
      </c>
      <c r="L64" s="13">
        <f t="shared" si="7"/>
        <v>2.6378014817928643</v>
      </c>
      <c r="M64" s="13">
        <f t="shared" si="7"/>
        <v>43.2361439453638</v>
      </c>
      <c r="N64" s="13">
        <f t="shared" si="7"/>
        <v>45.89354211549577</v>
      </c>
      <c r="O64" s="13">
        <f t="shared" si="7"/>
        <v>41.231705397891204</v>
      </c>
      <c r="P64" s="13">
        <f t="shared" si="7"/>
        <v>78.36646907622095</v>
      </c>
      <c r="Q64" s="13">
        <f t="shared" si="7"/>
        <v>55.16909564882692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47.94839341852774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7091659</v>
      </c>
      <c r="C67" s="24"/>
      <c r="D67" s="25">
        <v>6314143</v>
      </c>
      <c r="E67" s="26">
        <v>4325425</v>
      </c>
      <c r="F67" s="26">
        <v>5565063</v>
      </c>
      <c r="G67" s="26">
        <v>87063</v>
      </c>
      <c r="H67" s="26">
        <v>93063</v>
      </c>
      <c r="I67" s="26">
        <v>5745189</v>
      </c>
      <c r="J67" s="26">
        <v>-128957</v>
      </c>
      <c r="K67" s="26">
        <v>93931</v>
      </c>
      <c r="L67" s="26">
        <v>23282</v>
      </c>
      <c r="M67" s="26">
        <v>-11744</v>
      </c>
      <c r="N67" s="26">
        <v>112266</v>
      </c>
      <c r="O67" s="26">
        <v>22278</v>
      </c>
      <c r="P67" s="26">
        <v>23800</v>
      </c>
      <c r="Q67" s="26">
        <v>158344</v>
      </c>
      <c r="R67" s="26"/>
      <c r="S67" s="26"/>
      <c r="T67" s="26"/>
      <c r="U67" s="26"/>
      <c r="V67" s="26">
        <v>5891789</v>
      </c>
      <c r="W67" s="26">
        <v>6249089</v>
      </c>
      <c r="X67" s="26"/>
      <c r="Y67" s="25"/>
      <c r="Z67" s="27">
        <v>4325425</v>
      </c>
    </row>
    <row r="68" spans="1:26" ht="12.75" hidden="1">
      <c r="A68" s="37" t="s">
        <v>31</v>
      </c>
      <c r="B68" s="19">
        <v>5725994</v>
      </c>
      <c r="C68" s="19"/>
      <c r="D68" s="20">
        <v>6053932</v>
      </c>
      <c r="E68" s="21">
        <v>4998527</v>
      </c>
      <c r="F68" s="21">
        <v>5474000</v>
      </c>
      <c r="G68" s="21"/>
      <c r="H68" s="21"/>
      <c r="I68" s="21">
        <v>5474000</v>
      </c>
      <c r="J68" s="21"/>
      <c r="K68" s="21"/>
      <c r="L68" s="21"/>
      <c r="M68" s="21"/>
      <c r="N68" s="21"/>
      <c r="O68" s="21"/>
      <c r="P68" s="21">
        <v>480</v>
      </c>
      <c r="Q68" s="21">
        <v>480</v>
      </c>
      <c r="R68" s="21"/>
      <c r="S68" s="21"/>
      <c r="T68" s="21"/>
      <c r="U68" s="21"/>
      <c r="V68" s="21">
        <v>5474480</v>
      </c>
      <c r="W68" s="21">
        <v>6053932</v>
      </c>
      <c r="X68" s="21"/>
      <c r="Y68" s="20"/>
      <c r="Z68" s="23">
        <v>4998527</v>
      </c>
    </row>
    <row r="69" spans="1:26" ht="12.75" hidden="1">
      <c r="A69" s="38" t="s">
        <v>32</v>
      </c>
      <c r="B69" s="19">
        <v>202400</v>
      </c>
      <c r="C69" s="19"/>
      <c r="D69" s="20">
        <v>260211</v>
      </c>
      <c r="E69" s="21">
        <v>-1942663</v>
      </c>
      <c r="F69" s="21">
        <v>19063</v>
      </c>
      <c r="G69" s="21">
        <v>14063</v>
      </c>
      <c r="H69" s="21">
        <v>19063</v>
      </c>
      <c r="I69" s="21">
        <v>52189</v>
      </c>
      <c r="J69" s="21">
        <v>-201957</v>
      </c>
      <c r="K69" s="21">
        <v>18931</v>
      </c>
      <c r="L69" s="21">
        <v>-9969</v>
      </c>
      <c r="M69" s="21">
        <v>-192995</v>
      </c>
      <c r="N69" s="21">
        <v>5031</v>
      </c>
      <c r="O69" s="21">
        <v>-15937</v>
      </c>
      <c r="P69" s="21">
        <v>19063</v>
      </c>
      <c r="Q69" s="21">
        <v>8157</v>
      </c>
      <c r="R69" s="21"/>
      <c r="S69" s="21"/>
      <c r="T69" s="21"/>
      <c r="U69" s="21"/>
      <c r="V69" s="21">
        <v>-132649</v>
      </c>
      <c r="W69" s="21">
        <v>195157</v>
      </c>
      <c r="X69" s="21"/>
      <c r="Y69" s="20"/>
      <c r="Z69" s="23">
        <v>-1942663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202400</v>
      </c>
      <c r="C73" s="19"/>
      <c r="D73" s="20">
        <v>260211</v>
      </c>
      <c r="E73" s="21">
        <v>260211</v>
      </c>
      <c r="F73" s="21">
        <v>19063</v>
      </c>
      <c r="G73" s="21">
        <v>19063</v>
      </c>
      <c r="H73" s="21">
        <v>19063</v>
      </c>
      <c r="I73" s="21">
        <v>57189</v>
      </c>
      <c r="J73" s="21">
        <v>19043</v>
      </c>
      <c r="K73" s="21">
        <v>19031</v>
      </c>
      <c r="L73" s="21">
        <v>19031</v>
      </c>
      <c r="M73" s="21">
        <v>57105</v>
      </c>
      <c r="N73" s="21">
        <v>19031</v>
      </c>
      <c r="O73" s="21">
        <v>19063</v>
      </c>
      <c r="P73" s="21">
        <v>19063</v>
      </c>
      <c r="Q73" s="21">
        <v>57157</v>
      </c>
      <c r="R73" s="21"/>
      <c r="S73" s="21"/>
      <c r="T73" s="21"/>
      <c r="U73" s="21"/>
      <c r="V73" s="21">
        <v>171451</v>
      </c>
      <c r="W73" s="21">
        <v>195157</v>
      </c>
      <c r="X73" s="21"/>
      <c r="Y73" s="20"/>
      <c r="Z73" s="23">
        <v>260211</v>
      </c>
    </row>
    <row r="74" spans="1:26" ht="12.75" hidden="1">
      <c r="A74" s="39" t="s">
        <v>107</v>
      </c>
      <c r="B74" s="19"/>
      <c r="C74" s="19"/>
      <c r="D74" s="20"/>
      <c r="E74" s="21">
        <v>-2202874</v>
      </c>
      <c r="F74" s="21"/>
      <c r="G74" s="21">
        <v>-5000</v>
      </c>
      <c r="H74" s="21"/>
      <c r="I74" s="21">
        <v>-5000</v>
      </c>
      <c r="J74" s="21">
        <v>-221000</v>
      </c>
      <c r="K74" s="21">
        <v>-100</v>
      </c>
      <c r="L74" s="21">
        <v>-29000</v>
      </c>
      <c r="M74" s="21">
        <v>-250100</v>
      </c>
      <c r="N74" s="21">
        <v>-14000</v>
      </c>
      <c r="O74" s="21">
        <v>-35000</v>
      </c>
      <c r="P74" s="21"/>
      <c r="Q74" s="21">
        <v>-49000</v>
      </c>
      <c r="R74" s="21"/>
      <c r="S74" s="21"/>
      <c r="T74" s="21"/>
      <c r="U74" s="21"/>
      <c r="V74" s="21">
        <v>-304100</v>
      </c>
      <c r="W74" s="21"/>
      <c r="X74" s="21"/>
      <c r="Y74" s="20"/>
      <c r="Z74" s="23">
        <v>-2202874</v>
      </c>
    </row>
    <row r="75" spans="1:26" ht="12.75" hidden="1">
      <c r="A75" s="40" t="s">
        <v>110</v>
      </c>
      <c r="B75" s="28">
        <v>1163265</v>
      </c>
      <c r="C75" s="28"/>
      <c r="D75" s="29"/>
      <c r="E75" s="30">
        <v>1269561</v>
      </c>
      <c r="F75" s="30">
        <v>72000</v>
      </c>
      <c r="G75" s="30">
        <v>73000</v>
      </c>
      <c r="H75" s="30">
        <v>74000</v>
      </c>
      <c r="I75" s="30">
        <v>219000</v>
      </c>
      <c r="J75" s="30">
        <v>73000</v>
      </c>
      <c r="K75" s="30">
        <v>75000</v>
      </c>
      <c r="L75" s="30">
        <v>33251</v>
      </c>
      <c r="M75" s="30">
        <v>181251</v>
      </c>
      <c r="N75" s="30">
        <v>107235</v>
      </c>
      <c r="O75" s="30">
        <v>38215</v>
      </c>
      <c r="P75" s="30">
        <v>4257</v>
      </c>
      <c r="Q75" s="30">
        <v>149707</v>
      </c>
      <c r="R75" s="30"/>
      <c r="S75" s="30"/>
      <c r="T75" s="30"/>
      <c r="U75" s="30"/>
      <c r="V75" s="30">
        <v>549958</v>
      </c>
      <c r="W75" s="30"/>
      <c r="X75" s="30"/>
      <c r="Y75" s="29"/>
      <c r="Z75" s="31">
        <v>1269561</v>
      </c>
    </row>
    <row r="76" spans="1:26" ht="12.75" hidden="1">
      <c r="A76" s="42" t="s">
        <v>287</v>
      </c>
      <c r="B76" s="32">
        <v>7825679</v>
      </c>
      <c r="C76" s="32"/>
      <c r="D76" s="33">
        <v>6314141</v>
      </c>
      <c r="E76" s="34"/>
      <c r="F76" s="34">
        <v>8769</v>
      </c>
      <c r="G76" s="34">
        <v>13125</v>
      </c>
      <c r="H76" s="34">
        <v>4215</v>
      </c>
      <c r="I76" s="34">
        <v>26109</v>
      </c>
      <c r="J76" s="34">
        <v>17755</v>
      </c>
      <c r="K76" s="34">
        <v>6433</v>
      </c>
      <c r="L76" s="34">
        <v>364002</v>
      </c>
      <c r="M76" s="34">
        <v>388190</v>
      </c>
      <c r="N76" s="34">
        <v>8734</v>
      </c>
      <c r="O76" s="34">
        <v>7860</v>
      </c>
      <c r="P76" s="34">
        <v>22267</v>
      </c>
      <c r="Q76" s="34">
        <v>38861</v>
      </c>
      <c r="R76" s="34"/>
      <c r="S76" s="34"/>
      <c r="T76" s="34"/>
      <c r="U76" s="34"/>
      <c r="V76" s="34">
        <v>453160</v>
      </c>
      <c r="W76" s="34"/>
      <c r="X76" s="34"/>
      <c r="Y76" s="33"/>
      <c r="Z76" s="35"/>
    </row>
    <row r="77" spans="1:26" ht="12.75" hidden="1">
      <c r="A77" s="37" t="s">
        <v>31</v>
      </c>
      <c r="B77" s="19">
        <v>7623279</v>
      </c>
      <c r="C77" s="19"/>
      <c r="D77" s="20">
        <v>6053931</v>
      </c>
      <c r="E77" s="21"/>
      <c r="F77" s="21"/>
      <c r="G77" s="21"/>
      <c r="H77" s="21">
        <v>124</v>
      </c>
      <c r="I77" s="21">
        <v>124</v>
      </c>
      <c r="J77" s="21"/>
      <c r="K77" s="21"/>
      <c r="L77" s="21">
        <v>363500</v>
      </c>
      <c r="M77" s="21">
        <v>363500</v>
      </c>
      <c r="N77" s="21"/>
      <c r="O77" s="21"/>
      <c r="P77" s="21">
        <v>7328</v>
      </c>
      <c r="Q77" s="21">
        <v>7328</v>
      </c>
      <c r="R77" s="21"/>
      <c r="S77" s="21"/>
      <c r="T77" s="21"/>
      <c r="U77" s="21"/>
      <c r="V77" s="21">
        <v>370952</v>
      </c>
      <c r="W77" s="21"/>
      <c r="X77" s="21"/>
      <c r="Y77" s="20"/>
      <c r="Z77" s="23"/>
    </row>
    <row r="78" spans="1:26" ht="12.75" hidden="1">
      <c r="A78" s="38" t="s">
        <v>32</v>
      </c>
      <c r="B78" s="19">
        <v>202400</v>
      </c>
      <c r="C78" s="19"/>
      <c r="D78" s="20">
        <v>260210</v>
      </c>
      <c r="E78" s="21"/>
      <c r="F78" s="21">
        <v>8769</v>
      </c>
      <c r="G78" s="21">
        <v>13125</v>
      </c>
      <c r="H78" s="21">
        <v>4091</v>
      </c>
      <c r="I78" s="21">
        <v>25985</v>
      </c>
      <c r="J78" s="21">
        <v>17755</v>
      </c>
      <c r="K78" s="21">
        <v>6433</v>
      </c>
      <c r="L78" s="21">
        <v>502</v>
      </c>
      <c r="M78" s="21">
        <v>24690</v>
      </c>
      <c r="N78" s="21">
        <v>8734</v>
      </c>
      <c r="O78" s="21">
        <v>7860</v>
      </c>
      <c r="P78" s="21">
        <v>14939</v>
      </c>
      <c r="Q78" s="21">
        <v>31533</v>
      </c>
      <c r="R78" s="21"/>
      <c r="S78" s="21"/>
      <c r="T78" s="21"/>
      <c r="U78" s="21"/>
      <c r="V78" s="21">
        <v>82208</v>
      </c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202400</v>
      </c>
      <c r="C82" s="19"/>
      <c r="D82" s="20">
        <v>260210</v>
      </c>
      <c r="E82" s="21"/>
      <c r="F82" s="21">
        <v>8769</v>
      </c>
      <c r="G82" s="21">
        <v>13125</v>
      </c>
      <c r="H82" s="21">
        <v>4091</v>
      </c>
      <c r="I82" s="21">
        <v>25985</v>
      </c>
      <c r="J82" s="21">
        <v>17755</v>
      </c>
      <c r="K82" s="21">
        <v>6433</v>
      </c>
      <c r="L82" s="21">
        <v>502</v>
      </c>
      <c r="M82" s="21">
        <v>24690</v>
      </c>
      <c r="N82" s="21">
        <v>8734</v>
      </c>
      <c r="O82" s="21">
        <v>7860</v>
      </c>
      <c r="P82" s="21">
        <v>14939</v>
      </c>
      <c r="Q82" s="21">
        <v>31533</v>
      </c>
      <c r="R82" s="21"/>
      <c r="S82" s="21"/>
      <c r="T82" s="21"/>
      <c r="U82" s="21"/>
      <c r="V82" s="21">
        <v>82208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3009537</v>
      </c>
      <c r="D5" s="357">
        <f t="shared" si="0"/>
        <v>0</v>
      </c>
      <c r="E5" s="356">
        <f t="shared" si="0"/>
        <v>8575151</v>
      </c>
      <c r="F5" s="358">
        <f t="shared" si="0"/>
        <v>263898</v>
      </c>
      <c r="G5" s="358">
        <f t="shared" si="0"/>
        <v>291149</v>
      </c>
      <c r="H5" s="356">
        <f t="shared" si="0"/>
        <v>66871</v>
      </c>
      <c r="I5" s="356">
        <f t="shared" si="0"/>
        <v>12913</v>
      </c>
      <c r="J5" s="358">
        <f t="shared" si="0"/>
        <v>370933</v>
      </c>
      <c r="K5" s="358">
        <f t="shared" si="0"/>
        <v>96976</v>
      </c>
      <c r="L5" s="356">
        <f t="shared" si="0"/>
        <v>192470</v>
      </c>
      <c r="M5" s="356">
        <f t="shared" si="0"/>
        <v>1689799</v>
      </c>
      <c r="N5" s="358">
        <f t="shared" si="0"/>
        <v>1979245</v>
      </c>
      <c r="O5" s="358">
        <f t="shared" si="0"/>
        <v>0</v>
      </c>
      <c r="P5" s="356">
        <f t="shared" si="0"/>
        <v>185072</v>
      </c>
      <c r="Q5" s="356">
        <f t="shared" si="0"/>
        <v>1340069</v>
      </c>
      <c r="R5" s="358">
        <f t="shared" si="0"/>
        <v>1525141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3875319</v>
      </c>
      <c r="X5" s="356">
        <f t="shared" si="0"/>
        <v>197924</v>
      </c>
      <c r="Y5" s="358">
        <f t="shared" si="0"/>
        <v>3677395</v>
      </c>
      <c r="Z5" s="359">
        <f>+IF(X5&lt;&gt;0,+(Y5/X5)*100,0)</f>
        <v>1857.9833673531255</v>
      </c>
      <c r="AA5" s="360">
        <f>+AA6+AA8+AA11+AA13+AA15</f>
        <v>263898</v>
      </c>
    </row>
    <row r="6" spans="1:27" ht="12.75">
      <c r="A6" s="361" t="s">
        <v>205</v>
      </c>
      <c r="B6" s="142"/>
      <c r="C6" s="60">
        <f>+C7</f>
        <v>2160818</v>
      </c>
      <c r="D6" s="340">
        <f aca="true" t="shared" si="1" ref="D6:AA6">+D7</f>
        <v>0</v>
      </c>
      <c r="E6" s="60">
        <f t="shared" si="1"/>
        <v>7760851</v>
      </c>
      <c r="F6" s="59">
        <f t="shared" si="1"/>
        <v>263898</v>
      </c>
      <c r="G6" s="59">
        <f t="shared" si="1"/>
        <v>288719</v>
      </c>
      <c r="H6" s="60">
        <f t="shared" si="1"/>
        <v>66871</v>
      </c>
      <c r="I6" s="60">
        <f t="shared" si="1"/>
        <v>10660</v>
      </c>
      <c r="J6" s="59">
        <f t="shared" si="1"/>
        <v>366250</v>
      </c>
      <c r="K6" s="59">
        <f t="shared" si="1"/>
        <v>96976</v>
      </c>
      <c r="L6" s="60">
        <f t="shared" si="1"/>
        <v>192470</v>
      </c>
      <c r="M6" s="60">
        <f t="shared" si="1"/>
        <v>1689799</v>
      </c>
      <c r="N6" s="59">
        <f t="shared" si="1"/>
        <v>1979245</v>
      </c>
      <c r="O6" s="59">
        <f t="shared" si="1"/>
        <v>0</v>
      </c>
      <c r="P6" s="60">
        <f t="shared" si="1"/>
        <v>0</v>
      </c>
      <c r="Q6" s="60">
        <f t="shared" si="1"/>
        <v>1217649</v>
      </c>
      <c r="R6" s="59">
        <f t="shared" si="1"/>
        <v>1217649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3563144</v>
      </c>
      <c r="X6" s="60">
        <f t="shared" si="1"/>
        <v>197924</v>
      </c>
      <c r="Y6" s="59">
        <f t="shared" si="1"/>
        <v>3365220</v>
      </c>
      <c r="Z6" s="61">
        <f>+IF(X6&lt;&gt;0,+(Y6/X6)*100,0)</f>
        <v>1700.2586851518763</v>
      </c>
      <c r="AA6" s="62">
        <f t="shared" si="1"/>
        <v>263898</v>
      </c>
    </row>
    <row r="7" spans="1:27" ht="12.75">
      <c r="A7" s="291" t="s">
        <v>229</v>
      </c>
      <c r="B7" s="142"/>
      <c r="C7" s="60">
        <v>2160818</v>
      </c>
      <c r="D7" s="340"/>
      <c r="E7" s="60">
        <v>7760851</v>
      </c>
      <c r="F7" s="59">
        <v>263898</v>
      </c>
      <c r="G7" s="59">
        <v>288719</v>
      </c>
      <c r="H7" s="60">
        <v>66871</v>
      </c>
      <c r="I7" s="60">
        <v>10660</v>
      </c>
      <c r="J7" s="59">
        <v>366250</v>
      </c>
      <c r="K7" s="59">
        <v>96976</v>
      </c>
      <c r="L7" s="60">
        <v>192470</v>
      </c>
      <c r="M7" s="60">
        <v>1689799</v>
      </c>
      <c r="N7" s="59">
        <v>1979245</v>
      </c>
      <c r="O7" s="59"/>
      <c r="P7" s="60"/>
      <c r="Q7" s="60">
        <v>1217649</v>
      </c>
      <c r="R7" s="59">
        <v>1217649</v>
      </c>
      <c r="S7" s="59"/>
      <c r="T7" s="60"/>
      <c r="U7" s="60"/>
      <c r="V7" s="59"/>
      <c r="W7" s="59">
        <v>3563144</v>
      </c>
      <c r="X7" s="60">
        <v>197924</v>
      </c>
      <c r="Y7" s="59">
        <v>3365220</v>
      </c>
      <c r="Z7" s="61">
        <v>1700.26</v>
      </c>
      <c r="AA7" s="62">
        <v>263898</v>
      </c>
    </row>
    <row r="8" spans="1:27" ht="12.75">
      <c r="A8" s="361" t="s">
        <v>206</v>
      </c>
      <c r="B8" s="142"/>
      <c r="C8" s="60">
        <f aca="true" t="shared" si="2" ref="C8:Y8">SUM(C9:C10)</f>
        <v>848719</v>
      </c>
      <c r="D8" s="340">
        <f t="shared" si="2"/>
        <v>0</v>
      </c>
      <c r="E8" s="60">
        <f t="shared" si="2"/>
        <v>814300</v>
      </c>
      <c r="F8" s="59">
        <f t="shared" si="2"/>
        <v>0</v>
      </c>
      <c r="G8" s="59">
        <f t="shared" si="2"/>
        <v>2430</v>
      </c>
      <c r="H8" s="60">
        <f t="shared" si="2"/>
        <v>0</v>
      </c>
      <c r="I8" s="60">
        <f t="shared" si="2"/>
        <v>2253</v>
      </c>
      <c r="J8" s="59">
        <f t="shared" si="2"/>
        <v>4683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185072</v>
      </c>
      <c r="Q8" s="60">
        <f t="shared" si="2"/>
        <v>122420</v>
      </c>
      <c r="R8" s="59">
        <f t="shared" si="2"/>
        <v>307492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312175</v>
      </c>
      <c r="X8" s="60">
        <f t="shared" si="2"/>
        <v>0</v>
      </c>
      <c r="Y8" s="59">
        <f t="shared" si="2"/>
        <v>312175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>
        <v>185072</v>
      </c>
      <c r="Q9" s="60">
        <v>122420</v>
      </c>
      <c r="R9" s="59">
        <v>307492</v>
      </c>
      <c r="S9" s="59"/>
      <c r="T9" s="60"/>
      <c r="U9" s="60"/>
      <c r="V9" s="59"/>
      <c r="W9" s="59">
        <v>307492</v>
      </c>
      <c r="X9" s="60"/>
      <c r="Y9" s="59">
        <v>307492</v>
      </c>
      <c r="Z9" s="61"/>
      <c r="AA9" s="62"/>
    </row>
    <row r="10" spans="1:27" ht="12.75">
      <c r="A10" s="291" t="s">
        <v>231</v>
      </c>
      <c r="B10" s="142"/>
      <c r="C10" s="60">
        <v>848719</v>
      </c>
      <c r="D10" s="340"/>
      <c r="E10" s="60">
        <v>814300</v>
      </c>
      <c r="F10" s="59"/>
      <c r="G10" s="59">
        <v>2430</v>
      </c>
      <c r="H10" s="60"/>
      <c r="I10" s="60">
        <v>2253</v>
      </c>
      <c r="J10" s="59">
        <v>4683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4683</v>
      </c>
      <c r="X10" s="60"/>
      <c r="Y10" s="59">
        <v>4683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143039</v>
      </c>
      <c r="F22" s="345">
        <f t="shared" si="6"/>
        <v>5673672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4255254</v>
      </c>
      <c r="Y22" s="345">
        <f t="shared" si="6"/>
        <v>-4255254</v>
      </c>
      <c r="Z22" s="336">
        <f>+IF(X22&lt;&gt;0,+(Y22/X22)*100,0)</f>
        <v>-100</v>
      </c>
      <c r="AA22" s="350">
        <f>SUM(AA23:AA32)</f>
        <v>5673672</v>
      </c>
    </row>
    <row r="23" spans="1:27" ht="12.75">
      <c r="A23" s="361" t="s">
        <v>237</v>
      </c>
      <c r="B23" s="142"/>
      <c r="C23" s="60"/>
      <c r="D23" s="340"/>
      <c r="E23" s="60">
        <v>143039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5673672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4255254</v>
      </c>
      <c r="Y32" s="59">
        <v>-4255254</v>
      </c>
      <c r="Z32" s="61">
        <v>-100</v>
      </c>
      <c r="AA32" s="62">
        <v>5673672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1562042</v>
      </c>
      <c r="D40" s="344">
        <f t="shared" si="9"/>
        <v>0</v>
      </c>
      <c r="E40" s="343">
        <f t="shared" si="9"/>
        <v>3070871</v>
      </c>
      <c r="F40" s="345">
        <f t="shared" si="9"/>
        <v>2071395</v>
      </c>
      <c r="G40" s="345">
        <f t="shared" si="9"/>
        <v>17477</v>
      </c>
      <c r="H40" s="343">
        <f t="shared" si="9"/>
        <v>37712</v>
      </c>
      <c r="I40" s="343">
        <f t="shared" si="9"/>
        <v>286679</v>
      </c>
      <c r="J40" s="345">
        <f t="shared" si="9"/>
        <v>341868</v>
      </c>
      <c r="K40" s="345">
        <f t="shared" si="9"/>
        <v>202528</v>
      </c>
      <c r="L40" s="343">
        <f t="shared" si="9"/>
        <v>102193</v>
      </c>
      <c r="M40" s="343">
        <f t="shared" si="9"/>
        <v>72348</v>
      </c>
      <c r="N40" s="345">
        <f t="shared" si="9"/>
        <v>377069</v>
      </c>
      <c r="O40" s="345">
        <f t="shared" si="9"/>
        <v>75440</v>
      </c>
      <c r="P40" s="343">
        <f t="shared" si="9"/>
        <v>1489605</v>
      </c>
      <c r="Q40" s="343">
        <f t="shared" si="9"/>
        <v>95795</v>
      </c>
      <c r="R40" s="345">
        <f t="shared" si="9"/>
        <v>1660840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2379777</v>
      </c>
      <c r="X40" s="343">
        <f t="shared" si="9"/>
        <v>1553547</v>
      </c>
      <c r="Y40" s="345">
        <f t="shared" si="9"/>
        <v>826230</v>
      </c>
      <c r="Z40" s="336">
        <f>+IF(X40&lt;&gt;0,+(Y40/X40)*100,0)</f>
        <v>53.183456953667964</v>
      </c>
      <c r="AA40" s="350">
        <f>SUM(AA41:AA49)</f>
        <v>2071395</v>
      </c>
    </row>
    <row r="41" spans="1:27" ht="12.75">
      <c r="A41" s="361" t="s">
        <v>248</v>
      </c>
      <c r="B41" s="142"/>
      <c r="C41" s="362">
        <v>36352</v>
      </c>
      <c r="D41" s="363"/>
      <c r="E41" s="362">
        <v>1218197</v>
      </c>
      <c r="F41" s="364">
        <v>1218197</v>
      </c>
      <c r="G41" s="364"/>
      <c r="H41" s="362"/>
      <c r="I41" s="362"/>
      <c r="J41" s="364"/>
      <c r="K41" s="364"/>
      <c r="L41" s="362"/>
      <c r="M41" s="362"/>
      <c r="N41" s="364"/>
      <c r="O41" s="364">
        <v>75440</v>
      </c>
      <c r="P41" s="362">
        <v>62767</v>
      </c>
      <c r="Q41" s="362"/>
      <c r="R41" s="364">
        <v>138207</v>
      </c>
      <c r="S41" s="364"/>
      <c r="T41" s="362"/>
      <c r="U41" s="362"/>
      <c r="V41" s="364"/>
      <c r="W41" s="364">
        <v>138207</v>
      </c>
      <c r="X41" s="362">
        <v>913648</v>
      </c>
      <c r="Y41" s="364">
        <v>-775441</v>
      </c>
      <c r="Z41" s="365">
        <v>-84.87</v>
      </c>
      <c r="AA41" s="366">
        <v>1218197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1003795</v>
      </c>
      <c r="D43" s="369"/>
      <c r="E43" s="305">
        <v>902272</v>
      </c>
      <c r="F43" s="370"/>
      <c r="G43" s="370">
        <v>12105</v>
      </c>
      <c r="H43" s="305">
        <v>37712</v>
      </c>
      <c r="I43" s="305">
        <v>182601</v>
      </c>
      <c r="J43" s="370">
        <v>232418</v>
      </c>
      <c r="K43" s="370">
        <v>186739</v>
      </c>
      <c r="L43" s="305">
        <v>48474</v>
      </c>
      <c r="M43" s="305">
        <v>8918</v>
      </c>
      <c r="N43" s="370">
        <v>244131</v>
      </c>
      <c r="O43" s="370"/>
      <c r="P43" s="305">
        <v>128143</v>
      </c>
      <c r="Q43" s="305">
        <v>20025</v>
      </c>
      <c r="R43" s="370">
        <v>148168</v>
      </c>
      <c r="S43" s="370"/>
      <c r="T43" s="305"/>
      <c r="U43" s="305"/>
      <c r="V43" s="370"/>
      <c r="W43" s="370">
        <v>624717</v>
      </c>
      <c r="X43" s="305"/>
      <c r="Y43" s="370">
        <v>624717</v>
      </c>
      <c r="Z43" s="371"/>
      <c r="AA43" s="303"/>
    </row>
    <row r="44" spans="1:27" ht="12.75">
      <c r="A44" s="361" t="s">
        <v>251</v>
      </c>
      <c r="B44" s="136"/>
      <c r="C44" s="60">
        <v>53671</v>
      </c>
      <c r="D44" s="368"/>
      <c r="E44" s="54">
        <v>359303</v>
      </c>
      <c r="F44" s="53"/>
      <c r="G44" s="53">
        <v>1200</v>
      </c>
      <c r="H44" s="54"/>
      <c r="I44" s="54">
        <v>480</v>
      </c>
      <c r="J44" s="53">
        <v>1680</v>
      </c>
      <c r="K44" s="53"/>
      <c r="L44" s="54"/>
      <c r="M44" s="54">
        <v>63430</v>
      </c>
      <c r="N44" s="53">
        <v>63430</v>
      </c>
      <c r="O44" s="53"/>
      <c r="P44" s="54"/>
      <c r="Q44" s="54"/>
      <c r="R44" s="53"/>
      <c r="S44" s="53"/>
      <c r="T44" s="54"/>
      <c r="U44" s="54"/>
      <c r="V44" s="53"/>
      <c r="W44" s="53">
        <v>65110</v>
      </c>
      <c r="X44" s="54"/>
      <c r="Y44" s="53">
        <v>65110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378424</v>
      </c>
      <c r="D48" s="368"/>
      <c r="E48" s="54">
        <v>532000</v>
      </c>
      <c r="F48" s="53">
        <v>853198</v>
      </c>
      <c r="G48" s="53">
        <v>4172</v>
      </c>
      <c r="H48" s="54"/>
      <c r="I48" s="54">
        <v>81098</v>
      </c>
      <c r="J48" s="53">
        <v>85270</v>
      </c>
      <c r="K48" s="53"/>
      <c r="L48" s="54">
        <v>53719</v>
      </c>
      <c r="M48" s="54"/>
      <c r="N48" s="53">
        <v>53719</v>
      </c>
      <c r="O48" s="53"/>
      <c r="P48" s="54">
        <v>13650</v>
      </c>
      <c r="Q48" s="54">
        <v>63250</v>
      </c>
      <c r="R48" s="53">
        <v>76900</v>
      </c>
      <c r="S48" s="53"/>
      <c r="T48" s="54"/>
      <c r="U48" s="54"/>
      <c r="V48" s="53"/>
      <c r="W48" s="53">
        <v>215889</v>
      </c>
      <c r="X48" s="54">
        <v>639899</v>
      </c>
      <c r="Y48" s="53">
        <v>-424010</v>
      </c>
      <c r="Z48" s="94">
        <v>-66.26</v>
      </c>
      <c r="AA48" s="95">
        <v>853198</v>
      </c>
    </row>
    <row r="49" spans="1:27" ht="12.75">
      <c r="A49" s="361" t="s">
        <v>93</v>
      </c>
      <c r="B49" s="136"/>
      <c r="C49" s="54">
        <v>89800</v>
      </c>
      <c r="D49" s="368"/>
      <c r="E49" s="54">
        <v>59099</v>
      </c>
      <c r="F49" s="53"/>
      <c r="G49" s="53"/>
      <c r="H49" s="54"/>
      <c r="I49" s="54">
        <v>22500</v>
      </c>
      <c r="J49" s="53">
        <v>22500</v>
      </c>
      <c r="K49" s="53">
        <v>15789</v>
      </c>
      <c r="L49" s="54"/>
      <c r="M49" s="54"/>
      <c r="N49" s="53">
        <v>15789</v>
      </c>
      <c r="O49" s="53"/>
      <c r="P49" s="54">
        <v>1285045</v>
      </c>
      <c r="Q49" s="54">
        <v>12520</v>
      </c>
      <c r="R49" s="53">
        <v>1297565</v>
      </c>
      <c r="S49" s="53"/>
      <c r="T49" s="54"/>
      <c r="U49" s="54"/>
      <c r="V49" s="53"/>
      <c r="W49" s="53">
        <v>1335854</v>
      </c>
      <c r="X49" s="54"/>
      <c r="Y49" s="53">
        <v>1335854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4571579</v>
      </c>
      <c r="D60" s="346">
        <f t="shared" si="14"/>
        <v>0</v>
      </c>
      <c r="E60" s="219">
        <f t="shared" si="14"/>
        <v>11789061</v>
      </c>
      <c r="F60" s="264">
        <f t="shared" si="14"/>
        <v>8008965</v>
      </c>
      <c r="G60" s="264">
        <f t="shared" si="14"/>
        <v>308626</v>
      </c>
      <c r="H60" s="219">
        <f t="shared" si="14"/>
        <v>104583</v>
      </c>
      <c r="I60" s="219">
        <f t="shared" si="14"/>
        <v>299592</v>
      </c>
      <c r="J60" s="264">
        <f t="shared" si="14"/>
        <v>712801</v>
      </c>
      <c r="K60" s="264">
        <f t="shared" si="14"/>
        <v>299504</v>
      </c>
      <c r="L60" s="219">
        <f t="shared" si="14"/>
        <v>294663</v>
      </c>
      <c r="M60" s="219">
        <f t="shared" si="14"/>
        <v>1762147</v>
      </c>
      <c r="N60" s="264">
        <f t="shared" si="14"/>
        <v>2356314</v>
      </c>
      <c r="O60" s="264">
        <f t="shared" si="14"/>
        <v>75440</v>
      </c>
      <c r="P60" s="219">
        <f t="shared" si="14"/>
        <v>1674677</v>
      </c>
      <c r="Q60" s="219">
        <f t="shared" si="14"/>
        <v>1435864</v>
      </c>
      <c r="R60" s="264">
        <f t="shared" si="14"/>
        <v>3185981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6255096</v>
      </c>
      <c r="X60" s="219">
        <f t="shared" si="14"/>
        <v>6006725</v>
      </c>
      <c r="Y60" s="264">
        <f t="shared" si="14"/>
        <v>248371</v>
      </c>
      <c r="Z60" s="337">
        <f>+IF(X60&lt;&gt;0,+(Y60/X60)*100,0)</f>
        <v>4.134882152920269</v>
      </c>
      <c r="AA60" s="232">
        <f>+AA57+AA54+AA51+AA40+AA37+AA34+AA22+AA5</f>
        <v>8008965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240310444</v>
      </c>
      <c r="D5" s="153">
        <f>SUM(D6:D8)</f>
        <v>0</v>
      </c>
      <c r="E5" s="154">
        <f t="shared" si="0"/>
        <v>305344219</v>
      </c>
      <c r="F5" s="100">
        <f t="shared" si="0"/>
        <v>307526648</v>
      </c>
      <c r="G5" s="100">
        <f t="shared" si="0"/>
        <v>107279991</v>
      </c>
      <c r="H5" s="100">
        <f t="shared" si="0"/>
        <v>550000</v>
      </c>
      <c r="I5" s="100">
        <f t="shared" si="0"/>
        <v>1512384</v>
      </c>
      <c r="J5" s="100">
        <f t="shared" si="0"/>
        <v>109342375</v>
      </c>
      <c r="K5" s="100">
        <f t="shared" si="0"/>
        <v>175369</v>
      </c>
      <c r="L5" s="100">
        <f t="shared" si="0"/>
        <v>2559442</v>
      </c>
      <c r="M5" s="100">
        <f t="shared" si="0"/>
        <v>75447969</v>
      </c>
      <c r="N5" s="100">
        <f t="shared" si="0"/>
        <v>78182780</v>
      </c>
      <c r="O5" s="100">
        <f t="shared" si="0"/>
        <v>393733</v>
      </c>
      <c r="P5" s="100">
        <f t="shared" si="0"/>
        <v>1310628</v>
      </c>
      <c r="Q5" s="100">
        <f t="shared" si="0"/>
        <v>56437908</v>
      </c>
      <c r="R5" s="100">
        <f t="shared" si="0"/>
        <v>58142269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245667424</v>
      </c>
      <c r="X5" s="100">
        <f t="shared" si="0"/>
        <v>285476000</v>
      </c>
      <c r="Y5" s="100">
        <f t="shared" si="0"/>
        <v>-39808576</v>
      </c>
      <c r="Z5" s="137">
        <f>+IF(X5&lt;&gt;0,+(Y5/X5)*100,0)</f>
        <v>-13.944631422606454</v>
      </c>
      <c r="AA5" s="153">
        <f>SUM(AA6:AA8)</f>
        <v>307526648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239727520</v>
      </c>
      <c r="D7" s="157"/>
      <c r="E7" s="158">
        <v>305344219</v>
      </c>
      <c r="F7" s="159">
        <v>307526648</v>
      </c>
      <c r="G7" s="159">
        <v>107279991</v>
      </c>
      <c r="H7" s="159">
        <v>550000</v>
      </c>
      <c r="I7" s="159">
        <v>1512384</v>
      </c>
      <c r="J7" s="159">
        <v>109342375</v>
      </c>
      <c r="K7" s="159">
        <v>175369</v>
      </c>
      <c r="L7" s="159">
        <v>2559442</v>
      </c>
      <c r="M7" s="159">
        <v>75447969</v>
      </c>
      <c r="N7" s="159">
        <v>78182780</v>
      </c>
      <c r="O7" s="159">
        <v>393733</v>
      </c>
      <c r="P7" s="159">
        <v>1314845</v>
      </c>
      <c r="Q7" s="159">
        <v>56437908</v>
      </c>
      <c r="R7" s="159">
        <v>58146486</v>
      </c>
      <c r="S7" s="159"/>
      <c r="T7" s="159"/>
      <c r="U7" s="159"/>
      <c r="V7" s="159"/>
      <c r="W7" s="159">
        <v>245671641</v>
      </c>
      <c r="X7" s="159">
        <v>285476000</v>
      </c>
      <c r="Y7" s="159">
        <v>-39804359</v>
      </c>
      <c r="Z7" s="141">
        <v>-13.94</v>
      </c>
      <c r="AA7" s="157">
        <v>307526648</v>
      </c>
    </row>
    <row r="8" spans="1:27" ht="12.75">
      <c r="A8" s="138" t="s">
        <v>77</v>
      </c>
      <c r="B8" s="136"/>
      <c r="C8" s="155">
        <v>582924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>
        <v>-4217</v>
      </c>
      <c r="Q8" s="60"/>
      <c r="R8" s="60">
        <v>-4217</v>
      </c>
      <c r="S8" s="60"/>
      <c r="T8" s="60"/>
      <c r="U8" s="60"/>
      <c r="V8" s="60"/>
      <c r="W8" s="60">
        <v>-4217</v>
      </c>
      <c r="X8" s="60"/>
      <c r="Y8" s="60">
        <v>-4217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4291684</v>
      </c>
      <c r="D9" s="153">
        <f>SUM(D10:D14)</f>
        <v>0</v>
      </c>
      <c r="E9" s="154">
        <f t="shared" si="1"/>
        <v>455865</v>
      </c>
      <c r="F9" s="100">
        <f t="shared" si="1"/>
        <v>455865</v>
      </c>
      <c r="G9" s="100">
        <f t="shared" si="1"/>
        <v>1453</v>
      </c>
      <c r="H9" s="100">
        <f t="shared" si="1"/>
        <v>1000</v>
      </c>
      <c r="I9" s="100">
        <f t="shared" si="1"/>
        <v>1000</v>
      </c>
      <c r="J9" s="100">
        <f t="shared" si="1"/>
        <v>3453</v>
      </c>
      <c r="K9" s="100">
        <f t="shared" si="1"/>
        <v>-1430</v>
      </c>
      <c r="L9" s="100">
        <f t="shared" si="1"/>
        <v>1000</v>
      </c>
      <c r="M9" s="100">
        <f t="shared" si="1"/>
        <v>100</v>
      </c>
      <c r="N9" s="100">
        <f t="shared" si="1"/>
        <v>-330</v>
      </c>
      <c r="O9" s="100">
        <f t="shared" si="1"/>
        <v>1324</v>
      </c>
      <c r="P9" s="100">
        <f t="shared" si="1"/>
        <v>100</v>
      </c>
      <c r="Q9" s="100">
        <f t="shared" si="1"/>
        <v>791177</v>
      </c>
      <c r="R9" s="100">
        <f t="shared" si="1"/>
        <v>792601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795724</v>
      </c>
      <c r="X9" s="100">
        <f t="shared" si="1"/>
        <v>341901</v>
      </c>
      <c r="Y9" s="100">
        <f t="shared" si="1"/>
        <v>453823</v>
      </c>
      <c r="Z9" s="137">
        <f>+IF(X9&lt;&gt;0,+(Y9/X9)*100,0)</f>
        <v>132.73520697511853</v>
      </c>
      <c r="AA9" s="153">
        <f>SUM(AA10:AA14)</f>
        <v>455865</v>
      </c>
    </row>
    <row r="10" spans="1:27" ht="12.75">
      <c r="A10" s="138" t="s">
        <v>79</v>
      </c>
      <c r="B10" s="136"/>
      <c r="C10" s="155">
        <v>49996</v>
      </c>
      <c r="D10" s="155"/>
      <c r="E10" s="156">
        <v>455865</v>
      </c>
      <c r="F10" s="60">
        <v>455865</v>
      </c>
      <c r="G10" s="60">
        <v>1453</v>
      </c>
      <c r="H10" s="60">
        <v>1000</v>
      </c>
      <c r="I10" s="60">
        <v>1000</v>
      </c>
      <c r="J10" s="60">
        <v>3453</v>
      </c>
      <c r="K10" s="60"/>
      <c r="L10" s="60">
        <v>1000</v>
      </c>
      <c r="M10" s="60">
        <v>100</v>
      </c>
      <c r="N10" s="60">
        <v>1100</v>
      </c>
      <c r="O10" s="60">
        <v>1324</v>
      </c>
      <c r="P10" s="60">
        <v>100</v>
      </c>
      <c r="Q10" s="60">
        <v>417746</v>
      </c>
      <c r="R10" s="60">
        <v>419170</v>
      </c>
      <c r="S10" s="60"/>
      <c r="T10" s="60"/>
      <c r="U10" s="60"/>
      <c r="V10" s="60"/>
      <c r="W10" s="60">
        <v>423723</v>
      </c>
      <c r="X10" s="60">
        <v>341901</v>
      </c>
      <c r="Y10" s="60">
        <v>81822</v>
      </c>
      <c r="Z10" s="140">
        <v>23.93</v>
      </c>
      <c r="AA10" s="155">
        <v>455865</v>
      </c>
    </row>
    <row r="11" spans="1:27" ht="12.75">
      <c r="A11" s="138" t="s">
        <v>80</v>
      </c>
      <c r="B11" s="136"/>
      <c r="C11" s="155">
        <v>400000</v>
      </c>
      <c r="D11" s="155"/>
      <c r="E11" s="156"/>
      <c r="F11" s="60"/>
      <c r="G11" s="60"/>
      <c r="H11" s="60"/>
      <c r="I11" s="60"/>
      <c r="J11" s="60"/>
      <c r="K11" s="60">
        <v>-1430</v>
      </c>
      <c r="L11" s="60"/>
      <c r="M11" s="60"/>
      <c r="N11" s="60">
        <v>-1430</v>
      </c>
      <c r="O11" s="60"/>
      <c r="P11" s="60"/>
      <c r="Q11" s="60"/>
      <c r="R11" s="60"/>
      <c r="S11" s="60"/>
      <c r="T11" s="60"/>
      <c r="U11" s="60"/>
      <c r="V11" s="60"/>
      <c r="W11" s="60">
        <v>-1430</v>
      </c>
      <c r="X11" s="60"/>
      <c r="Y11" s="60">
        <v>-1430</v>
      </c>
      <c r="Z11" s="140">
        <v>0</v>
      </c>
      <c r="AA11" s="155"/>
    </row>
    <row r="12" spans="1:27" ht="12.75">
      <c r="A12" s="138" t="s">
        <v>81</v>
      </c>
      <c r="B12" s="136"/>
      <c r="C12" s="155">
        <v>3841688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373431</v>
      </c>
      <c r="R12" s="60">
        <v>373431</v>
      </c>
      <c r="S12" s="60"/>
      <c r="T12" s="60"/>
      <c r="U12" s="60"/>
      <c r="V12" s="60"/>
      <c r="W12" s="60">
        <v>373431</v>
      </c>
      <c r="X12" s="60"/>
      <c r="Y12" s="60">
        <v>373431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62412104</v>
      </c>
      <c r="D15" s="153">
        <f>SUM(D16:D18)</f>
        <v>0</v>
      </c>
      <c r="E15" s="154">
        <f t="shared" si="2"/>
        <v>100927664</v>
      </c>
      <c r="F15" s="100">
        <f t="shared" si="2"/>
        <v>97927664</v>
      </c>
      <c r="G15" s="100">
        <f t="shared" si="2"/>
        <v>24903379</v>
      </c>
      <c r="H15" s="100">
        <f t="shared" si="2"/>
        <v>337579</v>
      </c>
      <c r="I15" s="100">
        <f t="shared" si="2"/>
        <v>286158</v>
      </c>
      <c r="J15" s="100">
        <f t="shared" si="2"/>
        <v>25527116</v>
      </c>
      <c r="K15" s="100">
        <f t="shared" si="2"/>
        <v>604430</v>
      </c>
      <c r="L15" s="100">
        <f t="shared" si="2"/>
        <v>288877</v>
      </c>
      <c r="M15" s="100">
        <f t="shared" si="2"/>
        <v>18750105</v>
      </c>
      <c r="N15" s="100">
        <f t="shared" si="2"/>
        <v>19643412</v>
      </c>
      <c r="O15" s="100">
        <f t="shared" si="2"/>
        <v>306061</v>
      </c>
      <c r="P15" s="100">
        <f t="shared" si="2"/>
        <v>381456</v>
      </c>
      <c r="Q15" s="100">
        <f t="shared" si="2"/>
        <v>28090233</v>
      </c>
      <c r="R15" s="100">
        <f t="shared" si="2"/>
        <v>28777750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73948278</v>
      </c>
      <c r="X15" s="100">
        <f t="shared" si="2"/>
        <v>100917384</v>
      </c>
      <c r="Y15" s="100">
        <f t="shared" si="2"/>
        <v>-26969106</v>
      </c>
      <c r="Z15" s="137">
        <f>+IF(X15&lt;&gt;0,+(Y15/X15)*100,0)</f>
        <v>-26.72394480617928</v>
      </c>
      <c r="AA15" s="153">
        <f>SUM(AA16:AA18)</f>
        <v>97927664</v>
      </c>
    </row>
    <row r="16" spans="1:27" ht="12.75">
      <c r="A16" s="138" t="s">
        <v>85</v>
      </c>
      <c r="B16" s="136"/>
      <c r="C16" s="155">
        <v>101104</v>
      </c>
      <c r="D16" s="155"/>
      <c r="E16" s="156">
        <v>41843</v>
      </c>
      <c r="F16" s="60">
        <v>41843</v>
      </c>
      <c r="G16" s="60">
        <v>13256</v>
      </c>
      <c r="H16" s="60">
        <v>21522</v>
      </c>
      <c r="I16" s="60">
        <v>2158</v>
      </c>
      <c r="J16" s="60">
        <v>36936</v>
      </c>
      <c r="K16" s="60">
        <v>9430</v>
      </c>
      <c r="L16" s="60">
        <v>11877</v>
      </c>
      <c r="M16" s="60">
        <v>105</v>
      </c>
      <c r="N16" s="60">
        <v>21412</v>
      </c>
      <c r="O16" s="60">
        <v>4061</v>
      </c>
      <c r="P16" s="60">
        <v>3456</v>
      </c>
      <c r="Q16" s="60">
        <v>7233</v>
      </c>
      <c r="R16" s="60">
        <v>14750</v>
      </c>
      <c r="S16" s="60"/>
      <c r="T16" s="60"/>
      <c r="U16" s="60"/>
      <c r="V16" s="60"/>
      <c r="W16" s="60">
        <v>73098</v>
      </c>
      <c r="X16" s="60">
        <v>31383</v>
      </c>
      <c r="Y16" s="60">
        <v>41715</v>
      </c>
      <c r="Z16" s="140">
        <v>132.92</v>
      </c>
      <c r="AA16" s="155">
        <v>41843</v>
      </c>
    </row>
    <row r="17" spans="1:27" ht="12.75">
      <c r="A17" s="138" t="s">
        <v>86</v>
      </c>
      <c r="B17" s="136"/>
      <c r="C17" s="155">
        <v>62311000</v>
      </c>
      <c r="D17" s="155"/>
      <c r="E17" s="156">
        <v>100885821</v>
      </c>
      <c r="F17" s="60">
        <v>97885821</v>
      </c>
      <c r="G17" s="60">
        <v>24890123</v>
      </c>
      <c r="H17" s="60">
        <v>316057</v>
      </c>
      <c r="I17" s="60">
        <v>284000</v>
      </c>
      <c r="J17" s="60">
        <v>25490180</v>
      </c>
      <c r="K17" s="60">
        <v>595000</v>
      </c>
      <c r="L17" s="60">
        <v>277000</v>
      </c>
      <c r="M17" s="60">
        <v>18750000</v>
      </c>
      <c r="N17" s="60">
        <v>19622000</v>
      </c>
      <c r="O17" s="60">
        <v>302000</v>
      </c>
      <c r="P17" s="60">
        <v>378000</v>
      </c>
      <c r="Q17" s="60">
        <v>28083000</v>
      </c>
      <c r="R17" s="60">
        <v>28763000</v>
      </c>
      <c r="S17" s="60"/>
      <c r="T17" s="60"/>
      <c r="U17" s="60"/>
      <c r="V17" s="60"/>
      <c r="W17" s="60">
        <v>73875180</v>
      </c>
      <c r="X17" s="60">
        <v>100886001</v>
      </c>
      <c r="Y17" s="60">
        <v>-27010821</v>
      </c>
      <c r="Z17" s="140">
        <v>-26.77</v>
      </c>
      <c r="AA17" s="155">
        <v>97885821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13353194</v>
      </c>
      <c r="D19" s="153">
        <f>SUM(D20:D23)</f>
        <v>0</v>
      </c>
      <c r="E19" s="154">
        <f t="shared" si="3"/>
        <v>21344211</v>
      </c>
      <c r="F19" s="100">
        <f t="shared" si="3"/>
        <v>21380711</v>
      </c>
      <c r="G19" s="100">
        <f t="shared" si="3"/>
        <v>1522454</v>
      </c>
      <c r="H19" s="100">
        <f t="shared" si="3"/>
        <v>23063</v>
      </c>
      <c r="I19" s="100">
        <f t="shared" si="3"/>
        <v>23063</v>
      </c>
      <c r="J19" s="100">
        <f t="shared" si="3"/>
        <v>1568580</v>
      </c>
      <c r="K19" s="100">
        <f t="shared" si="3"/>
        <v>6023043</v>
      </c>
      <c r="L19" s="100">
        <f t="shared" si="3"/>
        <v>23031</v>
      </c>
      <c r="M19" s="100">
        <f t="shared" si="3"/>
        <v>4585031</v>
      </c>
      <c r="N19" s="100">
        <f t="shared" si="3"/>
        <v>10631105</v>
      </c>
      <c r="O19" s="100">
        <f t="shared" si="3"/>
        <v>23030</v>
      </c>
      <c r="P19" s="100">
        <f t="shared" si="3"/>
        <v>2458063</v>
      </c>
      <c r="Q19" s="100">
        <f t="shared" si="3"/>
        <v>19063</v>
      </c>
      <c r="R19" s="100">
        <f t="shared" si="3"/>
        <v>2500156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14699841</v>
      </c>
      <c r="X19" s="100">
        <f t="shared" si="3"/>
        <v>21273088</v>
      </c>
      <c r="Y19" s="100">
        <f t="shared" si="3"/>
        <v>-6573247</v>
      </c>
      <c r="Z19" s="137">
        <f>+IF(X19&lt;&gt;0,+(Y19/X19)*100,0)</f>
        <v>-30.89935509127777</v>
      </c>
      <c r="AA19" s="153">
        <f>SUM(AA20:AA23)</f>
        <v>21380711</v>
      </c>
    </row>
    <row r="20" spans="1:27" ht="12.75">
      <c r="A20" s="138" t="s">
        <v>89</v>
      </c>
      <c r="B20" s="136"/>
      <c r="C20" s="155">
        <v>11250000</v>
      </c>
      <c r="D20" s="155"/>
      <c r="E20" s="156">
        <v>15000000</v>
      </c>
      <c r="F20" s="60">
        <v>15000000</v>
      </c>
      <c r="G20" s="60">
        <v>1500454</v>
      </c>
      <c r="H20" s="60"/>
      <c r="I20" s="60"/>
      <c r="J20" s="60">
        <v>1500454</v>
      </c>
      <c r="K20" s="60">
        <v>6000000</v>
      </c>
      <c r="L20" s="60"/>
      <c r="M20" s="60">
        <v>5000000</v>
      </c>
      <c r="N20" s="60">
        <v>11000000</v>
      </c>
      <c r="O20" s="60"/>
      <c r="P20" s="60">
        <v>2505000</v>
      </c>
      <c r="Q20" s="60"/>
      <c r="R20" s="60">
        <v>2505000</v>
      </c>
      <c r="S20" s="60"/>
      <c r="T20" s="60"/>
      <c r="U20" s="60"/>
      <c r="V20" s="60"/>
      <c r="W20" s="60">
        <v>15005454</v>
      </c>
      <c r="X20" s="60">
        <v>15000000</v>
      </c>
      <c r="Y20" s="60">
        <v>5454</v>
      </c>
      <c r="Z20" s="140">
        <v>0.04</v>
      </c>
      <c r="AA20" s="155">
        <v>15000000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2103194</v>
      </c>
      <c r="D23" s="155"/>
      <c r="E23" s="156">
        <v>6344211</v>
      </c>
      <c r="F23" s="60">
        <v>6380711</v>
      </c>
      <c r="G23" s="60">
        <v>22000</v>
      </c>
      <c r="H23" s="60">
        <v>23063</v>
      </c>
      <c r="I23" s="60">
        <v>23063</v>
      </c>
      <c r="J23" s="60">
        <v>68126</v>
      </c>
      <c r="K23" s="60">
        <v>23043</v>
      </c>
      <c r="L23" s="60">
        <v>23031</v>
      </c>
      <c r="M23" s="60">
        <v>-414969</v>
      </c>
      <c r="N23" s="60">
        <v>-368895</v>
      </c>
      <c r="O23" s="60">
        <v>23030</v>
      </c>
      <c r="P23" s="60">
        <v>-46937</v>
      </c>
      <c r="Q23" s="60">
        <v>19063</v>
      </c>
      <c r="R23" s="60">
        <v>-4844</v>
      </c>
      <c r="S23" s="60"/>
      <c r="T23" s="60"/>
      <c r="U23" s="60"/>
      <c r="V23" s="60"/>
      <c r="W23" s="60">
        <v>-305613</v>
      </c>
      <c r="X23" s="60">
        <v>6273088</v>
      </c>
      <c r="Y23" s="60">
        <v>-6578701</v>
      </c>
      <c r="Z23" s="140">
        <v>-104.87</v>
      </c>
      <c r="AA23" s="155">
        <v>6380711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320367426</v>
      </c>
      <c r="D25" s="168">
        <f>+D5+D9+D15+D19+D24</f>
        <v>0</v>
      </c>
      <c r="E25" s="169">
        <f t="shared" si="4"/>
        <v>428071959</v>
      </c>
      <c r="F25" s="73">
        <f t="shared" si="4"/>
        <v>427290888</v>
      </c>
      <c r="G25" s="73">
        <f t="shared" si="4"/>
        <v>133707277</v>
      </c>
      <c r="H25" s="73">
        <f t="shared" si="4"/>
        <v>911642</v>
      </c>
      <c r="I25" s="73">
        <f t="shared" si="4"/>
        <v>1822605</v>
      </c>
      <c r="J25" s="73">
        <f t="shared" si="4"/>
        <v>136441524</v>
      </c>
      <c r="K25" s="73">
        <f t="shared" si="4"/>
        <v>6801412</v>
      </c>
      <c r="L25" s="73">
        <f t="shared" si="4"/>
        <v>2872350</v>
      </c>
      <c r="M25" s="73">
        <f t="shared" si="4"/>
        <v>98783205</v>
      </c>
      <c r="N25" s="73">
        <f t="shared" si="4"/>
        <v>108456967</v>
      </c>
      <c r="O25" s="73">
        <f t="shared" si="4"/>
        <v>724148</v>
      </c>
      <c r="P25" s="73">
        <f t="shared" si="4"/>
        <v>4150247</v>
      </c>
      <c r="Q25" s="73">
        <f t="shared" si="4"/>
        <v>85338381</v>
      </c>
      <c r="R25" s="73">
        <f t="shared" si="4"/>
        <v>90212776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335111267</v>
      </c>
      <c r="X25" s="73">
        <f t="shared" si="4"/>
        <v>408008373</v>
      </c>
      <c r="Y25" s="73">
        <f t="shared" si="4"/>
        <v>-72897106</v>
      </c>
      <c r="Z25" s="170">
        <f>+IF(X25&lt;&gt;0,+(Y25/X25)*100,0)</f>
        <v>-17.866571086275233</v>
      </c>
      <c r="AA25" s="168">
        <f>+AA5+AA9+AA15+AA19+AA24</f>
        <v>427290888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127488970</v>
      </c>
      <c r="D28" s="153">
        <f>SUM(D29:D31)</f>
        <v>0</v>
      </c>
      <c r="E28" s="154">
        <f t="shared" si="5"/>
        <v>200717484</v>
      </c>
      <c r="F28" s="100">
        <f t="shared" si="5"/>
        <v>200108588</v>
      </c>
      <c r="G28" s="100">
        <f t="shared" si="5"/>
        <v>4373806</v>
      </c>
      <c r="H28" s="100">
        <f t="shared" si="5"/>
        <v>15675269</v>
      </c>
      <c r="I28" s="100">
        <f t="shared" si="5"/>
        <v>11285828</v>
      </c>
      <c r="J28" s="100">
        <f t="shared" si="5"/>
        <v>31334903</v>
      </c>
      <c r="K28" s="100">
        <f t="shared" si="5"/>
        <v>9273945</v>
      </c>
      <c r="L28" s="100">
        <f t="shared" si="5"/>
        <v>11342820</v>
      </c>
      <c r="M28" s="100">
        <f t="shared" si="5"/>
        <v>9700662</v>
      </c>
      <c r="N28" s="100">
        <f t="shared" si="5"/>
        <v>30317427</v>
      </c>
      <c r="O28" s="100">
        <f t="shared" si="5"/>
        <v>10586024</v>
      </c>
      <c r="P28" s="100">
        <f t="shared" si="5"/>
        <v>9446905</v>
      </c>
      <c r="Q28" s="100">
        <f t="shared" si="5"/>
        <v>11772042</v>
      </c>
      <c r="R28" s="100">
        <f t="shared" si="5"/>
        <v>31804971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93457301</v>
      </c>
      <c r="X28" s="100">
        <f t="shared" si="5"/>
        <v>115460000</v>
      </c>
      <c r="Y28" s="100">
        <f t="shared" si="5"/>
        <v>-22002699</v>
      </c>
      <c r="Z28" s="137">
        <f>+IF(X28&lt;&gt;0,+(Y28/X28)*100,0)</f>
        <v>-19.056555517062186</v>
      </c>
      <c r="AA28" s="153">
        <f>SUM(AA29:AA31)</f>
        <v>200108588</v>
      </c>
    </row>
    <row r="29" spans="1:27" ht="12.75">
      <c r="A29" s="138" t="s">
        <v>75</v>
      </c>
      <c r="B29" s="136"/>
      <c r="C29" s="155">
        <v>57239216</v>
      </c>
      <c r="D29" s="155"/>
      <c r="E29" s="156">
        <v>56324942</v>
      </c>
      <c r="F29" s="60">
        <v>59420307</v>
      </c>
      <c r="G29" s="60">
        <v>603000</v>
      </c>
      <c r="H29" s="60">
        <v>8051334</v>
      </c>
      <c r="I29" s="60">
        <v>5957319</v>
      </c>
      <c r="J29" s="60">
        <v>14611653</v>
      </c>
      <c r="K29" s="60">
        <v>5510984</v>
      </c>
      <c r="L29" s="60">
        <v>5652042</v>
      </c>
      <c r="M29" s="60">
        <v>5515240</v>
      </c>
      <c r="N29" s="60">
        <v>16678266</v>
      </c>
      <c r="O29" s="60">
        <v>4701673</v>
      </c>
      <c r="P29" s="60">
        <v>5078471</v>
      </c>
      <c r="Q29" s="60">
        <v>4976056</v>
      </c>
      <c r="R29" s="60">
        <v>14756200</v>
      </c>
      <c r="S29" s="60"/>
      <c r="T29" s="60"/>
      <c r="U29" s="60"/>
      <c r="V29" s="60"/>
      <c r="W29" s="60">
        <v>46046119</v>
      </c>
      <c r="X29" s="60">
        <v>45000000</v>
      </c>
      <c r="Y29" s="60">
        <v>1046119</v>
      </c>
      <c r="Z29" s="140">
        <v>2.32</v>
      </c>
      <c r="AA29" s="155">
        <v>59420307</v>
      </c>
    </row>
    <row r="30" spans="1:27" ht="12.75">
      <c r="A30" s="138" t="s">
        <v>76</v>
      </c>
      <c r="B30" s="136"/>
      <c r="C30" s="157">
        <v>34183739</v>
      </c>
      <c r="D30" s="157"/>
      <c r="E30" s="158">
        <v>141126093</v>
      </c>
      <c r="F30" s="159">
        <v>137373331</v>
      </c>
      <c r="G30" s="159">
        <v>3716337</v>
      </c>
      <c r="H30" s="159">
        <v>7581935</v>
      </c>
      <c r="I30" s="159">
        <v>5190718</v>
      </c>
      <c r="J30" s="159">
        <v>16488990</v>
      </c>
      <c r="K30" s="159">
        <v>3630961</v>
      </c>
      <c r="L30" s="159">
        <v>5628196</v>
      </c>
      <c r="M30" s="159">
        <v>4185422</v>
      </c>
      <c r="N30" s="159">
        <v>13444579</v>
      </c>
      <c r="O30" s="159">
        <v>5882000</v>
      </c>
      <c r="P30" s="159">
        <v>4368434</v>
      </c>
      <c r="Q30" s="159">
        <v>2854450</v>
      </c>
      <c r="R30" s="159">
        <v>13104884</v>
      </c>
      <c r="S30" s="159"/>
      <c r="T30" s="159"/>
      <c r="U30" s="159"/>
      <c r="V30" s="159"/>
      <c r="W30" s="159">
        <v>43038453</v>
      </c>
      <c r="X30" s="159">
        <v>67990000</v>
      </c>
      <c r="Y30" s="159">
        <v>-24951547</v>
      </c>
      <c r="Z30" s="141">
        <v>-36.7</v>
      </c>
      <c r="AA30" s="157">
        <v>137373331</v>
      </c>
    </row>
    <row r="31" spans="1:27" ht="12.75">
      <c r="A31" s="138" t="s">
        <v>77</v>
      </c>
      <c r="B31" s="136"/>
      <c r="C31" s="155">
        <v>36066015</v>
      </c>
      <c r="D31" s="155"/>
      <c r="E31" s="156">
        <v>3266449</v>
      </c>
      <c r="F31" s="60">
        <v>3314950</v>
      </c>
      <c r="G31" s="60">
        <v>54469</v>
      </c>
      <c r="H31" s="60">
        <v>42000</v>
      </c>
      <c r="I31" s="60">
        <v>137791</v>
      </c>
      <c r="J31" s="60">
        <v>234260</v>
      </c>
      <c r="K31" s="60">
        <v>132000</v>
      </c>
      <c r="L31" s="60">
        <v>62582</v>
      </c>
      <c r="M31" s="60"/>
      <c r="N31" s="60">
        <v>194582</v>
      </c>
      <c r="O31" s="60">
        <v>2351</v>
      </c>
      <c r="P31" s="60"/>
      <c r="Q31" s="60">
        <v>3941536</v>
      </c>
      <c r="R31" s="60">
        <v>3943887</v>
      </c>
      <c r="S31" s="60"/>
      <c r="T31" s="60"/>
      <c r="U31" s="60"/>
      <c r="V31" s="60"/>
      <c r="W31" s="60">
        <v>4372729</v>
      </c>
      <c r="X31" s="60">
        <v>2470000</v>
      </c>
      <c r="Y31" s="60">
        <v>1902729</v>
      </c>
      <c r="Z31" s="140">
        <v>77.03</v>
      </c>
      <c r="AA31" s="155">
        <v>3314950</v>
      </c>
    </row>
    <row r="32" spans="1:27" ht="12.75">
      <c r="A32" s="135" t="s">
        <v>78</v>
      </c>
      <c r="B32" s="136"/>
      <c r="C32" s="153">
        <f aca="true" t="shared" si="6" ref="C32:Y32">SUM(C33:C37)</f>
        <v>37883991</v>
      </c>
      <c r="D32" s="153">
        <f>SUM(D33:D37)</f>
        <v>0</v>
      </c>
      <c r="E32" s="154">
        <f t="shared" si="6"/>
        <v>22478250</v>
      </c>
      <c r="F32" s="100">
        <f t="shared" si="6"/>
        <v>22390850</v>
      </c>
      <c r="G32" s="100">
        <f t="shared" si="6"/>
        <v>85558</v>
      </c>
      <c r="H32" s="100">
        <f t="shared" si="6"/>
        <v>2004663</v>
      </c>
      <c r="I32" s="100">
        <f t="shared" si="6"/>
        <v>1323370</v>
      </c>
      <c r="J32" s="100">
        <f t="shared" si="6"/>
        <v>3413591</v>
      </c>
      <c r="K32" s="100">
        <f t="shared" si="6"/>
        <v>2231125</v>
      </c>
      <c r="L32" s="100">
        <f t="shared" si="6"/>
        <v>666395</v>
      </c>
      <c r="M32" s="100">
        <f t="shared" si="6"/>
        <v>1159970</v>
      </c>
      <c r="N32" s="100">
        <f t="shared" si="6"/>
        <v>4057490</v>
      </c>
      <c r="O32" s="100">
        <f t="shared" si="6"/>
        <v>899324</v>
      </c>
      <c r="P32" s="100">
        <f t="shared" si="6"/>
        <v>944202</v>
      </c>
      <c r="Q32" s="100">
        <f t="shared" si="6"/>
        <v>2867608</v>
      </c>
      <c r="R32" s="100">
        <f t="shared" si="6"/>
        <v>4711134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12182215</v>
      </c>
      <c r="X32" s="100">
        <f t="shared" si="6"/>
        <v>13340000</v>
      </c>
      <c r="Y32" s="100">
        <f t="shared" si="6"/>
        <v>-1157785</v>
      </c>
      <c r="Z32" s="137">
        <f>+IF(X32&lt;&gt;0,+(Y32/X32)*100,0)</f>
        <v>-8.679047976011994</v>
      </c>
      <c r="AA32" s="153">
        <f>SUM(AA33:AA37)</f>
        <v>22390850</v>
      </c>
    </row>
    <row r="33" spans="1:27" ht="12.75">
      <c r="A33" s="138" t="s">
        <v>79</v>
      </c>
      <c r="B33" s="136"/>
      <c r="C33" s="155">
        <v>15571572</v>
      </c>
      <c r="D33" s="155"/>
      <c r="E33" s="156">
        <v>14315589</v>
      </c>
      <c r="F33" s="60">
        <v>14228187</v>
      </c>
      <c r="G33" s="60">
        <v>66635</v>
      </c>
      <c r="H33" s="60">
        <v>1143000</v>
      </c>
      <c r="I33" s="60">
        <v>969160</v>
      </c>
      <c r="J33" s="60">
        <v>2178795</v>
      </c>
      <c r="K33" s="60">
        <v>830565</v>
      </c>
      <c r="L33" s="60">
        <v>633915</v>
      </c>
      <c r="M33" s="60">
        <v>800065</v>
      </c>
      <c r="N33" s="60">
        <v>2264545</v>
      </c>
      <c r="O33" s="60">
        <v>567418</v>
      </c>
      <c r="P33" s="60">
        <v>615681</v>
      </c>
      <c r="Q33" s="60">
        <v>866215</v>
      </c>
      <c r="R33" s="60">
        <v>2049314</v>
      </c>
      <c r="S33" s="60"/>
      <c r="T33" s="60"/>
      <c r="U33" s="60"/>
      <c r="V33" s="60"/>
      <c r="W33" s="60">
        <v>6492654</v>
      </c>
      <c r="X33" s="60">
        <v>10830000</v>
      </c>
      <c r="Y33" s="60">
        <v>-4337346</v>
      </c>
      <c r="Z33" s="140">
        <v>-40.05</v>
      </c>
      <c r="AA33" s="155">
        <v>14228187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>
        <v>995000</v>
      </c>
      <c r="L34" s="60">
        <v>-396000</v>
      </c>
      <c r="M34" s="60"/>
      <c r="N34" s="60">
        <v>599000</v>
      </c>
      <c r="O34" s="60"/>
      <c r="P34" s="60">
        <v>14000</v>
      </c>
      <c r="Q34" s="60"/>
      <c r="R34" s="60">
        <v>14000</v>
      </c>
      <c r="S34" s="60"/>
      <c r="T34" s="60"/>
      <c r="U34" s="60"/>
      <c r="V34" s="60"/>
      <c r="W34" s="60">
        <v>613000</v>
      </c>
      <c r="X34" s="60"/>
      <c r="Y34" s="60">
        <v>613000</v>
      </c>
      <c r="Z34" s="140">
        <v>0</v>
      </c>
      <c r="AA34" s="155"/>
    </row>
    <row r="35" spans="1:27" ht="12.75">
      <c r="A35" s="138" t="s">
        <v>81</v>
      </c>
      <c r="B35" s="136"/>
      <c r="C35" s="155">
        <v>19967497</v>
      </c>
      <c r="D35" s="155"/>
      <c r="E35" s="156">
        <v>3246395</v>
      </c>
      <c r="F35" s="60">
        <v>3246397</v>
      </c>
      <c r="G35" s="60">
        <v>2684</v>
      </c>
      <c r="H35" s="60">
        <v>318280</v>
      </c>
      <c r="I35" s="60">
        <v>137000</v>
      </c>
      <c r="J35" s="60">
        <v>457964</v>
      </c>
      <c r="K35" s="60">
        <v>138047</v>
      </c>
      <c r="L35" s="60">
        <v>126484</v>
      </c>
      <c r="M35" s="60">
        <v>188512</v>
      </c>
      <c r="N35" s="60">
        <v>453043</v>
      </c>
      <c r="O35" s="60">
        <v>123339</v>
      </c>
      <c r="P35" s="60">
        <v>127876</v>
      </c>
      <c r="Q35" s="60">
        <v>1752692</v>
      </c>
      <c r="R35" s="60">
        <v>2003907</v>
      </c>
      <c r="S35" s="60"/>
      <c r="T35" s="60"/>
      <c r="U35" s="60"/>
      <c r="V35" s="60"/>
      <c r="W35" s="60">
        <v>2914914</v>
      </c>
      <c r="X35" s="60">
        <v>2110000</v>
      </c>
      <c r="Y35" s="60">
        <v>804914</v>
      </c>
      <c r="Z35" s="140">
        <v>38.15</v>
      </c>
      <c r="AA35" s="155">
        <v>3246397</v>
      </c>
    </row>
    <row r="36" spans="1:27" ht="12.75">
      <c r="A36" s="138" t="s">
        <v>82</v>
      </c>
      <c r="B36" s="136"/>
      <c r="C36" s="155">
        <v>2344922</v>
      </c>
      <c r="D36" s="155"/>
      <c r="E36" s="156">
        <v>4378917</v>
      </c>
      <c r="F36" s="60">
        <v>4378917</v>
      </c>
      <c r="G36" s="60">
        <v>16239</v>
      </c>
      <c r="H36" s="60">
        <v>402383</v>
      </c>
      <c r="I36" s="60">
        <v>213210</v>
      </c>
      <c r="J36" s="60">
        <v>631832</v>
      </c>
      <c r="K36" s="60">
        <v>765513</v>
      </c>
      <c r="L36" s="60">
        <v>230996</v>
      </c>
      <c r="M36" s="60">
        <v>185393</v>
      </c>
      <c r="N36" s="60">
        <v>1181902</v>
      </c>
      <c r="O36" s="60">
        <v>197672</v>
      </c>
      <c r="P36" s="60">
        <v>193645</v>
      </c>
      <c r="Q36" s="60">
        <v>248701</v>
      </c>
      <c r="R36" s="60">
        <v>640018</v>
      </c>
      <c r="S36" s="60"/>
      <c r="T36" s="60"/>
      <c r="U36" s="60"/>
      <c r="V36" s="60"/>
      <c r="W36" s="60">
        <v>2453752</v>
      </c>
      <c r="X36" s="60"/>
      <c r="Y36" s="60">
        <v>2453752</v>
      </c>
      <c r="Z36" s="140">
        <v>0</v>
      </c>
      <c r="AA36" s="155">
        <v>4378917</v>
      </c>
    </row>
    <row r="37" spans="1:27" ht="12.75">
      <c r="A37" s="138" t="s">
        <v>83</v>
      </c>
      <c r="B37" s="136"/>
      <c r="C37" s="157"/>
      <c r="D37" s="157"/>
      <c r="E37" s="158">
        <v>537349</v>
      </c>
      <c r="F37" s="159">
        <v>537349</v>
      </c>
      <c r="G37" s="159"/>
      <c r="H37" s="159">
        <v>141000</v>
      </c>
      <c r="I37" s="159">
        <v>4000</v>
      </c>
      <c r="J37" s="159">
        <v>145000</v>
      </c>
      <c r="K37" s="159">
        <v>-498000</v>
      </c>
      <c r="L37" s="159">
        <v>71000</v>
      </c>
      <c r="M37" s="159">
        <v>-14000</v>
      </c>
      <c r="N37" s="159">
        <v>-441000</v>
      </c>
      <c r="O37" s="159">
        <v>10895</v>
      </c>
      <c r="P37" s="159">
        <v>-7000</v>
      </c>
      <c r="Q37" s="159"/>
      <c r="R37" s="159">
        <v>3895</v>
      </c>
      <c r="S37" s="159"/>
      <c r="T37" s="159"/>
      <c r="U37" s="159"/>
      <c r="V37" s="159"/>
      <c r="W37" s="159">
        <v>-292105</v>
      </c>
      <c r="X37" s="159">
        <v>400000</v>
      </c>
      <c r="Y37" s="159">
        <v>-692105</v>
      </c>
      <c r="Z37" s="141">
        <v>-173.03</v>
      </c>
      <c r="AA37" s="157">
        <v>537349</v>
      </c>
    </row>
    <row r="38" spans="1:27" ht="12.75">
      <c r="A38" s="135" t="s">
        <v>84</v>
      </c>
      <c r="B38" s="142"/>
      <c r="C38" s="153">
        <f aca="true" t="shared" si="7" ref="C38:Y38">SUM(C39:C41)</f>
        <v>62752476</v>
      </c>
      <c r="D38" s="153">
        <f>SUM(D39:D41)</f>
        <v>0</v>
      </c>
      <c r="E38" s="154">
        <f t="shared" si="7"/>
        <v>54168012</v>
      </c>
      <c r="F38" s="100">
        <f t="shared" si="7"/>
        <v>57457413</v>
      </c>
      <c r="G38" s="100">
        <f t="shared" si="7"/>
        <v>457324</v>
      </c>
      <c r="H38" s="100">
        <f t="shared" si="7"/>
        <v>7632673</v>
      </c>
      <c r="I38" s="100">
        <f t="shared" si="7"/>
        <v>3274145</v>
      </c>
      <c r="J38" s="100">
        <f t="shared" si="7"/>
        <v>11364142</v>
      </c>
      <c r="K38" s="100">
        <f t="shared" si="7"/>
        <v>3836141</v>
      </c>
      <c r="L38" s="100">
        <f t="shared" si="7"/>
        <v>4115217</v>
      </c>
      <c r="M38" s="100">
        <f t="shared" si="7"/>
        <v>7103696</v>
      </c>
      <c r="N38" s="100">
        <f t="shared" si="7"/>
        <v>15055054</v>
      </c>
      <c r="O38" s="100">
        <f t="shared" si="7"/>
        <v>4261362</v>
      </c>
      <c r="P38" s="100">
        <f t="shared" si="7"/>
        <v>6124842</v>
      </c>
      <c r="Q38" s="100">
        <f t="shared" si="7"/>
        <v>3116679</v>
      </c>
      <c r="R38" s="100">
        <f t="shared" si="7"/>
        <v>13502883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39922079</v>
      </c>
      <c r="X38" s="100">
        <f t="shared" si="7"/>
        <v>0</v>
      </c>
      <c r="Y38" s="100">
        <f t="shared" si="7"/>
        <v>39922079</v>
      </c>
      <c r="Z38" s="137">
        <f>+IF(X38&lt;&gt;0,+(Y38/X38)*100,0)</f>
        <v>0</v>
      </c>
      <c r="AA38" s="153">
        <f>SUM(AA39:AA41)</f>
        <v>57457413</v>
      </c>
    </row>
    <row r="39" spans="1:27" ht="12.75">
      <c r="A39" s="138" t="s">
        <v>85</v>
      </c>
      <c r="B39" s="136"/>
      <c r="C39" s="155">
        <v>10559167</v>
      </c>
      <c r="D39" s="155"/>
      <c r="E39" s="156">
        <v>19957670</v>
      </c>
      <c r="F39" s="60">
        <v>19306209</v>
      </c>
      <c r="G39" s="60">
        <v>-16599</v>
      </c>
      <c r="H39" s="60">
        <v>2188599</v>
      </c>
      <c r="I39" s="60">
        <v>1243084</v>
      </c>
      <c r="J39" s="60">
        <v>3415084</v>
      </c>
      <c r="K39" s="60">
        <v>1058703</v>
      </c>
      <c r="L39" s="60">
        <v>1275442</v>
      </c>
      <c r="M39" s="60">
        <v>2578989</v>
      </c>
      <c r="N39" s="60">
        <v>4913134</v>
      </c>
      <c r="O39" s="60">
        <v>1192708</v>
      </c>
      <c r="P39" s="60">
        <v>2066342</v>
      </c>
      <c r="Q39" s="60">
        <v>772059</v>
      </c>
      <c r="R39" s="60">
        <v>4031109</v>
      </c>
      <c r="S39" s="60"/>
      <c r="T39" s="60"/>
      <c r="U39" s="60"/>
      <c r="V39" s="60"/>
      <c r="W39" s="60">
        <v>12359327</v>
      </c>
      <c r="X39" s="60"/>
      <c r="Y39" s="60">
        <v>12359327</v>
      </c>
      <c r="Z39" s="140">
        <v>0</v>
      </c>
      <c r="AA39" s="155">
        <v>19306209</v>
      </c>
    </row>
    <row r="40" spans="1:27" ht="12.75">
      <c r="A40" s="138" t="s">
        <v>86</v>
      </c>
      <c r="B40" s="136"/>
      <c r="C40" s="155">
        <v>52193309</v>
      </c>
      <c r="D40" s="155"/>
      <c r="E40" s="156">
        <v>34210342</v>
      </c>
      <c r="F40" s="60">
        <v>38151204</v>
      </c>
      <c r="G40" s="60">
        <v>473923</v>
      </c>
      <c r="H40" s="60">
        <v>5444074</v>
      </c>
      <c r="I40" s="60">
        <v>2031061</v>
      </c>
      <c r="J40" s="60">
        <v>7949058</v>
      </c>
      <c r="K40" s="60">
        <v>2777438</v>
      </c>
      <c r="L40" s="60">
        <v>2839775</v>
      </c>
      <c r="M40" s="60">
        <v>4524707</v>
      </c>
      <c r="N40" s="60">
        <v>10141920</v>
      </c>
      <c r="O40" s="60">
        <v>3068654</v>
      </c>
      <c r="P40" s="60">
        <v>4058500</v>
      </c>
      <c r="Q40" s="60">
        <v>2344620</v>
      </c>
      <c r="R40" s="60">
        <v>9471774</v>
      </c>
      <c r="S40" s="60"/>
      <c r="T40" s="60"/>
      <c r="U40" s="60"/>
      <c r="V40" s="60"/>
      <c r="W40" s="60">
        <v>27562752</v>
      </c>
      <c r="X40" s="60"/>
      <c r="Y40" s="60">
        <v>27562752</v>
      </c>
      <c r="Z40" s="140">
        <v>0</v>
      </c>
      <c r="AA40" s="155">
        <v>38151204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18265558</v>
      </c>
      <c r="D42" s="153">
        <f>SUM(D43:D46)</f>
        <v>0</v>
      </c>
      <c r="E42" s="154">
        <f t="shared" si="8"/>
        <v>34658903</v>
      </c>
      <c r="F42" s="100">
        <f t="shared" si="8"/>
        <v>34498900</v>
      </c>
      <c r="G42" s="100">
        <f t="shared" si="8"/>
        <v>2096312</v>
      </c>
      <c r="H42" s="100">
        <f t="shared" si="8"/>
        <v>1400284</v>
      </c>
      <c r="I42" s="100">
        <f t="shared" si="8"/>
        <v>967750</v>
      </c>
      <c r="J42" s="100">
        <f t="shared" si="8"/>
        <v>4464346</v>
      </c>
      <c r="K42" s="100">
        <f t="shared" si="8"/>
        <v>1864791</v>
      </c>
      <c r="L42" s="100">
        <f t="shared" si="8"/>
        <v>2879605</v>
      </c>
      <c r="M42" s="100">
        <f t="shared" si="8"/>
        <v>2537478</v>
      </c>
      <c r="N42" s="100">
        <f t="shared" si="8"/>
        <v>7281874</v>
      </c>
      <c r="O42" s="100">
        <f t="shared" si="8"/>
        <v>2293701</v>
      </c>
      <c r="P42" s="100">
        <f t="shared" si="8"/>
        <v>2553286</v>
      </c>
      <c r="Q42" s="100">
        <f t="shared" si="8"/>
        <v>1027658</v>
      </c>
      <c r="R42" s="100">
        <f t="shared" si="8"/>
        <v>5874645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17620865</v>
      </c>
      <c r="X42" s="100">
        <f t="shared" si="8"/>
        <v>31264250</v>
      </c>
      <c r="Y42" s="100">
        <f t="shared" si="8"/>
        <v>-13643385</v>
      </c>
      <c r="Z42" s="137">
        <f>+IF(X42&lt;&gt;0,+(Y42/X42)*100,0)</f>
        <v>-43.638932646713094</v>
      </c>
      <c r="AA42" s="153">
        <f>SUM(AA43:AA46)</f>
        <v>34498900</v>
      </c>
    </row>
    <row r="43" spans="1:27" ht="12.75">
      <c r="A43" s="138" t="s">
        <v>89</v>
      </c>
      <c r="B43" s="136"/>
      <c r="C43" s="155">
        <v>10566465</v>
      </c>
      <c r="D43" s="155"/>
      <c r="E43" s="156">
        <v>17510552</v>
      </c>
      <c r="F43" s="60">
        <v>17350550</v>
      </c>
      <c r="G43" s="60">
        <v>1515312</v>
      </c>
      <c r="H43" s="60">
        <v>78000</v>
      </c>
      <c r="I43" s="60">
        <v>362031</v>
      </c>
      <c r="J43" s="60">
        <v>1955343</v>
      </c>
      <c r="K43" s="60">
        <v>1007849</v>
      </c>
      <c r="L43" s="60">
        <v>839138</v>
      </c>
      <c r="M43" s="60">
        <v>223643</v>
      </c>
      <c r="N43" s="60">
        <v>2070630</v>
      </c>
      <c r="O43" s="60">
        <v>61320</v>
      </c>
      <c r="P43" s="60">
        <v>1837855</v>
      </c>
      <c r="Q43" s="60">
        <v>475660</v>
      </c>
      <c r="R43" s="60">
        <v>2374835</v>
      </c>
      <c r="S43" s="60"/>
      <c r="T43" s="60"/>
      <c r="U43" s="60"/>
      <c r="V43" s="60"/>
      <c r="W43" s="60">
        <v>6400808</v>
      </c>
      <c r="X43" s="60">
        <v>16883250</v>
      </c>
      <c r="Y43" s="60">
        <v>-10482442</v>
      </c>
      <c r="Z43" s="140">
        <v>-62.09</v>
      </c>
      <c r="AA43" s="155">
        <v>17350550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7699093</v>
      </c>
      <c r="D46" s="155"/>
      <c r="E46" s="156">
        <v>17148351</v>
      </c>
      <c r="F46" s="60">
        <v>17148350</v>
      </c>
      <c r="G46" s="60">
        <v>581000</v>
      </c>
      <c r="H46" s="60">
        <v>1322284</v>
      </c>
      <c r="I46" s="60">
        <v>605719</v>
      </c>
      <c r="J46" s="60">
        <v>2509003</v>
      </c>
      <c r="K46" s="60">
        <v>856942</v>
      </c>
      <c r="L46" s="60">
        <v>2040467</v>
      </c>
      <c r="M46" s="60">
        <v>2313835</v>
      </c>
      <c r="N46" s="60">
        <v>5211244</v>
      </c>
      <c r="O46" s="60">
        <v>2232381</v>
      </c>
      <c r="P46" s="60">
        <v>715431</v>
      </c>
      <c r="Q46" s="60">
        <v>551998</v>
      </c>
      <c r="R46" s="60">
        <v>3499810</v>
      </c>
      <c r="S46" s="60"/>
      <c r="T46" s="60"/>
      <c r="U46" s="60"/>
      <c r="V46" s="60"/>
      <c r="W46" s="60">
        <v>11220057</v>
      </c>
      <c r="X46" s="60">
        <v>14381000</v>
      </c>
      <c r="Y46" s="60">
        <v>-3160943</v>
      </c>
      <c r="Z46" s="140">
        <v>-21.98</v>
      </c>
      <c r="AA46" s="155">
        <v>17148350</v>
      </c>
    </row>
    <row r="47" spans="1:27" ht="12.75">
      <c r="A47" s="135" t="s">
        <v>93</v>
      </c>
      <c r="B47" s="142" t="s">
        <v>94</v>
      </c>
      <c r="C47" s="153">
        <v>579441</v>
      </c>
      <c r="D47" s="153"/>
      <c r="E47" s="154">
        <v>2658009</v>
      </c>
      <c r="F47" s="100">
        <v>2884436</v>
      </c>
      <c r="G47" s="100">
        <v>68000</v>
      </c>
      <c r="H47" s="100">
        <v>99341</v>
      </c>
      <c r="I47" s="100">
        <v>196537</v>
      </c>
      <c r="J47" s="100">
        <v>363878</v>
      </c>
      <c r="K47" s="100">
        <v>95500</v>
      </c>
      <c r="L47" s="100">
        <v>85234</v>
      </c>
      <c r="M47" s="100">
        <v>313381</v>
      </c>
      <c r="N47" s="100">
        <v>494115</v>
      </c>
      <c r="O47" s="100">
        <v>124924</v>
      </c>
      <c r="P47" s="100">
        <v>61747</v>
      </c>
      <c r="Q47" s="100">
        <v>53828</v>
      </c>
      <c r="R47" s="100">
        <v>240499</v>
      </c>
      <c r="S47" s="100"/>
      <c r="T47" s="100"/>
      <c r="U47" s="100"/>
      <c r="V47" s="100"/>
      <c r="W47" s="100">
        <v>1098492</v>
      </c>
      <c r="X47" s="100">
        <v>1963000</v>
      </c>
      <c r="Y47" s="100">
        <v>-864508</v>
      </c>
      <c r="Z47" s="137">
        <v>-44.04</v>
      </c>
      <c r="AA47" s="153">
        <v>2884436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246970436</v>
      </c>
      <c r="D48" s="168">
        <f>+D28+D32+D38+D42+D47</f>
        <v>0</v>
      </c>
      <c r="E48" s="169">
        <f t="shared" si="9"/>
        <v>314680658</v>
      </c>
      <c r="F48" s="73">
        <f t="shared" si="9"/>
        <v>317340187</v>
      </c>
      <c r="G48" s="73">
        <f t="shared" si="9"/>
        <v>7081000</v>
      </c>
      <c r="H48" s="73">
        <f t="shared" si="9"/>
        <v>26812230</v>
      </c>
      <c r="I48" s="73">
        <f t="shared" si="9"/>
        <v>17047630</v>
      </c>
      <c r="J48" s="73">
        <f t="shared" si="9"/>
        <v>50940860</v>
      </c>
      <c r="K48" s="73">
        <f t="shared" si="9"/>
        <v>17301502</v>
      </c>
      <c r="L48" s="73">
        <f t="shared" si="9"/>
        <v>19089271</v>
      </c>
      <c r="M48" s="73">
        <f t="shared" si="9"/>
        <v>20815187</v>
      </c>
      <c r="N48" s="73">
        <f t="shared" si="9"/>
        <v>57205960</v>
      </c>
      <c r="O48" s="73">
        <f t="shared" si="9"/>
        <v>18165335</v>
      </c>
      <c r="P48" s="73">
        <f t="shared" si="9"/>
        <v>19130982</v>
      </c>
      <c r="Q48" s="73">
        <f t="shared" si="9"/>
        <v>18837815</v>
      </c>
      <c r="R48" s="73">
        <f t="shared" si="9"/>
        <v>56134132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164280952</v>
      </c>
      <c r="X48" s="73">
        <f t="shared" si="9"/>
        <v>162027250</v>
      </c>
      <c r="Y48" s="73">
        <f t="shared" si="9"/>
        <v>2253702</v>
      </c>
      <c r="Z48" s="170">
        <f>+IF(X48&lt;&gt;0,+(Y48/X48)*100,0)</f>
        <v>1.3909401042108658</v>
      </c>
      <c r="AA48" s="168">
        <f>+AA28+AA32+AA38+AA42+AA47</f>
        <v>317340187</v>
      </c>
    </row>
    <row r="49" spans="1:27" ht="12.75">
      <c r="A49" s="148" t="s">
        <v>49</v>
      </c>
      <c r="B49" s="149"/>
      <c r="C49" s="171">
        <f aca="true" t="shared" si="10" ref="C49:Y49">+C25-C48</f>
        <v>73396990</v>
      </c>
      <c r="D49" s="171">
        <f>+D25-D48</f>
        <v>0</v>
      </c>
      <c r="E49" s="172">
        <f t="shared" si="10"/>
        <v>113391301</v>
      </c>
      <c r="F49" s="173">
        <f t="shared" si="10"/>
        <v>109950701</v>
      </c>
      <c r="G49" s="173">
        <f t="shared" si="10"/>
        <v>126626277</v>
      </c>
      <c r="H49" s="173">
        <f t="shared" si="10"/>
        <v>-25900588</v>
      </c>
      <c r="I49" s="173">
        <f t="shared" si="10"/>
        <v>-15225025</v>
      </c>
      <c r="J49" s="173">
        <f t="shared" si="10"/>
        <v>85500664</v>
      </c>
      <c r="K49" s="173">
        <f t="shared" si="10"/>
        <v>-10500090</v>
      </c>
      <c r="L49" s="173">
        <f t="shared" si="10"/>
        <v>-16216921</v>
      </c>
      <c r="M49" s="173">
        <f t="shared" si="10"/>
        <v>77968018</v>
      </c>
      <c r="N49" s="173">
        <f t="shared" si="10"/>
        <v>51251007</v>
      </c>
      <c r="O49" s="173">
        <f t="shared" si="10"/>
        <v>-17441187</v>
      </c>
      <c r="P49" s="173">
        <f t="shared" si="10"/>
        <v>-14980735</v>
      </c>
      <c r="Q49" s="173">
        <f t="shared" si="10"/>
        <v>66500566</v>
      </c>
      <c r="R49" s="173">
        <f t="shared" si="10"/>
        <v>34078644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170830315</v>
      </c>
      <c r="X49" s="173">
        <f>IF(F25=F48,0,X25-X48)</f>
        <v>245981123</v>
      </c>
      <c r="Y49" s="173">
        <f t="shared" si="10"/>
        <v>-75150808</v>
      </c>
      <c r="Z49" s="174">
        <f>+IF(X49&lt;&gt;0,+(Y49/X49)*100,0)</f>
        <v>-30.551453332457545</v>
      </c>
      <c r="AA49" s="171">
        <f>+AA25-AA48</f>
        <v>109950701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5725994</v>
      </c>
      <c r="D5" s="155">
        <v>0</v>
      </c>
      <c r="E5" s="156">
        <v>6053932</v>
      </c>
      <c r="F5" s="60">
        <v>4998527</v>
      </c>
      <c r="G5" s="60">
        <v>5474000</v>
      </c>
      <c r="H5" s="60">
        <v>0</v>
      </c>
      <c r="I5" s="60">
        <v>0</v>
      </c>
      <c r="J5" s="60">
        <v>5474000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480</v>
      </c>
      <c r="R5" s="60">
        <v>480</v>
      </c>
      <c r="S5" s="60">
        <v>0</v>
      </c>
      <c r="T5" s="60">
        <v>0</v>
      </c>
      <c r="U5" s="60">
        <v>0</v>
      </c>
      <c r="V5" s="60">
        <v>0</v>
      </c>
      <c r="W5" s="60">
        <v>5474480</v>
      </c>
      <c r="X5" s="60">
        <v>6053932</v>
      </c>
      <c r="Y5" s="60">
        <v>-579452</v>
      </c>
      <c r="Z5" s="140">
        <v>-9.57</v>
      </c>
      <c r="AA5" s="155">
        <v>4998527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202400</v>
      </c>
      <c r="D10" s="155">
        <v>0</v>
      </c>
      <c r="E10" s="156">
        <v>260211</v>
      </c>
      <c r="F10" s="54">
        <v>260211</v>
      </c>
      <c r="G10" s="54">
        <v>19063</v>
      </c>
      <c r="H10" s="54">
        <v>19063</v>
      </c>
      <c r="I10" s="54">
        <v>19063</v>
      </c>
      <c r="J10" s="54">
        <v>57189</v>
      </c>
      <c r="K10" s="54">
        <v>19043</v>
      </c>
      <c r="L10" s="54">
        <v>19031</v>
      </c>
      <c r="M10" s="54">
        <v>19031</v>
      </c>
      <c r="N10" s="54">
        <v>57105</v>
      </c>
      <c r="O10" s="54">
        <v>19031</v>
      </c>
      <c r="P10" s="54">
        <v>19063</v>
      </c>
      <c r="Q10" s="54">
        <v>19063</v>
      </c>
      <c r="R10" s="54">
        <v>57157</v>
      </c>
      <c r="S10" s="54">
        <v>0</v>
      </c>
      <c r="T10" s="54">
        <v>0</v>
      </c>
      <c r="U10" s="54">
        <v>0</v>
      </c>
      <c r="V10" s="54">
        <v>0</v>
      </c>
      <c r="W10" s="54">
        <v>171451</v>
      </c>
      <c r="X10" s="54">
        <v>195157</v>
      </c>
      <c r="Y10" s="54">
        <v>-23706</v>
      </c>
      <c r="Z10" s="184">
        <v>-12.15</v>
      </c>
      <c r="AA10" s="130">
        <v>260211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-2202874</v>
      </c>
      <c r="G11" s="60">
        <v>0</v>
      </c>
      <c r="H11" s="60">
        <v>-5000</v>
      </c>
      <c r="I11" s="60">
        <v>0</v>
      </c>
      <c r="J11" s="60">
        <v>-5000</v>
      </c>
      <c r="K11" s="60">
        <v>-221000</v>
      </c>
      <c r="L11" s="60">
        <v>-100</v>
      </c>
      <c r="M11" s="60">
        <v>-29000</v>
      </c>
      <c r="N11" s="60">
        <v>-250100</v>
      </c>
      <c r="O11" s="60">
        <v>-14000</v>
      </c>
      <c r="P11" s="60">
        <v>-35000</v>
      </c>
      <c r="Q11" s="60">
        <v>0</v>
      </c>
      <c r="R11" s="60">
        <v>-49000</v>
      </c>
      <c r="S11" s="60">
        <v>0</v>
      </c>
      <c r="T11" s="60">
        <v>0</v>
      </c>
      <c r="U11" s="60">
        <v>0</v>
      </c>
      <c r="V11" s="60">
        <v>0</v>
      </c>
      <c r="W11" s="60">
        <v>-304100</v>
      </c>
      <c r="X11" s="60"/>
      <c r="Y11" s="60">
        <v>-304100</v>
      </c>
      <c r="Z11" s="140">
        <v>0</v>
      </c>
      <c r="AA11" s="155">
        <v>-2202874</v>
      </c>
    </row>
    <row r="12" spans="1:27" ht="12.75">
      <c r="A12" s="183" t="s">
        <v>108</v>
      </c>
      <c r="B12" s="185"/>
      <c r="C12" s="155">
        <v>178208</v>
      </c>
      <c r="D12" s="155">
        <v>0</v>
      </c>
      <c r="E12" s="156">
        <v>125529</v>
      </c>
      <c r="F12" s="60">
        <v>41843</v>
      </c>
      <c r="G12" s="60">
        <v>5802102</v>
      </c>
      <c r="H12" s="60">
        <v>5000</v>
      </c>
      <c r="I12" s="60">
        <v>4289</v>
      </c>
      <c r="J12" s="60">
        <v>5811391</v>
      </c>
      <c r="K12" s="60">
        <v>3340</v>
      </c>
      <c r="L12" s="60">
        <v>2216342</v>
      </c>
      <c r="M12" s="60">
        <v>3400</v>
      </c>
      <c r="N12" s="60">
        <v>2223082</v>
      </c>
      <c r="O12" s="60">
        <v>1211</v>
      </c>
      <c r="P12" s="60">
        <v>3630</v>
      </c>
      <c r="Q12" s="60">
        <v>-2094</v>
      </c>
      <c r="R12" s="60">
        <v>2747</v>
      </c>
      <c r="S12" s="60">
        <v>0</v>
      </c>
      <c r="T12" s="60">
        <v>0</v>
      </c>
      <c r="U12" s="60">
        <v>0</v>
      </c>
      <c r="V12" s="60">
        <v>0</v>
      </c>
      <c r="W12" s="60">
        <v>8037220</v>
      </c>
      <c r="X12" s="60">
        <v>94149</v>
      </c>
      <c r="Y12" s="60">
        <v>7943071</v>
      </c>
      <c r="Z12" s="140">
        <v>8436.7</v>
      </c>
      <c r="AA12" s="155">
        <v>41843</v>
      </c>
    </row>
    <row r="13" spans="1:27" ht="12.75">
      <c r="A13" s="181" t="s">
        <v>109</v>
      </c>
      <c r="B13" s="185"/>
      <c r="C13" s="155">
        <v>8198053</v>
      </c>
      <c r="D13" s="155">
        <v>0</v>
      </c>
      <c r="E13" s="156">
        <v>5977552</v>
      </c>
      <c r="F13" s="60">
        <v>8000000</v>
      </c>
      <c r="G13" s="60">
        <v>504000</v>
      </c>
      <c r="H13" s="60">
        <v>338000</v>
      </c>
      <c r="I13" s="60">
        <v>482095</v>
      </c>
      <c r="J13" s="60">
        <v>1324095</v>
      </c>
      <c r="K13" s="60">
        <v>265029</v>
      </c>
      <c r="L13" s="60">
        <v>124200</v>
      </c>
      <c r="M13" s="60">
        <v>0</v>
      </c>
      <c r="N13" s="60">
        <v>389229</v>
      </c>
      <c r="O13" s="60">
        <v>254000</v>
      </c>
      <c r="P13" s="60">
        <v>138765</v>
      </c>
      <c r="Q13" s="60">
        <v>336193</v>
      </c>
      <c r="R13" s="60">
        <v>728958</v>
      </c>
      <c r="S13" s="60">
        <v>0</v>
      </c>
      <c r="T13" s="60">
        <v>0</v>
      </c>
      <c r="U13" s="60">
        <v>0</v>
      </c>
      <c r="V13" s="60">
        <v>0</v>
      </c>
      <c r="W13" s="60">
        <v>2442282</v>
      </c>
      <c r="X13" s="60">
        <v>4483161</v>
      </c>
      <c r="Y13" s="60">
        <v>-2040879</v>
      </c>
      <c r="Z13" s="140">
        <v>-45.52</v>
      </c>
      <c r="AA13" s="155">
        <v>8000000</v>
      </c>
    </row>
    <row r="14" spans="1:27" ht="12.75">
      <c r="A14" s="181" t="s">
        <v>110</v>
      </c>
      <c r="B14" s="185"/>
      <c r="C14" s="155">
        <v>1163265</v>
      </c>
      <c r="D14" s="155">
        <v>0</v>
      </c>
      <c r="E14" s="156">
        <v>0</v>
      </c>
      <c r="F14" s="60">
        <v>1269561</v>
      </c>
      <c r="G14" s="60">
        <v>72000</v>
      </c>
      <c r="H14" s="60">
        <v>73000</v>
      </c>
      <c r="I14" s="60">
        <v>74000</v>
      </c>
      <c r="J14" s="60">
        <v>219000</v>
      </c>
      <c r="K14" s="60">
        <v>73000</v>
      </c>
      <c r="L14" s="60">
        <v>75000</v>
      </c>
      <c r="M14" s="60">
        <v>33251</v>
      </c>
      <c r="N14" s="60">
        <v>181251</v>
      </c>
      <c r="O14" s="60">
        <v>107235</v>
      </c>
      <c r="P14" s="60">
        <v>38215</v>
      </c>
      <c r="Q14" s="60">
        <v>4257</v>
      </c>
      <c r="R14" s="60">
        <v>149707</v>
      </c>
      <c r="S14" s="60">
        <v>0</v>
      </c>
      <c r="T14" s="60">
        <v>0</v>
      </c>
      <c r="U14" s="60">
        <v>0</v>
      </c>
      <c r="V14" s="60">
        <v>0</v>
      </c>
      <c r="W14" s="60">
        <v>549958</v>
      </c>
      <c r="X14" s="60"/>
      <c r="Y14" s="60">
        <v>549958</v>
      </c>
      <c r="Z14" s="140">
        <v>0</v>
      </c>
      <c r="AA14" s="155">
        <v>1269561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195901</v>
      </c>
      <c r="D16" s="155">
        <v>0</v>
      </c>
      <c r="E16" s="156">
        <v>310090</v>
      </c>
      <c r="F16" s="60">
        <v>381821</v>
      </c>
      <c r="G16" s="60">
        <v>0</v>
      </c>
      <c r="H16" s="60">
        <v>16000</v>
      </c>
      <c r="I16" s="60">
        <v>7000</v>
      </c>
      <c r="J16" s="60">
        <v>23000</v>
      </c>
      <c r="K16" s="60">
        <v>11000</v>
      </c>
      <c r="L16" s="60">
        <v>15000</v>
      </c>
      <c r="M16" s="60">
        <v>7000</v>
      </c>
      <c r="N16" s="60">
        <v>33000</v>
      </c>
      <c r="O16" s="60">
        <v>22143</v>
      </c>
      <c r="P16" s="60">
        <v>60235</v>
      </c>
      <c r="Q16" s="60">
        <v>4500</v>
      </c>
      <c r="R16" s="60">
        <v>86878</v>
      </c>
      <c r="S16" s="60">
        <v>0</v>
      </c>
      <c r="T16" s="60">
        <v>0</v>
      </c>
      <c r="U16" s="60">
        <v>0</v>
      </c>
      <c r="V16" s="60">
        <v>0</v>
      </c>
      <c r="W16" s="60">
        <v>142878</v>
      </c>
      <c r="X16" s="60">
        <v>232569</v>
      </c>
      <c r="Y16" s="60">
        <v>-89691</v>
      </c>
      <c r="Z16" s="140">
        <v>-38.57</v>
      </c>
      <c r="AA16" s="155">
        <v>381821</v>
      </c>
    </row>
    <row r="17" spans="1:27" ht="12.75">
      <c r="A17" s="181" t="s">
        <v>113</v>
      </c>
      <c r="B17" s="185"/>
      <c r="C17" s="155">
        <v>3284167</v>
      </c>
      <c r="D17" s="155">
        <v>0</v>
      </c>
      <c r="E17" s="156">
        <v>4000000</v>
      </c>
      <c r="F17" s="60">
        <v>4011955</v>
      </c>
      <c r="G17" s="60">
        <v>0</v>
      </c>
      <c r="H17" s="60">
        <v>278536</v>
      </c>
      <c r="I17" s="60">
        <v>232000</v>
      </c>
      <c r="J17" s="60">
        <v>510536</v>
      </c>
      <c r="K17" s="60">
        <v>300000</v>
      </c>
      <c r="L17" s="60">
        <v>246000</v>
      </c>
      <c r="M17" s="60">
        <v>198560</v>
      </c>
      <c r="N17" s="60">
        <v>744560</v>
      </c>
      <c r="O17" s="60">
        <v>243219</v>
      </c>
      <c r="P17" s="60">
        <v>276000</v>
      </c>
      <c r="Q17" s="60">
        <v>368931</v>
      </c>
      <c r="R17" s="60">
        <v>888150</v>
      </c>
      <c r="S17" s="60">
        <v>0</v>
      </c>
      <c r="T17" s="60">
        <v>0</v>
      </c>
      <c r="U17" s="60">
        <v>0</v>
      </c>
      <c r="V17" s="60">
        <v>0</v>
      </c>
      <c r="W17" s="60">
        <v>2143246</v>
      </c>
      <c r="X17" s="60">
        <v>2999997</v>
      </c>
      <c r="Y17" s="60">
        <v>-856751</v>
      </c>
      <c r="Z17" s="140">
        <v>-28.56</v>
      </c>
      <c r="AA17" s="155">
        <v>4011955</v>
      </c>
    </row>
    <row r="18" spans="1:27" ht="12.75">
      <c r="A18" s="183" t="s">
        <v>114</v>
      </c>
      <c r="B18" s="182"/>
      <c r="C18" s="155">
        <v>540079</v>
      </c>
      <c r="D18" s="155">
        <v>0</v>
      </c>
      <c r="E18" s="156">
        <v>400000</v>
      </c>
      <c r="F18" s="60">
        <v>400000</v>
      </c>
      <c r="G18" s="60">
        <v>0</v>
      </c>
      <c r="H18" s="60">
        <v>43000</v>
      </c>
      <c r="I18" s="60">
        <v>48000</v>
      </c>
      <c r="J18" s="60">
        <v>91000</v>
      </c>
      <c r="K18" s="60">
        <v>293000</v>
      </c>
      <c r="L18" s="60">
        <v>28000</v>
      </c>
      <c r="M18" s="60">
        <v>204578</v>
      </c>
      <c r="N18" s="60">
        <v>525578</v>
      </c>
      <c r="O18" s="60">
        <v>40925</v>
      </c>
      <c r="P18" s="60">
        <v>45000</v>
      </c>
      <c r="Q18" s="60">
        <v>0</v>
      </c>
      <c r="R18" s="60">
        <v>85925</v>
      </c>
      <c r="S18" s="60">
        <v>0</v>
      </c>
      <c r="T18" s="60">
        <v>0</v>
      </c>
      <c r="U18" s="60">
        <v>0</v>
      </c>
      <c r="V18" s="60">
        <v>0</v>
      </c>
      <c r="W18" s="60">
        <v>702503</v>
      </c>
      <c r="X18" s="60">
        <v>299997</v>
      </c>
      <c r="Y18" s="60">
        <v>402506</v>
      </c>
      <c r="Z18" s="140">
        <v>134.17</v>
      </c>
      <c r="AA18" s="155">
        <v>400000</v>
      </c>
    </row>
    <row r="19" spans="1:27" ht="12.75">
      <c r="A19" s="181" t="s">
        <v>34</v>
      </c>
      <c r="B19" s="185"/>
      <c r="C19" s="155">
        <v>232506794</v>
      </c>
      <c r="D19" s="155">
        <v>0</v>
      </c>
      <c r="E19" s="156">
        <v>247723000</v>
      </c>
      <c r="F19" s="60">
        <v>253217700</v>
      </c>
      <c r="G19" s="60">
        <v>96800565</v>
      </c>
      <c r="H19" s="60">
        <v>84000</v>
      </c>
      <c r="I19" s="60">
        <v>888000</v>
      </c>
      <c r="J19" s="60">
        <v>97772565</v>
      </c>
      <c r="K19" s="60">
        <v>6000000</v>
      </c>
      <c r="L19" s="60">
        <v>38000</v>
      </c>
      <c r="M19" s="60">
        <v>79996000</v>
      </c>
      <c r="N19" s="60">
        <v>86034000</v>
      </c>
      <c r="O19" s="60">
        <v>38000</v>
      </c>
      <c r="P19" s="60">
        <v>2817000</v>
      </c>
      <c r="Q19" s="60">
        <v>84295000</v>
      </c>
      <c r="R19" s="60">
        <v>87150000</v>
      </c>
      <c r="S19" s="60">
        <v>0</v>
      </c>
      <c r="T19" s="60">
        <v>0</v>
      </c>
      <c r="U19" s="60">
        <v>0</v>
      </c>
      <c r="V19" s="60">
        <v>0</v>
      </c>
      <c r="W19" s="60">
        <v>270956565</v>
      </c>
      <c r="X19" s="60">
        <v>247722666</v>
      </c>
      <c r="Y19" s="60">
        <v>23233899</v>
      </c>
      <c r="Z19" s="140">
        <v>9.38</v>
      </c>
      <c r="AA19" s="155">
        <v>253217700</v>
      </c>
    </row>
    <row r="20" spans="1:27" ht="12.75">
      <c r="A20" s="181" t="s">
        <v>35</v>
      </c>
      <c r="B20" s="185"/>
      <c r="C20" s="155">
        <v>10322565</v>
      </c>
      <c r="D20" s="155">
        <v>0</v>
      </c>
      <c r="E20" s="156">
        <v>68408645</v>
      </c>
      <c r="F20" s="54">
        <v>707418</v>
      </c>
      <c r="G20" s="54">
        <v>145424</v>
      </c>
      <c r="H20" s="54">
        <v>60043</v>
      </c>
      <c r="I20" s="54">
        <v>68158</v>
      </c>
      <c r="J20" s="54">
        <v>273625</v>
      </c>
      <c r="K20" s="54">
        <v>58000</v>
      </c>
      <c r="L20" s="54">
        <v>110877</v>
      </c>
      <c r="M20" s="54">
        <v>11385</v>
      </c>
      <c r="N20" s="54">
        <v>180262</v>
      </c>
      <c r="O20" s="54">
        <v>12384</v>
      </c>
      <c r="P20" s="54">
        <v>787339</v>
      </c>
      <c r="Q20" s="54">
        <v>312051</v>
      </c>
      <c r="R20" s="54">
        <v>1111774</v>
      </c>
      <c r="S20" s="54">
        <v>0</v>
      </c>
      <c r="T20" s="54">
        <v>0</v>
      </c>
      <c r="U20" s="54">
        <v>0</v>
      </c>
      <c r="V20" s="54">
        <v>0</v>
      </c>
      <c r="W20" s="54">
        <v>1565661</v>
      </c>
      <c r="X20" s="54">
        <v>51306480</v>
      </c>
      <c r="Y20" s="54">
        <v>-49740819</v>
      </c>
      <c r="Z20" s="184">
        <v>-96.95</v>
      </c>
      <c r="AA20" s="130">
        <v>707418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69486426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69486426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262317426</v>
      </c>
      <c r="D22" s="188">
        <f>SUM(D5:D21)</f>
        <v>0</v>
      </c>
      <c r="E22" s="189">
        <f t="shared" si="0"/>
        <v>333258959</v>
      </c>
      <c r="F22" s="190">
        <f t="shared" si="0"/>
        <v>340572588</v>
      </c>
      <c r="G22" s="190">
        <f t="shared" si="0"/>
        <v>108817154</v>
      </c>
      <c r="H22" s="190">
        <f t="shared" si="0"/>
        <v>911642</v>
      </c>
      <c r="I22" s="190">
        <f t="shared" si="0"/>
        <v>1822605</v>
      </c>
      <c r="J22" s="190">
        <f t="shared" si="0"/>
        <v>111551401</v>
      </c>
      <c r="K22" s="190">
        <f t="shared" si="0"/>
        <v>6801412</v>
      </c>
      <c r="L22" s="190">
        <f t="shared" si="0"/>
        <v>2872350</v>
      </c>
      <c r="M22" s="190">
        <f t="shared" si="0"/>
        <v>80444205</v>
      </c>
      <c r="N22" s="190">
        <f t="shared" si="0"/>
        <v>90117967</v>
      </c>
      <c r="O22" s="190">
        <f t="shared" si="0"/>
        <v>724148</v>
      </c>
      <c r="P22" s="190">
        <f t="shared" si="0"/>
        <v>4150247</v>
      </c>
      <c r="Q22" s="190">
        <f t="shared" si="0"/>
        <v>85338381</v>
      </c>
      <c r="R22" s="190">
        <f t="shared" si="0"/>
        <v>90212776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291882144</v>
      </c>
      <c r="X22" s="190">
        <f t="shared" si="0"/>
        <v>313388108</v>
      </c>
      <c r="Y22" s="190">
        <f t="shared" si="0"/>
        <v>-21505964</v>
      </c>
      <c r="Z22" s="191">
        <f>+IF(X22&lt;&gt;0,+(Y22/X22)*100,0)</f>
        <v>-6.8624058957591325</v>
      </c>
      <c r="AA22" s="188">
        <f>SUM(AA5:AA21)</f>
        <v>340572588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113638116</v>
      </c>
      <c r="D25" s="155">
        <v>0</v>
      </c>
      <c r="E25" s="156">
        <v>131882581</v>
      </c>
      <c r="F25" s="60">
        <v>131161239</v>
      </c>
      <c r="G25" s="60">
        <v>35735</v>
      </c>
      <c r="H25" s="60">
        <v>22042382</v>
      </c>
      <c r="I25" s="60">
        <v>9655762</v>
      </c>
      <c r="J25" s="60">
        <v>31733879</v>
      </c>
      <c r="K25" s="60">
        <v>9704631</v>
      </c>
      <c r="L25" s="60">
        <v>9902882</v>
      </c>
      <c r="M25" s="60">
        <v>9737244</v>
      </c>
      <c r="N25" s="60">
        <v>29344757</v>
      </c>
      <c r="O25" s="60">
        <v>10462959</v>
      </c>
      <c r="P25" s="60">
        <v>9724793</v>
      </c>
      <c r="Q25" s="60">
        <v>9838722</v>
      </c>
      <c r="R25" s="60">
        <v>30026474</v>
      </c>
      <c r="S25" s="60">
        <v>0</v>
      </c>
      <c r="T25" s="60">
        <v>0</v>
      </c>
      <c r="U25" s="60">
        <v>0</v>
      </c>
      <c r="V25" s="60">
        <v>0</v>
      </c>
      <c r="W25" s="60">
        <v>91105110</v>
      </c>
      <c r="X25" s="60">
        <v>98790215</v>
      </c>
      <c r="Y25" s="60">
        <v>-7685105</v>
      </c>
      <c r="Z25" s="140">
        <v>-7.78</v>
      </c>
      <c r="AA25" s="155">
        <v>131161239</v>
      </c>
    </row>
    <row r="26" spans="1:27" ht="12.75">
      <c r="A26" s="183" t="s">
        <v>38</v>
      </c>
      <c r="B26" s="182"/>
      <c r="C26" s="155">
        <v>18411388</v>
      </c>
      <c r="D26" s="155">
        <v>0</v>
      </c>
      <c r="E26" s="156">
        <v>19866985</v>
      </c>
      <c r="F26" s="60">
        <v>21726996</v>
      </c>
      <c r="G26" s="60">
        <v>0</v>
      </c>
      <c r="H26" s="60">
        <v>0</v>
      </c>
      <c r="I26" s="60">
        <v>1494000</v>
      </c>
      <c r="J26" s="60">
        <v>1494000</v>
      </c>
      <c r="K26" s="60">
        <v>1493295</v>
      </c>
      <c r="L26" s="60">
        <v>1493000</v>
      </c>
      <c r="M26" s="60">
        <v>1513150</v>
      </c>
      <c r="N26" s="60">
        <v>4499445</v>
      </c>
      <c r="O26" s="60">
        <v>2119010</v>
      </c>
      <c r="P26" s="60">
        <v>2920137</v>
      </c>
      <c r="Q26" s="60">
        <v>1972740</v>
      </c>
      <c r="R26" s="60">
        <v>7011887</v>
      </c>
      <c r="S26" s="60">
        <v>0</v>
      </c>
      <c r="T26" s="60">
        <v>0</v>
      </c>
      <c r="U26" s="60">
        <v>0</v>
      </c>
      <c r="V26" s="60">
        <v>0</v>
      </c>
      <c r="W26" s="60">
        <v>13005332</v>
      </c>
      <c r="X26" s="60">
        <v>14900238</v>
      </c>
      <c r="Y26" s="60">
        <v>-1894906</v>
      </c>
      <c r="Z26" s="140">
        <v>-12.72</v>
      </c>
      <c r="AA26" s="155">
        <v>21726996</v>
      </c>
    </row>
    <row r="27" spans="1:27" ht="12.75">
      <c r="A27" s="183" t="s">
        <v>118</v>
      </c>
      <c r="B27" s="182"/>
      <c r="C27" s="155">
        <v>1604127</v>
      </c>
      <c r="D27" s="155">
        <v>0</v>
      </c>
      <c r="E27" s="156">
        <v>3000000</v>
      </c>
      <c r="F27" s="60">
        <v>3000000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2250000</v>
      </c>
      <c r="Y27" s="60">
        <v>-2250000</v>
      </c>
      <c r="Z27" s="140">
        <v>-100</v>
      </c>
      <c r="AA27" s="155">
        <v>3000000</v>
      </c>
    </row>
    <row r="28" spans="1:27" ht="12.75">
      <c r="A28" s="183" t="s">
        <v>39</v>
      </c>
      <c r="B28" s="182"/>
      <c r="C28" s="155">
        <v>35084457</v>
      </c>
      <c r="D28" s="155">
        <v>0</v>
      </c>
      <c r="E28" s="156">
        <v>41814720</v>
      </c>
      <c r="F28" s="60">
        <v>41814719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31361040</v>
      </c>
      <c r="Y28" s="60">
        <v>-31361040</v>
      </c>
      <c r="Z28" s="140">
        <v>-100</v>
      </c>
      <c r="AA28" s="155">
        <v>41814719</v>
      </c>
    </row>
    <row r="29" spans="1:27" ht="12.75">
      <c r="A29" s="183" t="s">
        <v>40</v>
      </c>
      <c r="B29" s="182"/>
      <c r="C29" s="155">
        <v>130606</v>
      </c>
      <c r="D29" s="155">
        <v>0</v>
      </c>
      <c r="E29" s="156">
        <v>117086</v>
      </c>
      <c r="F29" s="60">
        <v>0</v>
      </c>
      <c r="G29" s="60">
        <v>3907</v>
      </c>
      <c r="H29" s="60">
        <v>0</v>
      </c>
      <c r="I29" s="60">
        <v>0</v>
      </c>
      <c r="J29" s="60">
        <v>3907</v>
      </c>
      <c r="K29" s="60">
        <v>0</v>
      </c>
      <c r="L29" s="60">
        <v>0</v>
      </c>
      <c r="M29" s="60">
        <v>0</v>
      </c>
      <c r="N29" s="60">
        <v>0</v>
      </c>
      <c r="O29" s="60">
        <v>3632</v>
      </c>
      <c r="P29" s="60">
        <v>0</v>
      </c>
      <c r="Q29" s="60">
        <v>25605</v>
      </c>
      <c r="R29" s="60">
        <v>29237</v>
      </c>
      <c r="S29" s="60">
        <v>0</v>
      </c>
      <c r="T29" s="60">
        <v>0</v>
      </c>
      <c r="U29" s="60">
        <v>0</v>
      </c>
      <c r="V29" s="60">
        <v>0</v>
      </c>
      <c r="W29" s="60">
        <v>33144</v>
      </c>
      <c r="X29" s="60">
        <v>87813</v>
      </c>
      <c r="Y29" s="60">
        <v>-54669</v>
      </c>
      <c r="Z29" s="140">
        <v>-62.26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440000</v>
      </c>
      <c r="G30" s="60">
        <v>0</v>
      </c>
      <c r="H30" s="60">
        <v>25000</v>
      </c>
      <c r="I30" s="60">
        <v>46000</v>
      </c>
      <c r="J30" s="60">
        <v>71000</v>
      </c>
      <c r="K30" s="60">
        <v>26000</v>
      </c>
      <c r="L30" s="60">
        <v>26000</v>
      </c>
      <c r="M30" s="60">
        <v>6000</v>
      </c>
      <c r="N30" s="60">
        <v>58000</v>
      </c>
      <c r="O30" s="60">
        <v>33320</v>
      </c>
      <c r="P30" s="60">
        <v>35000</v>
      </c>
      <c r="Q30" s="60">
        <v>0</v>
      </c>
      <c r="R30" s="60">
        <v>68320</v>
      </c>
      <c r="S30" s="60">
        <v>0</v>
      </c>
      <c r="T30" s="60">
        <v>0</v>
      </c>
      <c r="U30" s="60">
        <v>0</v>
      </c>
      <c r="V30" s="60">
        <v>0</v>
      </c>
      <c r="W30" s="60">
        <v>197320</v>
      </c>
      <c r="X30" s="60"/>
      <c r="Y30" s="60">
        <v>197320</v>
      </c>
      <c r="Z30" s="140">
        <v>0</v>
      </c>
      <c r="AA30" s="155">
        <v>440000</v>
      </c>
    </row>
    <row r="31" spans="1:27" ht="12.75">
      <c r="A31" s="183" t="s">
        <v>120</v>
      </c>
      <c r="B31" s="182"/>
      <c r="C31" s="155">
        <v>4571579</v>
      </c>
      <c r="D31" s="155">
        <v>0</v>
      </c>
      <c r="E31" s="156">
        <v>11789068</v>
      </c>
      <c r="F31" s="60">
        <v>10848754</v>
      </c>
      <c r="G31" s="60">
        <v>818000</v>
      </c>
      <c r="H31" s="60">
        <v>88000</v>
      </c>
      <c r="I31" s="60">
        <v>168000</v>
      </c>
      <c r="J31" s="60">
        <v>1074000</v>
      </c>
      <c r="K31" s="60">
        <v>250789</v>
      </c>
      <c r="L31" s="60">
        <v>392000</v>
      </c>
      <c r="M31" s="60">
        <v>84000</v>
      </c>
      <c r="N31" s="60">
        <v>726789</v>
      </c>
      <c r="O31" s="60">
        <v>172000</v>
      </c>
      <c r="P31" s="60">
        <v>486000</v>
      </c>
      <c r="Q31" s="60">
        <v>1435864</v>
      </c>
      <c r="R31" s="60">
        <v>2093864</v>
      </c>
      <c r="S31" s="60">
        <v>0</v>
      </c>
      <c r="T31" s="60">
        <v>0</v>
      </c>
      <c r="U31" s="60">
        <v>0</v>
      </c>
      <c r="V31" s="60">
        <v>0</v>
      </c>
      <c r="W31" s="60">
        <v>3894653</v>
      </c>
      <c r="X31" s="60">
        <v>8841798</v>
      </c>
      <c r="Y31" s="60">
        <v>-4947145</v>
      </c>
      <c r="Z31" s="140">
        <v>-55.95</v>
      </c>
      <c r="AA31" s="155">
        <v>10848754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1600000</v>
      </c>
      <c r="F32" s="60">
        <v>53786631</v>
      </c>
      <c r="G32" s="60">
        <v>3911123</v>
      </c>
      <c r="H32" s="60">
        <v>1950000</v>
      </c>
      <c r="I32" s="60">
        <v>2499000</v>
      </c>
      <c r="J32" s="60">
        <v>8360123</v>
      </c>
      <c r="K32" s="60">
        <v>2671007</v>
      </c>
      <c r="L32" s="60">
        <v>3493756</v>
      </c>
      <c r="M32" s="60">
        <v>3417000</v>
      </c>
      <c r="N32" s="60">
        <v>9581763</v>
      </c>
      <c r="O32" s="60">
        <v>2527000</v>
      </c>
      <c r="P32" s="60">
        <v>3056213</v>
      </c>
      <c r="Q32" s="60">
        <v>0</v>
      </c>
      <c r="R32" s="60">
        <v>5583213</v>
      </c>
      <c r="S32" s="60">
        <v>0</v>
      </c>
      <c r="T32" s="60">
        <v>0</v>
      </c>
      <c r="U32" s="60">
        <v>0</v>
      </c>
      <c r="V32" s="60">
        <v>0</v>
      </c>
      <c r="W32" s="60">
        <v>23525099</v>
      </c>
      <c r="X32" s="60">
        <v>1199997</v>
      </c>
      <c r="Y32" s="60">
        <v>22325102</v>
      </c>
      <c r="Z32" s="140">
        <v>1860.43</v>
      </c>
      <c r="AA32" s="155">
        <v>53786631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5792074</v>
      </c>
      <c r="F33" s="60">
        <v>4735683</v>
      </c>
      <c r="G33" s="60">
        <v>227235</v>
      </c>
      <c r="H33" s="60">
        <v>32000</v>
      </c>
      <c r="I33" s="60">
        <v>4000</v>
      </c>
      <c r="J33" s="60">
        <v>263235</v>
      </c>
      <c r="K33" s="60">
        <v>70000</v>
      </c>
      <c r="L33" s="60">
        <v>103000</v>
      </c>
      <c r="M33" s="60">
        <v>1601000</v>
      </c>
      <c r="N33" s="60">
        <v>1774000</v>
      </c>
      <c r="O33" s="60">
        <v>263000</v>
      </c>
      <c r="P33" s="60">
        <v>140000</v>
      </c>
      <c r="Q33" s="60">
        <v>0</v>
      </c>
      <c r="R33" s="60">
        <v>403000</v>
      </c>
      <c r="S33" s="60">
        <v>0</v>
      </c>
      <c r="T33" s="60">
        <v>0</v>
      </c>
      <c r="U33" s="60">
        <v>0</v>
      </c>
      <c r="V33" s="60">
        <v>0</v>
      </c>
      <c r="W33" s="60">
        <v>2440235</v>
      </c>
      <c r="X33" s="60">
        <v>4344057</v>
      </c>
      <c r="Y33" s="60">
        <v>-1903822</v>
      </c>
      <c r="Z33" s="140">
        <v>-43.83</v>
      </c>
      <c r="AA33" s="155">
        <v>4735683</v>
      </c>
    </row>
    <row r="34" spans="1:27" ht="12.75">
      <c r="A34" s="183" t="s">
        <v>43</v>
      </c>
      <c r="B34" s="182"/>
      <c r="C34" s="155">
        <v>69874195</v>
      </c>
      <c r="D34" s="155">
        <v>0</v>
      </c>
      <c r="E34" s="156">
        <v>98818144</v>
      </c>
      <c r="F34" s="60">
        <v>49826165</v>
      </c>
      <c r="G34" s="60">
        <v>2085000</v>
      </c>
      <c r="H34" s="60">
        <v>2674848</v>
      </c>
      <c r="I34" s="60">
        <v>3180868</v>
      </c>
      <c r="J34" s="60">
        <v>7940716</v>
      </c>
      <c r="K34" s="60">
        <v>3085780</v>
      </c>
      <c r="L34" s="60">
        <v>3678633</v>
      </c>
      <c r="M34" s="60">
        <v>4456793</v>
      </c>
      <c r="N34" s="60">
        <v>11221206</v>
      </c>
      <c r="O34" s="60">
        <v>2584414</v>
      </c>
      <c r="P34" s="60">
        <v>2768839</v>
      </c>
      <c r="Q34" s="60">
        <v>5564884</v>
      </c>
      <c r="R34" s="60">
        <v>10918137</v>
      </c>
      <c r="S34" s="60">
        <v>0</v>
      </c>
      <c r="T34" s="60">
        <v>0</v>
      </c>
      <c r="U34" s="60">
        <v>0</v>
      </c>
      <c r="V34" s="60">
        <v>0</v>
      </c>
      <c r="W34" s="60">
        <v>30080059</v>
      </c>
      <c r="X34" s="60">
        <v>74113605</v>
      </c>
      <c r="Y34" s="60">
        <v>-44033546</v>
      </c>
      <c r="Z34" s="140">
        <v>-59.41</v>
      </c>
      <c r="AA34" s="155">
        <v>49826165</v>
      </c>
    </row>
    <row r="35" spans="1:27" ht="12.75">
      <c r="A35" s="181" t="s">
        <v>122</v>
      </c>
      <c r="B35" s="185"/>
      <c r="C35" s="155">
        <v>3655968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246970436</v>
      </c>
      <c r="D36" s="188">
        <f>SUM(D25:D35)</f>
        <v>0</v>
      </c>
      <c r="E36" s="189">
        <f t="shared" si="1"/>
        <v>314680658</v>
      </c>
      <c r="F36" s="190">
        <f t="shared" si="1"/>
        <v>317340187</v>
      </c>
      <c r="G36" s="190">
        <f t="shared" si="1"/>
        <v>7081000</v>
      </c>
      <c r="H36" s="190">
        <f t="shared" si="1"/>
        <v>26812230</v>
      </c>
      <c r="I36" s="190">
        <f t="shared" si="1"/>
        <v>17047630</v>
      </c>
      <c r="J36" s="190">
        <f t="shared" si="1"/>
        <v>50940860</v>
      </c>
      <c r="K36" s="190">
        <f t="shared" si="1"/>
        <v>17301502</v>
      </c>
      <c r="L36" s="190">
        <f t="shared" si="1"/>
        <v>19089271</v>
      </c>
      <c r="M36" s="190">
        <f t="shared" si="1"/>
        <v>20815187</v>
      </c>
      <c r="N36" s="190">
        <f t="shared" si="1"/>
        <v>57205960</v>
      </c>
      <c r="O36" s="190">
        <f t="shared" si="1"/>
        <v>18165335</v>
      </c>
      <c r="P36" s="190">
        <f t="shared" si="1"/>
        <v>19130982</v>
      </c>
      <c r="Q36" s="190">
        <f t="shared" si="1"/>
        <v>18837815</v>
      </c>
      <c r="R36" s="190">
        <f t="shared" si="1"/>
        <v>56134132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164280952</v>
      </c>
      <c r="X36" s="190">
        <f t="shared" si="1"/>
        <v>235888763</v>
      </c>
      <c r="Y36" s="190">
        <f t="shared" si="1"/>
        <v>-71607811</v>
      </c>
      <c r="Z36" s="191">
        <f>+IF(X36&lt;&gt;0,+(Y36/X36)*100,0)</f>
        <v>-30.35660117476643</v>
      </c>
      <c r="AA36" s="188">
        <f>SUM(AA25:AA35)</f>
        <v>317340187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15346990</v>
      </c>
      <c r="D38" s="199">
        <f>+D22-D36</f>
        <v>0</v>
      </c>
      <c r="E38" s="200">
        <f t="shared" si="2"/>
        <v>18578301</v>
      </c>
      <c r="F38" s="106">
        <f t="shared" si="2"/>
        <v>23232401</v>
      </c>
      <c r="G38" s="106">
        <f t="shared" si="2"/>
        <v>101736154</v>
      </c>
      <c r="H38" s="106">
        <f t="shared" si="2"/>
        <v>-25900588</v>
      </c>
      <c r="I38" s="106">
        <f t="shared" si="2"/>
        <v>-15225025</v>
      </c>
      <c r="J38" s="106">
        <f t="shared" si="2"/>
        <v>60610541</v>
      </c>
      <c r="K38" s="106">
        <f t="shared" si="2"/>
        <v>-10500090</v>
      </c>
      <c r="L38" s="106">
        <f t="shared" si="2"/>
        <v>-16216921</v>
      </c>
      <c r="M38" s="106">
        <f t="shared" si="2"/>
        <v>59629018</v>
      </c>
      <c r="N38" s="106">
        <f t="shared" si="2"/>
        <v>32912007</v>
      </c>
      <c r="O38" s="106">
        <f t="shared" si="2"/>
        <v>-17441187</v>
      </c>
      <c r="P38" s="106">
        <f t="shared" si="2"/>
        <v>-14980735</v>
      </c>
      <c r="Q38" s="106">
        <f t="shared" si="2"/>
        <v>66500566</v>
      </c>
      <c r="R38" s="106">
        <f t="shared" si="2"/>
        <v>34078644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127601192</v>
      </c>
      <c r="X38" s="106">
        <f>IF(F22=F36,0,X22-X36)</f>
        <v>77499345</v>
      </c>
      <c r="Y38" s="106">
        <f t="shared" si="2"/>
        <v>50101847</v>
      </c>
      <c r="Z38" s="201">
        <f>+IF(X38&lt;&gt;0,+(Y38/X38)*100,0)</f>
        <v>64.64809089676822</v>
      </c>
      <c r="AA38" s="199">
        <f>+AA22-AA36</f>
        <v>23232401</v>
      </c>
    </row>
    <row r="39" spans="1:27" ht="12.75">
      <c r="A39" s="181" t="s">
        <v>46</v>
      </c>
      <c r="B39" s="185"/>
      <c r="C39" s="155">
        <v>58050000</v>
      </c>
      <c r="D39" s="155">
        <v>0</v>
      </c>
      <c r="E39" s="156">
        <v>94813000</v>
      </c>
      <c r="F39" s="60">
        <v>86718300</v>
      </c>
      <c r="G39" s="60">
        <v>24890123</v>
      </c>
      <c r="H39" s="60">
        <v>0</v>
      </c>
      <c r="I39" s="60">
        <v>0</v>
      </c>
      <c r="J39" s="60">
        <v>24890123</v>
      </c>
      <c r="K39" s="60">
        <v>0</v>
      </c>
      <c r="L39" s="60">
        <v>0</v>
      </c>
      <c r="M39" s="60">
        <v>18339000</v>
      </c>
      <c r="N39" s="60">
        <v>18339000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43229123</v>
      </c>
      <c r="X39" s="60">
        <v>94812999</v>
      </c>
      <c r="Y39" s="60">
        <v>-51583876</v>
      </c>
      <c r="Z39" s="140">
        <v>-54.41</v>
      </c>
      <c r="AA39" s="155">
        <v>86718300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73396990</v>
      </c>
      <c r="D42" s="206">
        <f>SUM(D38:D41)</f>
        <v>0</v>
      </c>
      <c r="E42" s="207">
        <f t="shared" si="3"/>
        <v>113391301</v>
      </c>
      <c r="F42" s="88">
        <f t="shared" si="3"/>
        <v>109950701</v>
      </c>
      <c r="G42" s="88">
        <f t="shared" si="3"/>
        <v>126626277</v>
      </c>
      <c r="H42" s="88">
        <f t="shared" si="3"/>
        <v>-25900588</v>
      </c>
      <c r="I42" s="88">
        <f t="shared" si="3"/>
        <v>-15225025</v>
      </c>
      <c r="J42" s="88">
        <f t="shared" si="3"/>
        <v>85500664</v>
      </c>
      <c r="K42" s="88">
        <f t="shared" si="3"/>
        <v>-10500090</v>
      </c>
      <c r="L42" s="88">
        <f t="shared" si="3"/>
        <v>-16216921</v>
      </c>
      <c r="M42" s="88">
        <f t="shared" si="3"/>
        <v>77968018</v>
      </c>
      <c r="N42" s="88">
        <f t="shared" si="3"/>
        <v>51251007</v>
      </c>
      <c r="O42" s="88">
        <f t="shared" si="3"/>
        <v>-17441187</v>
      </c>
      <c r="P42" s="88">
        <f t="shared" si="3"/>
        <v>-14980735</v>
      </c>
      <c r="Q42" s="88">
        <f t="shared" si="3"/>
        <v>66500566</v>
      </c>
      <c r="R42" s="88">
        <f t="shared" si="3"/>
        <v>34078644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170830315</v>
      </c>
      <c r="X42" s="88">
        <f t="shared" si="3"/>
        <v>172312344</v>
      </c>
      <c r="Y42" s="88">
        <f t="shared" si="3"/>
        <v>-1482029</v>
      </c>
      <c r="Z42" s="208">
        <f>+IF(X42&lt;&gt;0,+(Y42/X42)*100,0)</f>
        <v>-0.8600828969049368</v>
      </c>
      <c r="AA42" s="206">
        <f>SUM(AA38:AA41)</f>
        <v>109950701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73396990</v>
      </c>
      <c r="D44" s="210">
        <f>+D42-D43</f>
        <v>0</v>
      </c>
      <c r="E44" s="211">
        <f t="shared" si="4"/>
        <v>113391301</v>
      </c>
      <c r="F44" s="77">
        <f t="shared" si="4"/>
        <v>109950701</v>
      </c>
      <c r="G44" s="77">
        <f t="shared" si="4"/>
        <v>126626277</v>
      </c>
      <c r="H44" s="77">
        <f t="shared" si="4"/>
        <v>-25900588</v>
      </c>
      <c r="I44" s="77">
        <f t="shared" si="4"/>
        <v>-15225025</v>
      </c>
      <c r="J44" s="77">
        <f t="shared" si="4"/>
        <v>85500664</v>
      </c>
      <c r="K44" s="77">
        <f t="shared" si="4"/>
        <v>-10500090</v>
      </c>
      <c r="L44" s="77">
        <f t="shared" si="4"/>
        <v>-16216921</v>
      </c>
      <c r="M44" s="77">
        <f t="shared" si="4"/>
        <v>77968018</v>
      </c>
      <c r="N44" s="77">
        <f t="shared" si="4"/>
        <v>51251007</v>
      </c>
      <c r="O44" s="77">
        <f t="shared" si="4"/>
        <v>-17441187</v>
      </c>
      <c r="P44" s="77">
        <f t="shared" si="4"/>
        <v>-14980735</v>
      </c>
      <c r="Q44" s="77">
        <f t="shared" si="4"/>
        <v>66500566</v>
      </c>
      <c r="R44" s="77">
        <f t="shared" si="4"/>
        <v>34078644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170830315</v>
      </c>
      <c r="X44" s="77">
        <f t="shared" si="4"/>
        <v>172312344</v>
      </c>
      <c r="Y44" s="77">
        <f t="shared" si="4"/>
        <v>-1482029</v>
      </c>
      <c r="Z44" s="212">
        <f>+IF(X44&lt;&gt;0,+(Y44/X44)*100,0)</f>
        <v>-0.8600828969049368</v>
      </c>
      <c r="AA44" s="210">
        <f>+AA42-AA43</f>
        <v>109950701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73396990</v>
      </c>
      <c r="D46" s="206">
        <f>SUM(D44:D45)</f>
        <v>0</v>
      </c>
      <c r="E46" s="207">
        <f t="shared" si="5"/>
        <v>113391301</v>
      </c>
      <c r="F46" s="88">
        <f t="shared" si="5"/>
        <v>109950701</v>
      </c>
      <c r="G46" s="88">
        <f t="shared" si="5"/>
        <v>126626277</v>
      </c>
      <c r="H46" s="88">
        <f t="shared" si="5"/>
        <v>-25900588</v>
      </c>
      <c r="I46" s="88">
        <f t="shared" si="5"/>
        <v>-15225025</v>
      </c>
      <c r="J46" s="88">
        <f t="shared" si="5"/>
        <v>85500664</v>
      </c>
      <c r="K46" s="88">
        <f t="shared" si="5"/>
        <v>-10500090</v>
      </c>
      <c r="L46" s="88">
        <f t="shared" si="5"/>
        <v>-16216921</v>
      </c>
      <c r="M46" s="88">
        <f t="shared" si="5"/>
        <v>77968018</v>
      </c>
      <c r="N46" s="88">
        <f t="shared" si="5"/>
        <v>51251007</v>
      </c>
      <c r="O46" s="88">
        <f t="shared" si="5"/>
        <v>-17441187</v>
      </c>
      <c r="P46" s="88">
        <f t="shared" si="5"/>
        <v>-14980735</v>
      </c>
      <c r="Q46" s="88">
        <f t="shared" si="5"/>
        <v>66500566</v>
      </c>
      <c r="R46" s="88">
        <f t="shared" si="5"/>
        <v>34078644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170830315</v>
      </c>
      <c r="X46" s="88">
        <f t="shared" si="5"/>
        <v>172312344</v>
      </c>
      <c r="Y46" s="88">
        <f t="shared" si="5"/>
        <v>-1482029</v>
      </c>
      <c r="Z46" s="208">
        <f>+IF(X46&lt;&gt;0,+(Y46/X46)*100,0)</f>
        <v>-0.8600828969049368</v>
      </c>
      <c r="AA46" s="206">
        <f>SUM(AA44:AA45)</f>
        <v>109950701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73396990</v>
      </c>
      <c r="D48" s="217">
        <f>SUM(D46:D47)</f>
        <v>0</v>
      </c>
      <c r="E48" s="218">
        <f t="shared" si="6"/>
        <v>113391301</v>
      </c>
      <c r="F48" s="219">
        <f t="shared" si="6"/>
        <v>109950701</v>
      </c>
      <c r="G48" s="219">
        <f t="shared" si="6"/>
        <v>126626277</v>
      </c>
      <c r="H48" s="220">
        <f t="shared" si="6"/>
        <v>-25900588</v>
      </c>
      <c r="I48" s="220">
        <f t="shared" si="6"/>
        <v>-15225025</v>
      </c>
      <c r="J48" s="220">
        <f t="shared" si="6"/>
        <v>85500664</v>
      </c>
      <c r="K48" s="220">
        <f t="shared" si="6"/>
        <v>-10500090</v>
      </c>
      <c r="L48" s="220">
        <f t="shared" si="6"/>
        <v>-16216921</v>
      </c>
      <c r="M48" s="219">
        <f t="shared" si="6"/>
        <v>77968018</v>
      </c>
      <c r="N48" s="219">
        <f t="shared" si="6"/>
        <v>51251007</v>
      </c>
      <c r="O48" s="220">
        <f t="shared" si="6"/>
        <v>-17441187</v>
      </c>
      <c r="P48" s="220">
        <f t="shared" si="6"/>
        <v>-14980735</v>
      </c>
      <c r="Q48" s="220">
        <f t="shared" si="6"/>
        <v>66500566</v>
      </c>
      <c r="R48" s="220">
        <f t="shared" si="6"/>
        <v>34078644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170830315</v>
      </c>
      <c r="X48" s="220">
        <f t="shared" si="6"/>
        <v>172312344</v>
      </c>
      <c r="Y48" s="220">
        <f t="shared" si="6"/>
        <v>-1482029</v>
      </c>
      <c r="Z48" s="221">
        <f>+IF(X48&lt;&gt;0,+(Y48/X48)*100,0)</f>
        <v>-0.8600828969049368</v>
      </c>
      <c r="AA48" s="222">
        <f>SUM(AA46:AA47)</f>
        <v>109950701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10132942</v>
      </c>
      <c r="D5" s="153">
        <f>SUM(D6:D8)</f>
        <v>0</v>
      </c>
      <c r="E5" s="154">
        <f t="shared" si="0"/>
        <v>6672400</v>
      </c>
      <c r="F5" s="100">
        <f t="shared" si="0"/>
        <v>8212400</v>
      </c>
      <c r="G5" s="100">
        <f t="shared" si="0"/>
        <v>1430216</v>
      </c>
      <c r="H5" s="100">
        <f t="shared" si="0"/>
        <v>0</v>
      </c>
      <c r="I5" s="100">
        <f t="shared" si="0"/>
        <v>180710</v>
      </c>
      <c r="J5" s="100">
        <f t="shared" si="0"/>
        <v>1610926</v>
      </c>
      <c r="K5" s="100">
        <f t="shared" si="0"/>
        <v>310110</v>
      </c>
      <c r="L5" s="100">
        <f t="shared" si="0"/>
        <v>0</v>
      </c>
      <c r="M5" s="100">
        <f t="shared" si="0"/>
        <v>39983</v>
      </c>
      <c r="N5" s="100">
        <f t="shared" si="0"/>
        <v>350093</v>
      </c>
      <c r="O5" s="100">
        <f t="shared" si="0"/>
        <v>0</v>
      </c>
      <c r="P5" s="100">
        <f t="shared" si="0"/>
        <v>135031</v>
      </c>
      <c r="Q5" s="100">
        <f t="shared" si="0"/>
        <v>35900</v>
      </c>
      <c r="R5" s="100">
        <f t="shared" si="0"/>
        <v>170931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2131950</v>
      </c>
      <c r="X5" s="100">
        <f t="shared" si="0"/>
        <v>5004297</v>
      </c>
      <c r="Y5" s="100">
        <f t="shared" si="0"/>
        <v>-2872347</v>
      </c>
      <c r="Z5" s="137">
        <f>+IF(X5&lt;&gt;0,+(Y5/X5)*100,0)</f>
        <v>-57.397612491824525</v>
      </c>
      <c r="AA5" s="153">
        <f>SUM(AA6:AA8)</f>
        <v>8212400</v>
      </c>
    </row>
    <row r="6" spans="1:27" ht="12.75">
      <c r="A6" s="138" t="s">
        <v>75</v>
      </c>
      <c r="B6" s="136"/>
      <c r="C6" s="155"/>
      <c r="D6" s="155"/>
      <c r="E6" s="156"/>
      <c r="F6" s="60">
        <v>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100000</v>
      </c>
    </row>
    <row r="7" spans="1:27" ht="12.75">
      <c r="A7" s="138" t="s">
        <v>76</v>
      </c>
      <c r="B7" s="136"/>
      <c r="C7" s="157">
        <v>2491134</v>
      </c>
      <c r="D7" s="157"/>
      <c r="E7" s="158">
        <v>6672400</v>
      </c>
      <c r="F7" s="159">
        <v>8112400</v>
      </c>
      <c r="G7" s="159">
        <v>1124205</v>
      </c>
      <c r="H7" s="159"/>
      <c r="I7" s="159"/>
      <c r="J7" s="159">
        <v>1124205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1124205</v>
      </c>
      <c r="X7" s="159">
        <v>5004297</v>
      </c>
      <c r="Y7" s="159">
        <v>-3880092</v>
      </c>
      <c r="Z7" s="141">
        <v>-77.54</v>
      </c>
      <c r="AA7" s="225">
        <v>8112400</v>
      </c>
    </row>
    <row r="8" spans="1:27" ht="12.75">
      <c r="A8" s="138" t="s">
        <v>77</v>
      </c>
      <c r="B8" s="136"/>
      <c r="C8" s="155">
        <v>7641808</v>
      </c>
      <c r="D8" s="155"/>
      <c r="E8" s="156"/>
      <c r="F8" s="60"/>
      <c r="G8" s="60">
        <v>306011</v>
      </c>
      <c r="H8" s="60"/>
      <c r="I8" s="60">
        <v>180710</v>
      </c>
      <c r="J8" s="60">
        <v>486721</v>
      </c>
      <c r="K8" s="60">
        <v>310110</v>
      </c>
      <c r="L8" s="60"/>
      <c r="M8" s="60">
        <v>39983</v>
      </c>
      <c r="N8" s="60">
        <v>350093</v>
      </c>
      <c r="O8" s="60"/>
      <c r="P8" s="60">
        <v>135031</v>
      </c>
      <c r="Q8" s="60">
        <v>35900</v>
      </c>
      <c r="R8" s="60">
        <v>170931</v>
      </c>
      <c r="S8" s="60"/>
      <c r="T8" s="60"/>
      <c r="U8" s="60"/>
      <c r="V8" s="60"/>
      <c r="W8" s="60">
        <v>1007745</v>
      </c>
      <c r="X8" s="60"/>
      <c r="Y8" s="60">
        <v>1007745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69251237</v>
      </c>
      <c r="D15" s="153">
        <f>SUM(D16:D18)</f>
        <v>0</v>
      </c>
      <c r="E15" s="154">
        <f t="shared" si="2"/>
        <v>95118300</v>
      </c>
      <c r="F15" s="100">
        <f t="shared" si="2"/>
        <v>94744657</v>
      </c>
      <c r="G15" s="100">
        <f t="shared" si="2"/>
        <v>2439157</v>
      </c>
      <c r="H15" s="100">
        <f t="shared" si="2"/>
        <v>892407</v>
      </c>
      <c r="I15" s="100">
        <f t="shared" si="2"/>
        <v>0</v>
      </c>
      <c r="J15" s="100">
        <f t="shared" si="2"/>
        <v>3331564</v>
      </c>
      <c r="K15" s="100">
        <f t="shared" si="2"/>
        <v>3385079</v>
      </c>
      <c r="L15" s="100">
        <f t="shared" si="2"/>
        <v>12169050</v>
      </c>
      <c r="M15" s="100">
        <f t="shared" si="2"/>
        <v>8853642</v>
      </c>
      <c r="N15" s="100">
        <f t="shared" si="2"/>
        <v>24407771</v>
      </c>
      <c r="O15" s="100">
        <f t="shared" si="2"/>
        <v>777425</v>
      </c>
      <c r="P15" s="100">
        <f t="shared" si="2"/>
        <v>7218610</v>
      </c>
      <c r="Q15" s="100">
        <f t="shared" si="2"/>
        <v>3338474</v>
      </c>
      <c r="R15" s="100">
        <f t="shared" si="2"/>
        <v>11334509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39073844</v>
      </c>
      <c r="X15" s="100">
        <f t="shared" si="2"/>
        <v>71338725</v>
      </c>
      <c r="Y15" s="100">
        <f t="shared" si="2"/>
        <v>-32264881</v>
      </c>
      <c r="Z15" s="137">
        <f>+IF(X15&lt;&gt;0,+(Y15/X15)*100,0)</f>
        <v>-45.22772309149063</v>
      </c>
      <c r="AA15" s="102">
        <f>SUM(AA16:AA18)</f>
        <v>94744657</v>
      </c>
    </row>
    <row r="16" spans="1:27" ht="12.75">
      <c r="A16" s="138" t="s">
        <v>85</v>
      </c>
      <c r="B16" s="136"/>
      <c r="C16" s="155"/>
      <c r="D16" s="155"/>
      <c r="E16" s="156"/>
      <c r="F16" s="60">
        <v>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20000</v>
      </c>
    </row>
    <row r="17" spans="1:27" ht="12.75">
      <c r="A17" s="138" t="s">
        <v>86</v>
      </c>
      <c r="B17" s="136"/>
      <c r="C17" s="155">
        <v>69251237</v>
      </c>
      <c r="D17" s="155"/>
      <c r="E17" s="156">
        <v>95118300</v>
      </c>
      <c r="F17" s="60">
        <v>94724657</v>
      </c>
      <c r="G17" s="60">
        <v>2439157</v>
      </c>
      <c r="H17" s="60">
        <v>892407</v>
      </c>
      <c r="I17" s="60"/>
      <c r="J17" s="60">
        <v>3331564</v>
      </c>
      <c r="K17" s="60">
        <v>3385079</v>
      </c>
      <c r="L17" s="60">
        <v>12169050</v>
      </c>
      <c r="M17" s="60">
        <v>8853642</v>
      </c>
      <c r="N17" s="60">
        <v>24407771</v>
      </c>
      <c r="O17" s="60">
        <v>777425</v>
      </c>
      <c r="P17" s="60">
        <v>7218610</v>
      </c>
      <c r="Q17" s="60">
        <v>3338474</v>
      </c>
      <c r="R17" s="60">
        <v>11334509</v>
      </c>
      <c r="S17" s="60"/>
      <c r="T17" s="60"/>
      <c r="U17" s="60"/>
      <c r="V17" s="60"/>
      <c r="W17" s="60">
        <v>39073844</v>
      </c>
      <c r="X17" s="60">
        <v>71338725</v>
      </c>
      <c r="Y17" s="60">
        <v>-32264881</v>
      </c>
      <c r="Z17" s="140">
        <v>-45.23</v>
      </c>
      <c r="AA17" s="62">
        <v>94724657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258789</v>
      </c>
      <c r="D19" s="153">
        <f>SUM(D20:D23)</f>
        <v>0</v>
      </c>
      <c r="E19" s="154">
        <f t="shared" si="3"/>
        <v>11600000</v>
      </c>
      <c r="F19" s="100">
        <f t="shared" si="3"/>
        <v>6993643</v>
      </c>
      <c r="G19" s="100">
        <f t="shared" si="3"/>
        <v>0</v>
      </c>
      <c r="H19" s="100">
        <f t="shared" si="3"/>
        <v>1498511</v>
      </c>
      <c r="I19" s="100">
        <f t="shared" si="3"/>
        <v>0</v>
      </c>
      <c r="J19" s="100">
        <f t="shared" si="3"/>
        <v>1498511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1498511</v>
      </c>
      <c r="X19" s="100">
        <f t="shared" si="3"/>
        <v>8700003</v>
      </c>
      <c r="Y19" s="100">
        <f t="shared" si="3"/>
        <v>-7201492</v>
      </c>
      <c r="Z19" s="137">
        <f>+IF(X19&lt;&gt;0,+(Y19/X19)*100,0)</f>
        <v>-82.77574157158337</v>
      </c>
      <c r="AA19" s="102">
        <f>SUM(AA20:AA23)</f>
        <v>6993643</v>
      </c>
    </row>
    <row r="20" spans="1:27" ht="12.75">
      <c r="A20" s="138" t="s">
        <v>89</v>
      </c>
      <c r="B20" s="136"/>
      <c r="C20" s="155"/>
      <c r="D20" s="155"/>
      <c r="E20" s="156"/>
      <c r="F20" s="60">
        <v>4119000</v>
      </c>
      <c r="G20" s="60"/>
      <c r="H20" s="60">
        <v>1498511</v>
      </c>
      <c r="I20" s="60"/>
      <c r="J20" s="60">
        <v>1498511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1498511</v>
      </c>
      <c r="X20" s="60"/>
      <c r="Y20" s="60">
        <v>1498511</v>
      </c>
      <c r="Z20" s="140"/>
      <c r="AA20" s="62">
        <v>4119000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258789</v>
      </c>
      <c r="D23" s="155"/>
      <c r="E23" s="156">
        <v>11600000</v>
      </c>
      <c r="F23" s="60">
        <v>2874643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8700003</v>
      </c>
      <c r="Y23" s="60">
        <v>-8700003</v>
      </c>
      <c r="Z23" s="140">
        <v>-100</v>
      </c>
      <c r="AA23" s="62">
        <v>2874643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79642968</v>
      </c>
      <c r="D25" s="217">
        <f>+D5+D9+D15+D19+D24</f>
        <v>0</v>
      </c>
      <c r="E25" s="230">
        <f t="shared" si="4"/>
        <v>113390700</v>
      </c>
      <c r="F25" s="219">
        <f t="shared" si="4"/>
        <v>109950700</v>
      </c>
      <c r="G25" s="219">
        <f t="shared" si="4"/>
        <v>3869373</v>
      </c>
      <c r="H25" s="219">
        <f t="shared" si="4"/>
        <v>2390918</v>
      </c>
      <c r="I25" s="219">
        <f t="shared" si="4"/>
        <v>180710</v>
      </c>
      <c r="J25" s="219">
        <f t="shared" si="4"/>
        <v>6441001</v>
      </c>
      <c r="K25" s="219">
        <f t="shared" si="4"/>
        <v>3695189</v>
      </c>
      <c r="L25" s="219">
        <f t="shared" si="4"/>
        <v>12169050</v>
      </c>
      <c r="M25" s="219">
        <f t="shared" si="4"/>
        <v>8893625</v>
      </c>
      <c r="N25" s="219">
        <f t="shared" si="4"/>
        <v>24757864</v>
      </c>
      <c r="O25" s="219">
        <f t="shared" si="4"/>
        <v>777425</v>
      </c>
      <c r="P25" s="219">
        <f t="shared" si="4"/>
        <v>7353641</v>
      </c>
      <c r="Q25" s="219">
        <f t="shared" si="4"/>
        <v>3374374</v>
      </c>
      <c r="R25" s="219">
        <f t="shared" si="4"/>
        <v>11505440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42704305</v>
      </c>
      <c r="X25" s="219">
        <f t="shared" si="4"/>
        <v>85043025</v>
      </c>
      <c r="Y25" s="219">
        <f t="shared" si="4"/>
        <v>-42338720</v>
      </c>
      <c r="Z25" s="231">
        <f>+IF(X25&lt;&gt;0,+(Y25/X25)*100,0)</f>
        <v>-49.78505879817892</v>
      </c>
      <c r="AA25" s="232">
        <f>+AA5+AA9+AA15+AA19+AA24</f>
        <v>109950700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58050000</v>
      </c>
      <c r="D28" s="155"/>
      <c r="E28" s="156">
        <v>80471700</v>
      </c>
      <c r="F28" s="60">
        <v>55925000</v>
      </c>
      <c r="G28" s="60">
        <v>3869373</v>
      </c>
      <c r="H28" s="60">
        <v>892407</v>
      </c>
      <c r="I28" s="60">
        <v>180710</v>
      </c>
      <c r="J28" s="60">
        <v>4942490</v>
      </c>
      <c r="K28" s="60">
        <v>3695189</v>
      </c>
      <c r="L28" s="60">
        <v>12169050</v>
      </c>
      <c r="M28" s="60">
        <v>8853642</v>
      </c>
      <c r="N28" s="60">
        <v>24717881</v>
      </c>
      <c r="O28" s="60">
        <v>777425</v>
      </c>
      <c r="P28" s="60">
        <v>7218610</v>
      </c>
      <c r="Q28" s="60">
        <v>3374374</v>
      </c>
      <c r="R28" s="60">
        <v>11370409</v>
      </c>
      <c r="S28" s="60"/>
      <c r="T28" s="60"/>
      <c r="U28" s="60"/>
      <c r="V28" s="60"/>
      <c r="W28" s="60">
        <v>41030780</v>
      </c>
      <c r="X28" s="60">
        <v>60353775</v>
      </c>
      <c r="Y28" s="60">
        <v>-19322995</v>
      </c>
      <c r="Z28" s="140">
        <v>-32.02</v>
      </c>
      <c r="AA28" s="155">
        <v>55925000</v>
      </c>
    </row>
    <row r="29" spans="1:27" ht="12.75">
      <c r="A29" s="234" t="s">
        <v>134</v>
      </c>
      <c r="B29" s="136"/>
      <c r="C29" s="155"/>
      <c r="D29" s="155"/>
      <c r="E29" s="156">
        <v>32919000</v>
      </c>
      <c r="F29" s="60">
        <v>30794000</v>
      </c>
      <c r="G29" s="60"/>
      <c r="H29" s="60">
        <v>1498511</v>
      </c>
      <c r="I29" s="60"/>
      <c r="J29" s="60">
        <v>1498511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1498511</v>
      </c>
      <c r="X29" s="60">
        <v>24689250</v>
      </c>
      <c r="Y29" s="60">
        <v>-23190739</v>
      </c>
      <c r="Z29" s="140">
        <v>-93.93</v>
      </c>
      <c r="AA29" s="62">
        <v>30794000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58050000</v>
      </c>
      <c r="D32" s="210">
        <f>SUM(D28:D31)</f>
        <v>0</v>
      </c>
      <c r="E32" s="211">
        <f t="shared" si="5"/>
        <v>113390700</v>
      </c>
      <c r="F32" s="77">
        <f t="shared" si="5"/>
        <v>86719000</v>
      </c>
      <c r="G32" s="77">
        <f t="shared" si="5"/>
        <v>3869373</v>
      </c>
      <c r="H32" s="77">
        <f t="shared" si="5"/>
        <v>2390918</v>
      </c>
      <c r="I32" s="77">
        <f t="shared" si="5"/>
        <v>180710</v>
      </c>
      <c r="J32" s="77">
        <f t="shared" si="5"/>
        <v>6441001</v>
      </c>
      <c r="K32" s="77">
        <f t="shared" si="5"/>
        <v>3695189</v>
      </c>
      <c r="L32" s="77">
        <f t="shared" si="5"/>
        <v>12169050</v>
      </c>
      <c r="M32" s="77">
        <f t="shared" si="5"/>
        <v>8853642</v>
      </c>
      <c r="N32" s="77">
        <f t="shared" si="5"/>
        <v>24717881</v>
      </c>
      <c r="O32" s="77">
        <f t="shared" si="5"/>
        <v>777425</v>
      </c>
      <c r="P32" s="77">
        <f t="shared" si="5"/>
        <v>7218610</v>
      </c>
      <c r="Q32" s="77">
        <f t="shared" si="5"/>
        <v>3374374</v>
      </c>
      <c r="R32" s="77">
        <f t="shared" si="5"/>
        <v>11370409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42529291</v>
      </c>
      <c r="X32" s="77">
        <f t="shared" si="5"/>
        <v>85043025</v>
      </c>
      <c r="Y32" s="77">
        <f t="shared" si="5"/>
        <v>-42513734</v>
      </c>
      <c r="Z32" s="212">
        <f>+IF(X32&lt;&gt;0,+(Y32/X32)*100,0)</f>
        <v>-49.99085345329614</v>
      </c>
      <c r="AA32" s="79">
        <f>SUM(AA28:AA31)</f>
        <v>86719000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21592968</v>
      </c>
      <c r="D35" s="155"/>
      <c r="E35" s="156"/>
      <c r="F35" s="60">
        <v>23231700</v>
      </c>
      <c r="G35" s="60"/>
      <c r="H35" s="60"/>
      <c r="I35" s="60"/>
      <c r="J35" s="60"/>
      <c r="K35" s="60"/>
      <c r="L35" s="60"/>
      <c r="M35" s="60">
        <v>39983</v>
      </c>
      <c r="N35" s="60">
        <v>39983</v>
      </c>
      <c r="O35" s="60"/>
      <c r="P35" s="60">
        <v>135031</v>
      </c>
      <c r="Q35" s="60"/>
      <c r="R35" s="60">
        <v>135031</v>
      </c>
      <c r="S35" s="60"/>
      <c r="T35" s="60"/>
      <c r="U35" s="60"/>
      <c r="V35" s="60"/>
      <c r="W35" s="60">
        <v>175014</v>
      </c>
      <c r="X35" s="60"/>
      <c r="Y35" s="60">
        <v>175014</v>
      </c>
      <c r="Z35" s="140"/>
      <c r="AA35" s="62">
        <v>23231700</v>
      </c>
    </row>
    <row r="36" spans="1:27" ht="12.75">
      <c r="A36" s="238" t="s">
        <v>139</v>
      </c>
      <c r="B36" s="149"/>
      <c r="C36" s="222">
        <f aca="true" t="shared" si="6" ref="C36:Y36">SUM(C32:C35)</f>
        <v>79642968</v>
      </c>
      <c r="D36" s="222">
        <f>SUM(D32:D35)</f>
        <v>0</v>
      </c>
      <c r="E36" s="218">
        <f t="shared" si="6"/>
        <v>113390700</v>
      </c>
      <c r="F36" s="220">
        <f t="shared" si="6"/>
        <v>109950700</v>
      </c>
      <c r="G36" s="220">
        <f t="shared" si="6"/>
        <v>3869373</v>
      </c>
      <c r="H36" s="220">
        <f t="shared" si="6"/>
        <v>2390918</v>
      </c>
      <c r="I36" s="220">
        <f t="shared" si="6"/>
        <v>180710</v>
      </c>
      <c r="J36" s="220">
        <f t="shared" si="6"/>
        <v>6441001</v>
      </c>
      <c r="K36" s="220">
        <f t="shared" si="6"/>
        <v>3695189</v>
      </c>
      <c r="L36" s="220">
        <f t="shared" si="6"/>
        <v>12169050</v>
      </c>
      <c r="M36" s="220">
        <f t="shared" si="6"/>
        <v>8893625</v>
      </c>
      <c r="N36" s="220">
        <f t="shared" si="6"/>
        <v>24757864</v>
      </c>
      <c r="O36" s="220">
        <f t="shared" si="6"/>
        <v>777425</v>
      </c>
      <c r="P36" s="220">
        <f t="shared" si="6"/>
        <v>7353641</v>
      </c>
      <c r="Q36" s="220">
        <f t="shared" si="6"/>
        <v>3374374</v>
      </c>
      <c r="R36" s="220">
        <f t="shared" si="6"/>
        <v>11505440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42704305</v>
      </c>
      <c r="X36" s="220">
        <f t="shared" si="6"/>
        <v>85043025</v>
      </c>
      <c r="Y36" s="220">
        <f t="shared" si="6"/>
        <v>-42338720</v>
      </c>
      <c r="Z36" s="221">
        <f>+IF(X36&lt;&gt;0,+(Y36/X36)*100,0)</f>
        <v>-49.78505879817892</v>
      </c>
      <c r="AA36" s="239">
        <f>SUM(AA32:AA35)</f>
        <v>109950700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42833097</v>
      </c>
      <c r="D6" s="155"/>
      <c r="E6" s="59">
        <v>36027583</v>
      </c>
      <c r="F6" s="60">
        <v>101946595</v>
      </c>
      <c r="G6" s="60">
        <v>124424580</v>
      </c>
      <c r="H6" s="60">
        <v>121879336</v>
      </c>
      <c r="I6" s="60">
        <v>83352378</v>
      </c>
      <c r="J6" s="60">
        <v>83352378</v>
      </c>
      <c r="K6" s="60">
        <v>57609546</v>
      </c>
      <c r="L6" s="60">
        <v>35049204</v>
      </c>
      <c r="M6" s="60">
        <v>81280922</v>
      </c>
      <c r="N6" s="60">
        <v>81280922</v>
      </c>
      <c r="O6" s="60">
        <v>64059560</v>
      </c>
      <c r="P6" s="60">
        <v>45787415</v>
      </c>
      <c r="Q6" s="60">
        <v>107284163</v>
      </c>
      <c r="R6" s="60">
        <v>107284163</v>
      </c>
      <c r="S6" s="60"/>
      <c r="T6" s="60"/>
      <c r="U6" s="60"/>
      <c r="V6" s="60"/>
      <c r="W6" s="60">
        <v>107284163</v>
      </c>
      <c r="X6" s="60">
        <v>76459946</v>
      </c>
      <c r="Y6" s="60">
        <v>30824217</v>
      </c>
      <c r="Z6" s="140">
        <v>40.31</v>
      </c>
      <c r="AA6" s="62">
        <v>101946595</v>
      </c>
    </row>
    <row r="7" spans="1:27" ht="12.75">
      <c r="A7" s="249" t="s">
        <v>144</v>
      </c>
      <c r="B7" s="182"/>
      <c r="C7" s="155">
        <v>91486416</v>
      </c>
      <c r="D7" s="155"/>
      <c r="E7" s="59">
        <v>65919012</v>
      </c>
      <c r="F7" s="60"/>
      <c r="G7" s="60">
        <v>119772519</v>
      </c>
      <c r="H7" s="60">
        <v>115093189</v>
      </c>
      <c r="I7" s="60">
        <v>126500188</v>
      </c>
      <c r="J7" s="60">
        <v>126500188</v>
      </c>
      <c r="K7" s="60">
        <v>132002315</v>
      </c>
      <c r="L7" s="60">
        <v>125779691</v>
      </c>
      <c r="M7" s="60">
        <v>126861288</v>
      </c>
      <c r="N7" s="60">
        <v>126861288</v>
      </c>
      <c r="O7" s="60">
        <v>157655558</v>
      </c>
      <c r="P7" s="60">
        <v>158467735</v>
      </c>
      <c r="Q7" s="60">
        <v>159440929</v>
      </c>
      <c r="R7" s="60">
        <v>159440929</v>
      </c>
      <c r="S7" s="60"/>
      <c r="T7" s="60"/>
      <c r="U7" s="60"/>
      <c r="V7" s="60"/>
      <c r="W7" s="60">
        <v>159440929</v>
      </c>
      <c r="X7" s="60"/>
      <c r="Y7" s="60">
        <v>159440929</v>
      </c>
      <c r="Z7" s="140"/>
      <c r="AA7" s="62"/>
    </row>
    <row r="8" spans="1:27" ht="12.75">
      <c r="A8" s="249" t="s">
        <v>145</v>
      </c>
      <c r="B8" s="182"/>
      <c r="C8" s="155">
        <v>1702551</v>
      </c>
      <c r="D8" s="155"/>
      <c r="E8" s="59">
        <v>1397875</v>
      </c>
      <c r="F8" s="60">
        <v>16117761</v>
      </c>
      <c r="G8" s="60">
        <v>15137697</v>
      </c>
      <c r="H8" s="60">
        <v>15163278</v>
      </c>
      <c r="I8" s="60">
        <v>15259029</v>
      </c>
      <c r="J8" s="60">
        <v>15259029</v>
      </c>
      <c r="K8" s="60">
        <v>15115733</v>
      </c>
      <c r="L8" s="60">
        <v>15115733</v>
      </c>
      <c r="M8" s="60">
        <v>15214048</v>
      </c>
      <c r="N8" s="60">
        <v>15214048</v>
      </c>
      <c r="O8" s="60">
        <v>15133008</v>
      </c>
      <c r="P8" s="60">
        <v>15206029</v>
      </c>
      <c r="Q8" s="60">
        <v>13306915</v>
      </c>
      <c r="R8" s="60">
        <v>13306915</v>
      </c>
      <c r="S8" s="60"/>
      <c r="T8" s="60"/>
      <c r="U8" s="60"/>
      <c r="V8" s="60"/>
      <c r="W8" s="60">
        <v>13306915</v>
      </c>
      <c r="X8" s="60">
        <v>12088321</v>
      </c>
      <c r="Y8" s="60">
        <v>1218594</v>
      </c>
      <c r="Z8" s="140">
        <v>10.08</v>
      </c>
      <c r="AA8" s="62">
        <v>16117761</v>
      </c>
    </row>
    <row r="9" spans="1:27" ht="12.75">
      <c r="A9" s="249" t="s">
        <v>146</v>
      </c>
      <c r="B9" s="182"/>
      <c r="C9" s="155">
        <v>4452150</v>
      </c>
      <c r="D9" s="155"/>
      <c r="E9" s="59">
        <v>3854989</v>
      </c>
      <c r="F9" s="60">
        <v>4902103</v>
      </c>
      <c r="G9" s="60">
        <v>64838</v>
      </c>
      <c r="H9" s="60">
        <v>52022</v>
      </c>
      <c r="I9" s="60">
        <v>2176641</v>
      </c>
      <c r="J9" s="60">
        <v>2176641</v>
      </c>
      <c r="K9" s="60">
        <v>2189272</v>
      </c>
      <c r="L9" s="60">
        <v>4499420</v>
      </c>
      <c r="M9" s="60">
        <v>4501814</v>
      </c>
      <c r="N9" s="60">
        <v>4501814</v>
      </c>
      <c r="O9" s="60">
        <v>10306257</v>
      </c>
      <c r="P9" s="60">
        <v>11143207</v>
      </c>
      <c r="Q9" s="60">
        <v>11154341</v>
      </c>
      <c r="R9" s="60">
        <v>11154341</v>
      </c>
      <c r="S9" s="60"/>
      <c r="T9" s="60"/>
      <c r="U9" s="60"/>
      <c r="V9" s="60"/>
      <c r="W9" s="60">
        <v>11154341</v>
      </c>
      <c r="X9" s="60">
        <v>3676577</v>
      </c>
      <c r="Y9" s="60">
        <v>7477764</v>
      </c>
      <c r="Z9" s="140">
        <v>203.39</v>
      </c>
      <c r="AA9" s="62">
        <v>4902103</v>
      </c>
    </row>
    <row r="10" spans="1:27" ht="12.75">
      <c r="A10" s="249" t="s">
        <v>147</v>
      </c>
      <c r="B10" s="182"/>
      <c r="C10" s="155"/>
      <c r="D10" s="155"/>
      <c r="E10" s="59">
        <v>227164</v>
      </c>
      <c r="F10" s="60">
        <v>227164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170373</v>
      </c>
      <c r="Y10" s="159">
        <v>-170373</v>
      </c>
      <c r="Z10" s="141">
        <v>-100</v>
      </c>
      <c r="AA10" s="225">
        <v>227164</v>
      </c>
    </row>
    <row r="11" spans="1:27" ht="12.75">
      <c r="A11" s="249" t="s">
        <v>148</v>
      </c>
      <c r="B11" s="182"/>
      <c r="C11" s="155">
        <v>279551</v>
      </c>
      <c r="D11" s="155"/>
      <c r="E11" s="59">
        <v>359811</v>
      </c>
      <c r="F11" s="60">
        <v>359811</v>
      </c>
      <c r="G11" s="60">
        <v>279551</v>
      </c>
      <c r="H11" s="60">
        <v>279551</v>
      </c>
      <c r="I11" s="60">
        <v>279551</v>
      </c>
      <c r="J11" s="60">
        <v>279551</v>
      </c>
      <c r="K11" s="60">
        <v>279551</v>
      </c>
      <c r="L11" s="60">
        <v>279551</v>
      </c>
      <c r="M11" s="60">
        <v>305812</v>
      </c>
      <c r="N11" s="60">
        <v>305812</v>
      </c>
      <c r="O11" s="60">
        <v>305812</v>
      </c>
      <c r="P11" s="60">
        <v>305812</v>
      </c>
      <c r="Q11" s="60">
        <v>305812</v>
      </c>
      <c r="R11" s="60">
        <v>305812</v>
      </c>
      <c r="S11" s="60"/>
      <c r="T11" s="60"/>
      <c r="U11" s="60"/>
      <c r="V11" s="60"/>
      <c r="W11" s="60">
        <v>305812</v>
      </c>
      <c r="X11" s="60">
        <v>269858</v>
      </c>
      <c r="Y11" s="60">
        <v>35954</v>
      </c>
      <c r="Z11" s="140">
        <v>13.32</v>
      </c>
      <c r="AA11" s="62">
        <v>359811</v>
      </c>
    </row>
    <row r="12" spans="1:27" ht="12.75">
      <c r="A12" s="250" t="s">
        <v>56</v>
      </c>
      <c r="B12" s="251"/>
      <c r="C12" s="168">
        <f aca="true" t="shared" si="0" ref="C12:Y12">SUM(C6:C11)</f>
        <v>140753765</v>
      </c>
      <c r="D12" s="168">
        <f>SUM(D6:D11)</f>
        <v>0</v>
      </c>
      <c r="E12" s="72">
        <f t="shared" si="0"/>
        <v>107786434</v>
      </c>
      <c r="F12" s="73">
        <f t="shared" si="0"/>
        <v>123553434</v>
      </c>
      <c r="G12" s="73">
        <f t="shared" si="0"/>
        <v>259679185</v>
      </c>
      <c r="H12" s="73">
        <f t="shared" si="0"/>
        <v>252467376</v>
      </c>
      <c r="I12" s="73">
        <f t="shared" si="0"/>
        <v>227567787</v>
      </c>
      <c r="J12" s="73">
        <f t="shared" si="0"/>
        <v>227567787</v>
      </c>
      <c r="K12" s="73">
        <f t="shared" si="0"/>
        <v>207196417</v>
      </c>
      <c r="L12" s="73">
        <f t="shared" si="0"/>
        <v>180723599</v>
      </c>
      <c r="M12" s="73">
        <f t="shared" si="0"/>
        <v>228163884</v>
      </c>
      <c r="N12" s="73">
        <f t="shared" si="0"/>
        <v>228163884</v>
      </c>
      <c r="O12" s="73">
        <f t="shared" si="0"/>
        <v>247460195</v>
      </c>
      <c r="P12" s="73">
        <f t="shared" si="0"/>
        <v>230910198</v>
      </c>
      <c r="Q12" s="73">
        <f t="shared" si="0"/>
        <v>291492160</v>
      </c>
      <c r="R12" s="73">
        <f t="shared" si="0"/>
        <v>291492160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291492160</v>
      </c>
      <c r="X12" s="73">
        <f t="shared" si="0"/>
        <v>92665075</v>
      </c>
      <c r="Y12" s="73">
        <f t="shared" si="0"/>
        <v>198827085</v>
      </c>
      <c r="Z12" s="170">
        <f>+IF(X12&lt;&gt;0,+(Y12/X12)*100,0)</f>
        <v>214.56528794694228</v>
      </c>
      <c r="AA12" s="74">
        <f>SUM(AA6:AA11)</f>
        <v>123553434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65151000</v>
      </c>
      <c r="D17" s="155"/>
      <c r="E17" s="59">
        <v>61683100</v>
      </c>
      <c r="F17" s="60">
        <v>61683100</v>
      </c>
      <c r="G17" s="60">
        <v>65151000</v>
      </c>
      <c r="H17" s="60">
        <v>65151000</v>
      </c>
      <c r="I17" s="60">
        <v>65151000</v>
      </c>
      <c r="J17" s="60">
        <v>65151000</v>
      </c>
      <c r="K17" s="60">
        <v>65151000</v>
      </c>
      <c r="L17" s="60">
        <v>65151000</v>
      </c>
      <c r="M17" s="60">
        <v>65151000</v>
      </c>
      <c r="N17" s="60">
        <v>65151000</v>
      </c>
      <c r="O17" s="60">
        <v>65151000</v>
      </c>
      <c r="P17" s="60">
        <v>65151000</v>
      </c>
      <c r="Q17" s="60">
        <v>65151000</v>
      </c>
      <c r="R17" s="60">
        <v>65151000</v>
      </c>
      <c r="S17" s="60"/>
      <c r="T17" s="60"/>
      <c r="U17" s="60"/>
      <c r="V17" s="60"/>
      <c r="W17" s="60">
        <v>65151000</v>
      </c>
      <c r="X17" s="60">
        <v>46262325</v>
      </c>
      <c r="Y17" s="60">
        <v>18888675</v>
      </c>
      <c r="Z17" s="140">
        <v>40.83</v>
      </c>
      <c r="AA17" s="62">
        <v>61683100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384539788</v>
      </c>
      <c r="D19" s="155"/>
      <c r="E19" s="59">
        <v>436605386</v>
      </c>
      <c r="F19" s="60">
        <v>444465386</v>
      </c>
      <c r="G19" s="60">
        <v>159245362</v>
      </c>
      <c r="H19" s="60">
        <v>159245362</v>
      </c>
      <c r="I19" s="60">
        <v>159245362</v>
      </c>
      <c r="J19" s="60">
        <v>159245362</v>
      </c>
      <c r="K19" s="60">
        <v>159245362</v>
      </c>
      <c r="L19" s="60">
        <v>159245362</v>
      </c>
      <c r="M19" s="60">
        <v>159245362</v>
      </c>
      <c r="N19" s="60">
        <v>159245362</v>
      </c>
      <c r="O19" s="60">
        <v>159245362</v>
      </c>
      <c r="P19" s="60">
        <v>159245362</v>
      </c>
      <c r="Q19" s="60">
        <v>159245362</v>
      </c>
      <c r="R19" s="60">
        <v>159245362</v>
      </c>
      <c r="S19" s="60"/>
      <c r="T19" s="60"/>
      <c r="U19" s="60"/>
      <c r="V19" s="60"/>
      <c r="W19" s="60">
        <v>159245362</v>
      </c>
      <c r="X19" s="60">
        <v>333349040</v>
      </c>
      <c r="Y19" s="60">
        <v>-174103678</v>
      </c>
      <c r="Z19" s="140">
        <v>-52.23</v>
      </c>
      <c r="AA19" s="62">
        <v>444465386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202377</v>
      </c>
      <c r="D22" s="155"/>
      <c r="E22" s="59">
        <v>1459148</v>
      </c>
      <c r="F22" s="60">
        <v>1759148</v>
      </c>
      <c r="G22" s="60">
        <v>1414557</v>
      </c>
      <c r="H22" s="60">
        <v>1414557</v>
      </c>
      <c r="I22" s="60">
        <v>1414557</v>
      </c>
      <c r="J22" s="60">
        <v>1414557</v>
      </c>
      <c r="K22" s="60">
        <v>1414557</v>
      </c>
      <c r="L22" s="60">
        <v>1414557</v>
      </c>
      <c r="M22" s="60">
        <v>1414557</v>
      </c>
      <c r="N22" s="60">
        <v>1414557</v>
      </c>
      <c r="O22" s="60">
        <v>1414557</v>
      </c>
      <c r="P22" s="60">
        <v>1414557</v>
      </c>
      <c r="Q22" s="60">
        <v>1414557</v>
      </c>
      <c r="R22" s="60">
        <v>1414557</v>
      </c>
      <c r="S22" s="60"/>
      <c r="T22" s="60"/>
      <c r="U22" s="60"/>
      <c r="V22" s="60"/>
      <c r="W22" s="60">
        <v>1414557</v>
      </c>
      <c r="X22" s="60">
        <v>1319361</v>
      </c>
      <c r="Y22" s="60">
        <v>95196</v>
      </c>
      <c r="Z22" s="140">
        <v>7.22</v>
      </c>
      <c r="AA22" s="62">
        <v>1759148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3087117</v>
      </c>
      <c r="H23" s="159">
        <v>3087117</v>
      </c>
      <c r="I23" s="159">
        <v>3087117</v>
      </c>
      <c r="J23" s="60">
        <v>3087117</v>
      </c>
      <c r="K23" s="159">
        <v>3087117</v>
      </c>
      <c r="L23" s="159">
        <v>3087117</v>
      </c>
      <c r="M23" s="60">
        <v>3087117</v>
      </c>
      <c r="N23" s="159">
        <v>3087117</v>
      </c>
      <c r="O23" s="159">
        <v>3087117</v>
      </c>
      <c r="P23" s="159">
        <v>3087117</v>
      </c>
      <c r="Q23" s="60">
        <v>3087117</v>
      </c>
      <c r="R23" s="159">
        <v>3087117</v>
      </c>
      <c r="S23" s="159"/>
      <c r="T23" s="60"/>
      <c r="U23" s="159"/>
      <c r="V23" s="159"/>
      <c r="W23" s="159">
        <v>3087117</v>
      </c>
      <c r="X23" s="60"/>
      <c r="Y23" s="159">
        <v>3087117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449893165</v>
      </c>
      <c r="D24" s="168">
        <f>SUM(D15:D23)</f>
        <v>0</v>
      </c>
      <c r="E24" s="76">
        <f t="shared" si="1"/>
        <v>499747634</v>
      </c>
      <c r="F24" s="77">
        <f t="shared" si="1"/>
        <v>507907634</v>
      </c>
      <c r="G24" s="77">
        <f t="shared" si="1"/>
        <v>228898036</v>
      </c>
      <c r="H24" s="77">
        <f t="shared" si="1"/>
        <v>228898036</v>
      </c>
      <c r="I24" s="77">
        <f t="shared" si="1"/>
        <v>228898036</v>
      </c>
      <c r="J24" s="77">
        <f t="shared" si="1"/>
        <v>228898036</v>
      </c>
      <c r="K24" s="77">
        <f t="shared" si="1"/>
        <v>228898036</v>
      </c>
      <c r="L24" s="77">
        <f t="shared" si="1"/>
        <v>228898036</v>
      </c>
      <c r="M24" s="77">
        <f t="shared" si="1"/>
        <v>228898036</v>
      </c>
      <c r="N24" s="77">
        <f t="shared" si="1"/>
        <v>228898036</v>
      </c>
      <c r="O24" s="77">
        <f t="shared" si="1"/>
        <v>228898036</v>
      </c>
      <c r="P24" s="77">
        <f t="shared" si="1"/>
        <v>228898036</v>
      </c>
      <c r="Q24" s="77">
        <f t="shared" si="1"/>
        <v>228898036</v>
      </c>
      <c r="R24" s="77">
        <f t="shared" si="1"/>
        <v>228898036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228898036</v>
      </c>
      <c r="X24" s="77">
        <f t="shared" si="1"/>
        <v>380930726</v>
      </c>
      <c r="Y24" s="77">
        <f t="shared" si="1"/>
        <v>-152032690</v>
      </c>
      <c r="Z24" s="212">
        <f>+IF(X24&lt;&gt;0,+(Y24/X24)*100,0)</f>
        <v>-39.91084982732529</v>
      </c>
      <c r="AA24" s="79">
        <f>SUM(AA15:AA23)</f>
        <v>507907634</v>
      </c>
    </row>
    <row r="25" spans="1:27" ht="12.75">
      <c r="A25" s="250" t="s">
        <v>159</v>
      </c>
      <c r="B25" s="251"/>
      <c r="C25" s="168">
        <f aca="true" t="shared" si="2" ref="C25:Y25">+C12+C24</f>
        <v>590646930</v>
      </c>
      <c r="D25" s="168">
        <f>+D12+D24</f>
        <v>0</v>
      </c>
      <c r="E25" s="72">
        <f t="shared" si="2"/>
        <v>607534068</v>
      </c>
      <c r="F25" s="73">
        <f t="shared" si="2"/>
        <v>631461068</v>
      </c>
      <c r="G25" s="73">
        <f t="shared" si="2"/>
        <v>488577221</v>
      </c>
      <c r="H25" s="73">
        <f t="shared" si="2"/>
        <v>481365412</v>
      </c>
      <c r="I25" s="73">
        <f t="shared" si="2"/>
        <v>456465823</v>
      </c>
      <c r="J25" s="73">
        <f t="shared" si="2"/>
        <v>456465823</v>
      </c>
      <c r="K25" s="73">
        <f t="shared" si="2"/>
        <v>436094453</v>
      </c>
      <c r="L25" s="73">
        <f t="shared" si="2"/>
        <v>409621635</v>
      </c>
      <c r="M25" s="73">
        <f t="shared" si="2"/>
        <v>457061920</v>
      </c>
      <c r="N25" s="73">
        <f t="shared" si="2"/>
        <v>457061920</v>
      </c>
      <c r="O25" s="73">
        <f t="shared" si="2"/>
        <v>476358231</v>
      </c>
      <c r="P25" s="73">
        <f t="shared" si="2"/>
        <v>459808234</v>
      </c>
      <c r="Q25" s="73">
        <f t="shared" si="2"/>
        <v>520390196</v>
      </c>
      <c r="R25" s="73">
        <f t="shared" si="2"/>
        <v>520390196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520390196</v>
      </c>
      <c r="X25" s="73">
        <f t="shared" si="2"/>
        <v>473595801</v>
      </c>
      <c r="Y25" s="73">
        <f t="shared" si="2"/>
        <v>46794395</v>
      </c>
      <c r="Z25" s="170">
        <f>+IF(X25&lt;&gt;0,+(Y25/X25)*100,0)</f>
        <v>9.880660871822213</v>
      </c>
      <c r="AA25" s="74">
        <f>+AA12+AA24</f>
        <v>631461068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332975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415694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21132943</v>
      </c>
      <c r="D32" s="155"/>
      <c r="E32" s="59">
        <v>12513750</v>
      </c>
      <c r="F32" s="60">
        <v>12513750</v>
      </c>
      <c r="G32" s="60">
        <v>31736961</v>
      </c>
      <c r="H32" s="60">
        <v>49008778</v>
      </c>
      <c r="I32" s="60">
        <v>34643145</v>
      </c>
      <c r="J32" s="60">
        <v>34643145</v>
      </c>
      <c r="K32" s="60">
        <v>28623743</v>
      </c>
      <c r="L32" s="60">
        <v>14438559</v>
      </c>
      <c r="M32" s="60">
        <v>30951262</v>
      </c>
      <c r="N32" s="60">
        <v>30951262</v>
      </c>
      <c r="O32" s="60">
        <v>25462944</v>
      </c>
      <c r="P32" s="60">
        <v>29335976</v>
      </c>
      <c r="Q32" s="60">
        <v>43432283</v>
      </c>
      <c r="R32" s="60">
        <v>43432283</v>
      </c>
      <c r="S32" s="60"/>
      <c r="T32" s="60"/>
      <c r="U32" s="60"/>
      <c r="V32" s="60"/>
      <c r="W32" s="60">
        <v>43432283</v>
      </c>
      <c r="X32" s="60">
        <v>9385313</v>
      </c>
      <c r="Y32" s="60">
        <v>34046970</v>
      </c>
      <c r="Z32" s="140">
        <v>362.77</v>
      </c>
      <c r="AA32" s="62">
        <v>12513750</v>
      </c>
    </row>
    <row r="33" spans="1:27" ht="12.75">
      <c r="A33" s="249" t="s">
        <v>165</v>
      </c>
      <c r="B33" s="182"/>
      <c r="C33" s="155">
        <v>512834</v>
      </c>
      <c r="D33" s="155"/>
      <c r="E33" s="59"/>
      <c r="F33" s="60">
        <v>15261728</v>
      </c>
      <c r="G33" s="60">
        <v>11897495</v>
      </c>
      <c r="H33" s="60">
        <v>11710033</v>
      </c>
      <c r="I33" s="60">
        <v>12065836</v>
      </c>
      <c r="J33" s="60">
        <v>12065836</v>
      </c>
      <c r="K33" s="60">
        <v>12214043</v>
      </c>
      <c r="L33" s="60">
        <v>12401583</v>
      </c>
      <c r="M33" s="60">
        <v>12481220</v>
      </c>
      <c r="N33" s="60">
        <v>12481220</v>
      </c>
      <c r="O33" s="60">
        <v>12557559</v>
      </c>
      <c r="P33" s="60">
        <v>12696187</v>
      </c>
      <c r="Q33" s="60">
        <v>12674280</v>
      </c>
      <c r="R33" s="60">
        <v>12674280</v>
      </c>
      <c r="S33" s="60"/>
      <c r="T33" s="60"/>
      <c r="U33" s="60"/>
      <c r="V33" s="60"/>
      <c r="W33" s="60">
        <v>12674280</v>
      </c>
      <c r="X33" s="60">
        <v>11446296</v>
      </c>
      <c r="Y33" s="60">
        <v>1227984</v>
      </c>
      <c r="Z33" s="140">
        <v>10.73</v>
      </c>
      <c r="AA33" s="62">
        <v>15261728</v>
      </c>
    </row>
    <row r="34" spans="1:27" ht="12.75">
      <c r="A34" s="250" t="s">
        <v>58</v>
      </c>
      <c r="B34" s="251"/>
      <c r="C34" s="168">
        <f aca="true" t="shared" si="3" ref="C34:Y34">SUM(C29:C33)</f>
        <v>22394446</v>
      </c>
      <c r="D34" s="168">
        <f>SUM(D29:D33)</f>
        <v>0</v>
      </c>
      <c r="E34" s="72">
        <f t="shared" si="3"/>
        <v>12513750</v>
      </c>
      <c r="F34" s="73">
        <f t="shared" si="3"/>
        <v>27775478</v>
      </c>
      <c r="G34" s="73">
        <f t="shared" si="3"/>
        <v>43634456</v>
      </c>
      <c r="H34" s="73">
        <f t="shared" si="3"/>
        <v>60718811</v>
      </c>
      <c r="I34" s="73">
        <f t="shared" si="3"/>
        <v>46708981</v>
      </c>
      <c r="J34" s="73">
        <f t="shared" si="3"/>
        <v>46708981</v>
      </c>
      <c r="K34" s="73">
        <f t="shared" si="3"/>
        <v>40837786</v>
      </c>
      <c r="L34" s="73">
        <f t="shared" si="3"/>
        <v>26840142</v>
      </c>
      <c r="M34" s="73">
        <f t="shared" si="3"/>
        <v>43432482</v>
      </c>
      <c r="N34" s="73">
        <f t="shared" si="3"/>
        <v>43432482</v>
      </c>
      <c r="O34" s="73">
        <f t="shared" si="3"/>
        <v>38020503</v>
      </c>
      <c r="P34" s="73">
        <f t="shared" si="3"/>
        <v>42032163</v>
      </c>
      <c r="Q34" s="73">
        <f t="shared" si="3"/>
        <v>56106563</v>
      </c>
      <c r="R34" s="73">
        <f t="shared" si="3"/>
        <v>56106563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56106563</v>
      </c>
      <c r="X34" s="73">
        <f t="shared" si="3"/>
        <v>20831609</v>
      </c>
      <c r="Y34" s="73">
        <f t="shared" si="3"/>
        <v>35274954</v>
      </c>
      <c r="Z34" s="170">
        <f>+IF(X34&lt;&gt;0,+(Y34/X34)*100,0)</f>
        <v>169.33379461951307</v>
      </c>
      <c r="AA34" s="74">
        <f>SUM(AA29:AA33)</f>
        <v>27775478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234982</v>
      </c>
      <c r="D37" s="155"/>
      <c r="E37" s="59">
        <v>1600000</v>
      </c>
      <c r="F37" s="60">
        <v>1600000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1200000</v>
      </c>
      <c r="Y37" s="60">
        <v>-1200000</v>
      </c>
      <c r="Z37" s="140">
        <v>-100</v>
      </c>
      <c r="AA37" s="62">
        <v>1600000</v>
      </c>
    </row>
    <row r="38" spans="1:27" ht="12.75">
      <c r="A38" s="249" t="s">
        <v>165</v>
      </c>
      <c r="B38" s="182"/>
      <c r="C38" s="155">
        <v>4885079</v>
      </c>
      <c r="D38" s="155"/>
      <c r="E38" s="59">
        <v>15261728</v>
      </c>
      <c r="F38" s="60"/>
      <c r="G38" s="60">
        <v>4246553</v>
      </c>
      <c r="H38" s="60">
        <v>4246553</v>
      </c>
      <c r="I38" s="60">
        <v>4246553</v>
      </c>
      <c r="J38" s="60">
        <v>4246553</v>
      </c>
      <c r="K38" s="60">
        <v>4246553</v>
      </c>
      <c r="L38" s="60">
        <v>4246553</v>
      </c>
      <c r="M38" s="60">
        <v>4246553</v>
      </c>
      <c r="N38" s="60">
        <v>4246553</v>
      </c>
      <c r="O38" s="60">
        <v>4246553</v>
      </c>
      <c r="P38" s="60">
        <v>4246553</v>
      </c>
      <c r="Q38" s="60">
        <v>4246553</v>
      </c>
      <c r="R38" s="60">
        <v>4246553</v>
      </c>
      <c r="S38" s="60"/>
      <c r="T38" s="60"/>
      <c r="U38" s="60"/>
      <c r="V38" s="60"/>
      <c r="W38" s="60">
        <v>4246553</v>
      </c>
      <c r="X38" s="60"/>
      <c r="Y38" s="60">
        <v>4246553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5120061</v>
      </c>
      <c r="D39" s="168">
        <f>SUM(D37:D38)</f>
        <v>0</v>
      </c>
      <c r="E39" s="76">
        <f t="shared" si="4"/>
        <v>16861728</v>
      </c>
      <c r="F39" s="77">
        <f t="shared" si="4"/>
        <v>1600000</v>
      </c>
      <c r="G39" s="77">
        <f t="shared" si="4"/>
        <v>4246553</v>
      </c>
      <c r="H39" s="77">
        <f t="shared" si="4"/>
        <v>4246553</v>
      </c>
      <c r="I39" s="77">
        <f t="shared" si="4"/>
        <v>4246553</v>
      </c>
      <c r="J39" s="77">
        <f t="shared" si="4"/>
        <v>4246553</v>
      </c>
      <c r="K39" s="77">
        <f t="shared" si="4"/>
        <v>4246553</v>
      </c>
      <c r="L39" s="77">
        <f t="shared" si="4"/>
        <v>4246553</v>
      </c>
      <c r="M39" s="77">
        <f t="shared" si="4"/>
        <v>4246553</v>
      </c>
      <c r="N39" s="77">
        <f t="shared" si="4"/>
        <v>4246553</v>
      </c>
      <c r="O39" s="77">
        <f t="shared" si="4"/>
        <v>4246553</v>
      </c>
      <c r="P39" s="77">
        <f t="shared" si="4"/>
        <v>4246553</v>
      </c>
      <c r="Q39" s="77">
        <f t="shared" si="4"/>
        <v>4246553</v>
      </c>
      <c r="R39" s="77">
        <f t="shared" si="4"/>
        <v>4246553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4246553</v>
      </c>
      <c r="X39" s="77">
        <f t="shared" si="4"/>
        <v>1200000</v>
      </c>
      <c r="Y39" s="77">
        <f t="shared" si="4"/>
        <v>3046553</v>
      </c>
      <c r="Z39" s="212">
        <f>+IF(X39&lt;&gt;0,+(Y39/X39)*100,0)</f>
        <v>253.87941666666666</v>
      </c>
      <c r="AA39" s="79">
        <f>SUM(AA37:AA38)</f>
        <v>1600000</v>
      </c>
    </row>
    <row r="40" spans="1:27" ht="12.75">
      <c r="A40" s="250" t="s">
        <v>167</v>
      </c>
      <c r="B40" s="251"/>
      <c r="C40" s="168">
        <f aca="true" t="shared" si="5" ref="C40:Y40">+C34+C39</f>
        <v>27514507</v>
      </c>
      <c r="D40" s="168">
        <f>+D34+D39</f>
        <v>0</v>
      </c>
      <c r="E40" s="72">
        <f t="shared" si="5"/>
        <v>29375478</v>
      </c>
      <c r="F40" s="73">
        <f t="shared" si="5"/>
        <v>29375478</v>
      </c>
      <c r="G40" s="73">
        <f t="shared" si="5"/>
        <v>47881009</v>
      </c>
      <c r="H40" s="73">
        <f t="shared" si="5"/>
        <v>64965364</v>
      </c>
      <c r="I40" s="73">
        <f t="shared" si="5"/>
        <v>50955534</v>
      </c>
      <c r="J40" s="73">
        <f t="shared" si="5"/>
        <v>50955534</v>
      </c>
      <c r="K40" s="73">
        <f t="shared" si="5"/>
        <v>45084339</v>
      </c>
      <c r="L40" s="73">
        <f t="shared" si="5"/>
        <v>31086695</v>
      </c>
      <c r="M40" s="73">
        <f t="shared" si="5"/>
        <v>47679035</v>
      </c>
      <c r="N40" s="73">
        <f t="shared" si="5"/>
        <v>47679035</v>
      </c>
      <c r="O40" s="73">
        <f t="shared" si="5"/>
        <v>42267056</v>
      </c>
      <c r="P40" s="73">
        <f t="shared" si="5"/>
        <v>46278716</v>
      </c>
      <c r="Q40" s="73">
        <f t="shared" si="5"/>
        <v>60353116</v>
      </c>
      <c r="R40" s="73">
        <f t="shared" si="5"/>
        <v>60353116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60353116</v>
      </c>
      <c r="X40" s="73">
        <f t="shared" si="5"/>
        <v>22031609</v>
      </c>
      <c r="Y40" s="73">
        <f t="shared" si="5"/>
        <v>38321507</v>
      </c>
      <c r="Z40" s="170">
        <f>+IF(X40&lt;&gt;0,+(Y40/X40)*100,0)</f>
        <v>173.93875771851253</v>
      </c>
      <c r="AA40" s="74">
        <f>+AA34+AA39</f>
        <v>29375478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563132423</v>
      </c>
      <c r="D42" s="257">
        <f>+D25-D40</f>
        <v>0</v>
      </c>
      <c r="E42" s="258">
        <f t="shared" si="6"/>
        <v>578158590</v>
      </c>
      <c r="F42" s="259">
        <f t="shared" si="6"/>
        <v>602085590</v>
      </c>
      <c r="G42" s="259">
        <f t="shared" si="6"/>
        <v>440696212</v>
      </c>
      <c r="H42" s="259">
        <f t="shared" si="6"/>
        <v>416400048</v>
      </c>
      <c r="I42" s="259">
        <f t="shared" si="6"/>
        <v>405510289</v>
      </c>
      <c r="J42" s="259">
        <f t="shared" si="6"/>
        <v>405510289</v>
      </c>
      <c r="K42" s="259">
        <f t="shared" si="6"/>
        <v>391010114</v>
      </c>
      <c r="L42" s="259">
        <f t="shared" si="6"/>
        <v>378534940</v>
      </c>
      <c r="M42" s="259">
        <f t="shared" si="6"/>
        <v>409382885</v>
      </c>
      <c r="N42" s="259">
        <f t="shared" si="6"/>
        <v>409382885</v>
      </c>
      <c r="O42" s="259">
        <f t="shared" si="6"/>
        <v>434091175</v>
      </c>
      <c r="P42" s="259">
        <f t="shared" si="6"/>
        <v>413529518</v>
      </c>
      <c r="Q42" s="259">
        <f t="shared" si="6"/>
        <v>460037080</v>
      </c>
      <c r="R42" s="259">
        <f t="shared" si="6"/>
        <v>460037080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460037080</v>
      </c>
      <c r="X42" s="259">
        <f t="shared" si="6"/>
        <v>451564192</v>
      </c>
      <c r="Y42" s="259">
        <f t="shared" si="6"/>
        <v>8472888</v>
      </c>
      <c r="Z42" s="260">
        <f>+IF(X42&lt;&gt;0,+(Y42/X42)*100,0)</f>
        <v>1.8763418690204738</v>
      </c>
      <c r="AA42" s="261">
        <f>+AA25-AA40</f>
        <v>602085590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557738123</v>
      </c>
      <c r="D45" s="155"/>
      <c r="E45" s="59">
        <v>578158590</v>
      </c>
      <c r="F45" s="60">
        <v>602085590</v>
      </c>
      <c r="G45" s="60">
        <v>435301912</v>
      </c>
      <c r="H45" s="60">
        <v>411005748</v>
      </c>
      <c r="I45" s="60">
        <v>400115989</v>
      </c>
      <c r="J45" s="60">
        <v>400115989</v>
      </c>
      <c r="K45" s="60">
        <v>385615814</v>
      </c>
      <c r="L45" s="60">
        <v>373140640</v>
      </c>
      <c r="M45" s="60">
        <v>403988585</v>
      </c>
      <c r="N45" s="60">
        <v>403988585</v>
      </c>
      <c r="O45" s="60">
        <v>428696875</v>
      </c>
      <c r="P45" s="60">
        <v>408135218</v>
      </c>
      <c r="Q45" s="60">
        <v>454642780</v>
      </c>
      <c r="R45" s="60">
        <v>454642780</v>
      </c>
      <c r="S45" s="60"/>
      <c r="T45" s="60"/>
      <c r="U45" s="60"/>
      <c r="V45" s="60"/>
      <c r="W45" s="60">
        <v>454642780</v>
      </c>
      <c r="X45" s="60">
        <v>451564193</v>
      </c>
      <c r="Y45" s="60">
        <v>3078587</v>
      </c>
      <c r="Z45" s="139">
        <v>0.68</v>
      </c>
      <c r="AA45" s="62">
        <v>602085590</v>
      </c>
    </row>
    <row r="46" spans="1:27" ht="12.75">
      <c r="A46" s="249" t="s">
        <v>171</v>
      </c>
      <c r="B46" s="182"/>
      <c r="C46" s="155">
        <v>5394300</v>
      </c>
      <c r="D46" s="155"/>
      <c r="E46" s="59"/>
      <c r="F46" s="60"/>
      <c r="G46" s="60">
        <v>5394300</v>
      </c>
      <c r="H46" s="60">
        <v>5394300</v>
      </c>
      <c r="I46" s="60">
        <v>5394300</v>
      </c>
      <c r="J46" s="60">
        <v>5394300</v>
      </c>
      <c r="K46" s="60">
        <v>5394300</v>
      </c>
      <c r="L46" s="60">
        <v>5394300</v>
      </c>
      <c r="M46" s="60">
        <v>5394300</v>
      </c>
      <c r="N46" s="60">
        <v>5394300</v>
      </c>
      <c r="O46" s="60">
        <v>5394300</v>
      </c>
      <c r="P46" s="60">
        <v>5394300</v>
      </c>
      <c r="Q46" s="60">
        <v>5394300</v>
      </c>
      <c r="R46" s="60">
        <v>5394300</v>
      </c>
      <c r="S46" s="60"/>
      <c r="T46" s="60"/>
      <c r="U46" s="60"/>
      <c r="V46" s="60"/>
      <c r="W46" s="60">
        <v>5394300</v>
      </c>
      <c r="X46" s="60"/>
      <c r="Y46" s="60">
        <v>5394300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563132423</v>
      </c>
      <c r="D48" s="217">
        <f>SUM(D45:D47)</f>
        <v>0</v>
      </c>
      <c r="E48" s="264">
        <f t="shared" si="7"/>
        <v>578158590</v>
      </c>
      <c r="F48" s="219">
        <f t="shared" si="7"/>
        <v>602085590</v>
      </c>
      <c r="G48" s="219">
        <f t="shared" si="7"/>
        <v>440696212</v>
      </c>
      <c r="H48" s="219">
        <f t="shared" si="7"/>
        <v>416400048</v>
      </c>
      <c r="I48" s="219">
        <f t="shared" si="7"/>
        <v>405510289</v>
      </c>
      <c r="J48" s="219">
        <f t="shared" si="7"/>
        <v>405510289</v>
      </c>
      <c r="K48" s="219">
        <f t="shared" si="7"/>
        <v>391010114</v>
      </c>
      <c r="L48" s="219">
        <f t="shared" si="7"/>
        <v>378534940</v>
      </c>
      <c r="M48" s="219">
        <f t="shared" si="7"/>
        <v>409382885</v>
      </c>
      <c r="N48" s="219">
        <f t="shared" si="7"/>
        <v>409382885</v>
      </c>
      <c r="O48" s="219">
        <f t="shared" si="7"/>
        <v>434091175</v>
      </c>
      <c r="P48" s="219">
        <f t="shared" si="7"/>
        <v>413529518</v>
      </c>
      <c r="Q48" s="219">
        <f t="shared" si="7"/>
        <v>460037080</v>
      </c>
      <c r="R48" s="219">
        <f t="shared" si="7"/>
        <v>460037080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460037080</v>
      </c>
      <c r="X48" s="219">
        <f t="shared" si="7"/>
        <v>451564193</v>
      </c>
      <c r="Y48" s="219">
        <f t="shared" si="7"/>
        <v>8472887</v>
      </c>
      <c r="Z48" s="265">
        <f>+IF(X48&lt;&gt;0,+(Y48/X48)*100,0)</f>
        <v>1.8763416434128117</v>
      </c>
      <c r="AA48" s="232">
        <f>SUM(AA45:AA47)</f>
        <v>602085590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7623279</v>
      </c>
      <c r="D6" s="155"/>
      <c r="E6" s="59">
        <v>6053931</v>
      </c>
      <c r="F6" s="60"/>
      <c r="G6" s="60"/>
      <c r="H6" s="60"/>
      <c r="I6" s="60">
        <v>124</v>
      </c>
      <c r="J6" s="60">
        <v>124</v>
      </c>
      <c r="K6" s="60"/>
      <c r="L6" s="60"/>
      <c r="M6" s="60">
        <v>363500</v>
      </c>
      <c r="N6" s="60">
        <v>363500</v>
      </c>
      <c r="O6" s="60"/>
      <c r="P6" s="60"/>
      <c r="Q6" s="60">
        <v>7328</v>
      </c>
      <c r="R6" s="60">
        <v>7328</v>
      </c>
      <c r="S6" s="60"/>
      <c r="T6" s="60"/>
      <c r="U6" s="60"/>
      <c r="V6" s="60"/>
      <c r="W6" s="60">
        <v>370952</v>
      </c>
      <c r="X6" s="60"/>
      <c r="Y6" s="60">
        <v>370952</v>
      </c>
      <c r="Z6" s="140"/>
      <c r="AA6" s="62"/>
    </row>
    <row r="7" spans="1:27" ht="12.75">
      <c r="A7" s="249" t="s">
        <v>32</v>
      </c>
      <c r="B7" s="182"/>
      <c r="C7" s="155">
        <v>202400</v>
      </c>
      <c r="D7" s="155"/>
      <c r="E7" s="59">
        <v>260210</v>
      </c>
      <c r="F7" s="60"/>
      <c r="G7" s="60">
        <v>8769</v>
      </c>
      <c r="H7" s="60">
        <v>13125</v>
      </c>
      <c r="I7" s="60">
        <v>4091</v>
      </c>
      <c r="J7" s="60">
        <v>25985</v>
      </c>
      <c r="K7" s="60">
        <v>17755</v>
      </c>
      <c r="L7" s="60">
        <v>6433</v>
      </c>
      <c r="M7" s="60">
        <v>502</v>
      </c>
      <c r="N7" s="60">
        <v>24690</v>
      </c>
      <c r="O7" s="60">
        <v>8734</v>
      </c>
      <c r="P7" s="60">
        <v>7860</v>
      </c>
      <c r="Q7" s="60">
        <v>14939</v>
      </c>
      <c r="R7" s="60">
        <v>31533</v>
      </c>
      <c r="S7" s="60"/>
      <c r="T7" s="60"/>
      <c r="U7" s="60"/>
      <c r="V7" s="60"/>
      <c r="W7" s="60">
        <v>82208</v>
      </c>
      <c r="X7" s="60"/>
      <c r="Y7" s="60">
        <v>82208</v>
      </c>
      <c r="Z7" s="140"/>
      <c r="AA7" s="62"/>
    </row>
    <row r="8" spans="1:27" ht="12.75">
      <c r="A8" s="249" t="s">
        <v>178</v>
      </c>
      <c r="B8" s="182"/>
      <c r="C8" s="155">
        <v>6523175</v>
      </c>
      <c r="D8" s="155"/>
      <c r="E8" s="59">
        <v>73244258</v>
      </c>
      <c r="F8" s="60"/>
      <c r="G8" s="60">
        <v>9799626</v>
      </c>
      <c r="H8" s="60">
        <v>400883</v>
      </c>
      <c r="I8" s="60">
        <v>3424452</v>
      </c>
      <c r="J8" s="60">
        <v>13624961</v>
      </c>
      <c r="K8" s="60">
        <v>657349</v>
      </c>
      <c r="L8" s="60">
        <v>4905489</v>
      </c>
      <c r="M8" s="60">
        <v>2546344</v>
      </c>
      <c r="N8" s="60">
        <v>8109182</v>
      </c>
      <c r="O8" s="60">
        <v>4585279</v>
      </c>
      <c r="P8" s="60">
        <v>1572045</v>
      </c>
      <c r="Q8" s="60">
        <v>805720</v>
      </c>
      <c r="R8" s="60">
        <v>6963044</v>
      </c>
      <c r="S8" s="60"/>
      <c r="T8" s="60"/>
      <c r="U8" s="60"/>
      <c r="V8" s="60"/>
      <c r="W8" s="60">
        <v>28697187</v>
      </c>
      <c r="X8" s="60"/>
      <c r="Y8" s="60">
        <v>28697187</v>
      </c>
      <c r="Z8" s="140"/>
      <c r="AA8" s="62"/>
    </row>
    <row r="9" spans="1:27" ht="12.75">
      <c r="A9" s="249" t="s">
        <v>179</v>
      </c>
      <c r="B9" s="182"/>
      <c r="C9" s="155">
        <v>229130118</v>
      </c>
      <c r="D9" s="155"/>
      <c r="E9" s="59">
        <v>247722666</v>
      </c>
      <c r="F9" s="60"/>
      <c r="G9" s="60">
        <v>120692000</v>
      </c>
      <c r="H9" s="60">
        <v>84147</v>
      </c>
      <c r="I9" s="60"/>
      <c r="J9" s="60">
        <v>120776147</v>
      </c>
      <c r="K9" s="60">
        <v>6000000</v>
      </c>
      <c r="L9" s="60">
        <v>38253</v>
      </c>
      <c r="M9" s="60">
        <v>79416000</v>
      </c>
      <c r="N9" s="60">
        <v>85454253</v>
      </c>
      <c r="O9" s="60">
        <v>38268</v>
      </c>
      <c r="P9" s="60">
        <v>2500000</v>
      </c>
      <c r="Q9" s="60">
        <v>56212000</v>
      </c>
      <c r="R9" s="60">
        <v>58750268</v>
      </c>
      <c r="S9" s="60"/>
      <c r="T9" s="60"/>
      <c r="U9" s="60"/>
      <c r="V9" s="60"/>
      <c r="W9" s="60">
        <v>264980668</v>
      </c>
      <c r="X9" s="60"/>
      <c r="Y9" s="60">
        <v>264980668</v>
      </c>
      <c r="Z9" s="140"/>
      <c r="AA9" s="62"/>
    </row>
    <row r="10" spans="1:27" ht="12.75">
      <c r="A10" s="249" t="s">
        <v>180</v>
      </c>
      <c r="B10" s="182"/>
      <c r="C10" s="155">
        <v>58809000</v>
      </c>
      <c r="D10" s="155"/>
      <c r="E10" s="59">
        <v>94812999</v>
      </c>
      <c r="F10" s="60"/>
      <c r="G10" s="60"/>
      <c r="H10" s="60"/>
      <c r="I10" s="60"/>
      <c r="J10" s="60"/>
      <c r="K10" s="60"/>
      <c r="L10" s="60"/>
      <c r="M10" s="60">
        <v>24723958</v>
      </c>
      <c r="N10" s="60">
        <v>24723958</v>
      </c>
      <c r="O10" s="60"/>
      <c r="P10" s="60"/>
      <c r="Q10" s="60">
        <v>28083000</v>
      </c>
      <c r="R10" s="60">
        <v>28083000</v>
      </c>
      <c r="S10" s="60"/>
      <c r="T10" s="60"/>
      <c r="U10" s="60"/>
      <c r="V10" s="60"/>
      <c r="W10" s="60">
        <v>52806958</v>
      </c>
      <c r="X10" s="60"/>
      <c r="Y10" s="60">
        <v>52806958</v>
      </c>
      <c r="Z10" s="140"/>
      <c r="AA10" s="62"/>
    </row>
    <row r="11" spans="1:27" ht="12.75">
      <c r="A11" s="249" t="s">
        <v>181</v>
      </c>
      <c r="B11" s="182"/>
      <c r="C11" s="155">
        <v>8198053</v>
      </c>
      <c r="D11" s="155"/>
      <c r="E11" s="59">
        <v>5977548</v>
      </c>
      <c r="F11" s="60"/>
      <c r="G11" s="60"/>
      <c r="H11" s="60">
        <v>337640</v>
      </c>
      <c r="I11" s="60">
        <v>482395</v>
      </c>
      <c r="J11" s="60">
        <v>820035</v>
      </c>
      <c r="K11" s="60">
        <v>265630</v>
      </c>
      <c r="L11" s="60">
        <v>124200</v>
      </c>
      <c r="M11" s="60">
        <v>265630</v>
      </c>
      <c r="N11" s="60">
        <v>655460</v>
      </c>
      <c r="O11" s="60">
        <v>254020</v>
      </c>
      <c r="P11" s="60">
        <v>138765</v>
      </c>
      <c r="Q11" s="60">
        <v>336193</v>
      </c>
      <c r="R11" s="60">
        <v>728978</v>
      </c>
      <c r="S11" s="60"/>
      <c r="T11" s="60"/>
      <c r="U11" s="60"/>
      <c r="V11" s="60"/>
      <c r="W11" s="60">
        <v>2204473</v>
      </c>
      <c r="X11" s="60"/>
      <c r="Y11" s="60">
        <v>2204473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-199812866</v>
      </c>
      <c r="D14" s="155"/>
      <c r="E14" s="59">
        <v>-263956765</v>
      </c>
      <c r="F14" s="60">
        <v>-267789993</v>
      </c>
      <c r="G14" s="60">
        <v>-16271962</v>
      </c>
      <c r="H14" s="60">
        <v>-11114793</v>
      </c>
      <c r="I14" s="60">
        <v>-30146957</v>
      </c>
      <c r="J14" s="60">
        <v>-57533712</v>
      </c>
      <c r="K14" s="60">
        <v>-21978312</v>
      </c>
      <c r="L14" s="60">
        <v>-23066125</v>
      </c>
      <c r="M14" s="60">
        <v>-25460576</v>
      </c>
      <c r="N14" s="60">
        <v>-70505013</v>
      </c>
      <c r="O14" s="60">
        <v>-19786009</v>
      </c>
      <c r="P14" s="60">
        <v>-21693616</v>
      </c>
      <c r="Q14" s="60">
        <v>-20305770</v>
      </c>
      <c r="R14" s="60">
        <v>-61785395</v>
      </c>
      <c r="S14" s="60"/>
      <c r="T14" s="60"/>
      <c r="U14" s="60"/>
      <c r="V14" s="60"/>
      <c r="W14" s="60">
        <v>-189824120</v>
      </c>
      <c r="X14" s="60">
        <v>-194788517</v>
      </c>
      <c r="Y14" s="60">
        <v>4964397</v>
      </c>
      <c r="Z14" s="140">
        <v>-2.55</v>
      </c>
      <c r="AA14" s="62">
        <v>-267789993</v>
      </c>
    </row>
    <row r="15" spans="1:27" ht="12.75">
      <c r="A15" s="249" t="s">
        <v>40</v>
      </c>
      <c r="B15" s="182"/>
      <c r="C15" s="155">
        <v>-130606</v>
      </c>
      <c r="D15" s="155"/>
      <c r="E15" s="59">
        <v>-117084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-5792076</v>
      </c>
      <c r="F16" s="60">
        <v>-1989260</v>
      </c>
      <c r="G16" s="60">
        <v>-1333998</v>
      </c>
      <c r="H16" s="60">
        <v>-4556</v>
      </c>
      <c r="I16" s="60"/>
      <c r="J16" s="60">
        <v>-1338554</v>
      </c>
      <c r="K16" s="60">
        <v>-221098</v>
      </c>
      <c r="L16" s="60">
        <v>-97</v>
      </c>
      <c r="M16" s="60">
        <v>-29260</v>
      </c>
      <c r="N16" s="60">
        <v>-250455</v>
      </c>
      <c r="O16" s="60">
        <v>-24265</v>
      </c>
      <c r="P16" s="60">
        <v>-42882</v>
      </c>
      <c r="Q16" s="60">
        <v>-10450</v>
      </c>
      <c r="R16" s="60">
        <v>-77597</v>
      </c>
      <c r="S16" s="60"/>
      <c r="T16" s="60"/>
      <c r="U16" s="60"/>
      <c r="V16" s="60"/>
      <c r="W16" s="60">
        <v>-1666606</v>
      </c>
      <c r="X16" s="60">
        <v>-1613274</v>
      </c>
      <c r="Y16" s="60">
        <v>-53332</v>
      </c>
      <c r="Z16" s="140">
        <v>3.31</v>
      </c>
      <c r="AA16" s="62">
        <v>-1989260</v>
      </c>
    </row>
    <row r="17" spans="1:27" ht="12.75">
      <c r="A17" s="250" t="s">
        <v>185</v>
      </c>
      <c r="B17" s="251"/>
      <c r="C17" s="168">
        <f aca="true" t="shared" si="0" ref="C17:Y17">SUM(C6:C16)</f>
        <v>110542553</v>
      </c>
      <c r="D17" s="168">
        <f t="shared" si="0"/>
        <v>0</v>
      </c>
      <c r="E17" s="72">
        <f t="shared" si="0"/>
        <v>158205687</v>
      </c>
      <c r="F17" s="73">
        <f t="shared" si="0"/>
        <v>-269779253</v>
      </c>
      <c r="G17" s="73">
        <f t="shared" si="0"/>
        <v>112894435</v>
      </c>
      <c r="H17" s="73">
        <f t="shared" si="0"/>
        <v>-10283554</v>
      </c>
      <c r="I17" s="73">
        <f t="shared" si="0"/>
        <v>-26235895</v>
      </c>
      <c r="J17" s="73">
        <f t="shared" si="0"/>
        <v>76374986</v>
      </c>
      <c r="K17" s="73">
        <f t="shared" si="0"/>
        <v>-15258676</v>
      </c>
      <c r="L17" s="73">
        <f t="shared" si="0"/>
        <v>-17991847</v>
      </c>
      <c r="M17" s="73">
        <f t="shared" si="0"/>
        <v>81826098</v>
      </c>
      <c r="N17" s="73">
        <f t="shared" si="0"/>
        <v>48575575</v>
      </c>
      <c r="O17" s="73">
        <f t="shared" si="0"/>
        <v>-14923973</v>
      </c>
      <c r="P17" s="73">
        <f t="shared" si="0"/>
        <v>-17517828</v>
      </c>
      <c r="Q17" s="73">
        <f t="shared" si="0"/>
        <v>65142960</v>
      </c>
      <c r="R17" s="73">
        <f t="shared" si="0"/>
        <v>32701159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157651720</v>
      </c>
      <c r="X17" s="73">
        <f t="shared" si="0"/>
        <v>-196401791</v>
      </c>
      <c r="Y17" s="73">
        <f t="shared" si="0"/>
        <v>354053511</v>
      </c>
      <c r="Z17" s="170">
        <f>+IF(X17&lt;&gt;0,+(Y17/X17)*100,0)</f>
        <v>-180.27000120380777</v>
      </c>
      <c r="AA17" s="74">
        <f>SUM(AA6:AA16)</f>
        <v>-269779253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993706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-8926</v>
      </c>
      <c r="H23" s="159">
        <v>-8694</v>
      </c>
      <c r="I23" s="159"/>
      <c r="J23" s="60">
        <v>-17620</v>
      </c>
      <c r="K23" s="159"/>
      <c r="L23" s="159"/>
      <c r="M23" s="60">
        <v>-10318</v>
      </c>
      <c r="N23" s="159">
        <v>-10318</v>
      </c>
      <c r="O23" s="159">
        <v>-10370</v>
      </c>
      <c r="P23" s="159"/>
      <c r="Q23" s="60"/>
      <c r="R23" s="159">
        <v>-10370</v>
      </c>
      <c r="S23" s="159"/>
      <c r="T23" s="60"/>
      <c r="U23" s="159"/>
      <c r="V23" s="159"/>
      <c r="W23" s="159">
        <v>-38308</v>
      </c>
      <c r="X23" s="60"/>
      <c r="Y23" s="159">
        <v>-38308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-28277014</v>
      </c>
      <c r="H24" s="60">
        <v>4688220</v>
      </c>
      <c r="I24" s="60">
        <v>-323000</v>
      </c>
      <c r="J24" s="60">
        <v>-23911794</v>
      </c>
      <c r="K24" s="60"/>
      <c r="L24" s="60">
        <v>7062931</v>
      </c>
      <c r="M24" s="60">
        <v>-23794654</v>
      </c>
      <c r="N24" s="60">
        <v>-16731723</v>
      </c>
      <c r="O24" s="60">
        <v>-905721</v>
      </c>
      <c r="P24" s="60">
        <v>14058488</v>
      </c>
      <c r="Q24" s="60">
        <v>-388000</v>
      </c>
      <c r="R24" s="60">
        <v>12764767</v>
      </c>
      <c r="S24" s="60"/>
      <c r="T24" s="60"/>
      <c r="U24" s="60"/>
      <c r="V24" s="60"/>
      <c r="W24" s="60">
        <v>-27878750</v>
      </c>
      <c r="X24" s="60"/>
      <c r="Y24" s="60">
        <v>-27878750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-75844640</v>
      </c>
      <c r="D26" s="155"/>
      <c r="E26" s="59">
        <v>-113391300</v>
      </c>
      <c r="F26" s="60"/>
      <c r="G26" s="60">
        <v>-1560777</v>
      </c>
      <c r="H26" s="60">
        <v>-26250</v>
      </c>
      <c r="I26" s="60">
        <v>-180710</v>
      </c>
      <c r="J26" s="60">
        <v>-1767737</v>
      </c>
      <c r="K26" s="60">
        <v>-326610</v>
      </c>
      <c r="L26" s="60">
        <v>-4500</v>
      </c>
      <c r="M26" s="60">
        <v>-8893625</v>
      </c>
      <c r="N26" s="60">
        <v>-9224735</v>
      </c>
      <c r="O26" s="60"/>
      <c r="P26" s="60">
        <v>-146031</v>
      </c>
      <c r="Q26" s="60">
        <v>-231120</v>
      </c>
      <c r="R26" s="60">
        <v>-377151</v>
      </c>
      <c r="S26" s="60"/>
      <c r="T26" s="60"/>
      <c r="U26" s="60"/>
      <c r="V26" s="60"/>
      <c r="W26" s="60">
        <v>-11369623</v>
      </c>
      <c r="X26" s="60"/>
      <c r="Y26" s="60">
        <v>-11369623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-74850934</v>
      </c>
      <c r="D27" s="168">
        <f>SUM(D21:D26)</f>
        <v>0</v>
      </c>
      <c r="E27" s="72">
        <f t="shared" si="1"/>
        <v>-113391300</v>
      </c>
      <c r="F27" s="73">
        <f t="shared" si="1"/>
        <v>0</v>
      </c>
      <c r="G27" s="73">
        <f t="shared" si="1"/>
        <v>-29846717</v>
      </c>
      <c r="H27" s="73">
        <f t="shared" si="1"/>
        <v>4653276</v>
      </c>
      <c r="I27" s="73">
        <f t="shared" si="1"/>
        <v>-503710</v>
      </c>
      <c r="J27" s="73">
        <f t="shared" si="1"/>
        <v>-25697151</v>
      </c>
      <c r="K27" s="73">
        <f t="shared" si="1"/>
        <v>-326610</v>
      </c>
      <c r="L27" s="73">
        <f t="shared" si="1"/>
        <v>7058431</v>
      </c>
      <c r="M27" s="73">
        <f t="shared" si="1"/>
        <v>-32698597</v>
      </c>
      <c r="N27" s="73">
        <f t="shared" si="1"/>
        <v>-25966776</v>
      </c>
      <c r="O27" s="73">
        <f t="shared" si="1"/>
        <v>-916091</v>
      </c>
      <c r="P27" s="73">
        <f t="shared" si="1"/>
        <v>13912457</v>
      </c>
      <c r="Q27" s="73">
        <f t="shared" si="1"/>
        <v>-619120</v>
      </c>
      <c r="R27" s="73">
        <f t="shared" si="1"/>
        <v>12377246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-39286681</v>
      </c>
      <c r="X27" s="73">
        <f t="shared" si="1"/>
        <v>0</v>
      </c>
      <c r="Y27" s="73">
        <f t="shared" si="1"/>
        <v>-39286681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-2809992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-508724</v>
      </c>
      <c r="D35" s="155"/>
      <c r="E35" s="59"/>
      <c r="F35" s="60"/>
      <c r="G35" s="60">
        <v>1148054</v>
      </c>
      <c r="H35" s="60">
        <v>1609233</v>
      </c>
      <c r="I35" s="60">
        <v>-2820010</v>
      </c>
      <c r="J35" s="60">
        <v>-62723</v>
      </c>
      <c r="K35" s="60">
        <v>-1792538</v>
      </c>
      <c r="L35" s="60">
        <v>728541</v>
      </c>
      <c r="M35" s="60">
        <v>-843782</v>
      </c>
      <c r="N35" s="60">
        <v>-1907779</v>
      </c>
      <c r="O35" s="60">
        <v>-634200</v>
      </c>
      <c r="P35" s="60">
        <v>-1189821</v>
      </c>
      <c r="Q35" s="60">
        <v>-5872</v>
      </c>
      <c r="R35" s="60">
        <v>-1829893</v>
      </c>
      <c r="S35" s="60"/>
      <c r="T35" s="60"/>
      <c r="U35" s="60"/>
      <c r="V35" s="60"/>
      <c r="W35" s="60">
        <v>-3800395</v>
      </c>
      <c r="X35" s="60"/>
      <c r="Y35" s="60">
        <v>-3800395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-3318716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1148054</v>
      </c>
      <c r="H36" s="73">
        <f t="shared" si="2"/>
        <v>1609233</v>
      </c>
      <c r="I36" s="73">
        <f t="shared" si="2"/>
        <v>-2820010</v>
      </c>
      <c r="J36" s="73">
        <f t="shared" si="2"/>
        <v>-62723</v>
      </c>
      <c r="K36" s="73">
        <f t="shared" si="2"/>
        <v>-1792538</v>
      </c>
      <c r="L36" s="73">
        <f t="shared" si="2"/>
        <v>728541</v>
      </c>
      <c r="M36" s="73">
        <f t="shared" si="2"/>
        <v>-843782</v>
      </c>
      <c r="N36" s="73">
        <f t="shared" si="2"/>
        <v>-1907779</v>
      </c>
      <c r="O36" s="73">
        <f t="shared" si="2"/>
        <v>-634200</v>
      </c>
      <c r="P36" s="73">
        <f t="shared" si="2"/>
        <v>-1189821</v>
      </c>
      <c r="Q36" s="73">
        <f t="shared" si="2"/>
        <v>-5872</v>
      </c>
      <c r="R36" s="73">
        <f t="shared" si="2"/>
        <v>-1829893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-3800395</v>
      </c>
      <c r="X36" s="73">
        <f t="shared" si="2"/>
        <v>0</v>
      </c>
      <c r="Y36" s="73">
        <f t="shared" si="2"/>
        <v>-3800395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32372903</v>
      </c>
      <c r="D38" s="153">
        <f>+D17+D27+D36</f>
        <v>0</v>
      </c>
      <c r="E38" s="99">
        <f t="shared" si="3"/>
        <v>44814387</v>
      </c>
      <c r="F38" s="100">
        <f t="shared" si="3"/>
        <v>-269779253</v>
      </c>
      <c r="G38" s="100">
        <f t="shared" si="3"/>
        <v>84195772</v>
      </c>
      <c r="H38" s="100">
        <f t="shared" si="3"/>
        <v>-4021045</v>
      </c>
      <c r="I38" s="100">
        <f t="shared" si="3"/>
        <v>-29559615</v>
      </c>
      <c r="J38" s="100">
        <f t="shared" si="3"/>
        <v>50615112</v>
      </c>
      <c r="K38" s="100">
        <f t="shared" si="3"/>
        <v>-17377824</v>
      </c>
      <c r="L38" s="100">
        <f t="shared" si="3"/>
        <v>-10204875</v>
      </c>
      <c r="M38" s="100">
        <f t="shared" si="3"/>
        <v>48283719</v>
      </c>
      <c r="N38" s="100">
        <f t="shared" si="3"/>
        <v>20701020</v>
      </c>
      <c r="O38" s="100">
        <f t="shared" si="3"/>
        <v>-16474264</v>
      </c>
      <c r="P38" s="100">
        <f t="shared" si="3"/>
        <v>-4795192</v>
      </c>
      <c r="Q38" s="100">
        <f t="shared" si="3"/>
        <v>64517968</v>
      </c>
      <c r="R38" s="100">
        <f t="shared" si="3"/>
        <v>43248512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114564644</v>
      </c>
      <c r="X38" s="100">
        <f t="shared" si="3"/>
        <v>-196401791</v>
      </c>
      <c r="Y38" s="100">
        <f t="shared" si="3"/>
        <v>310966435</v>
      </c>
      <c r="Z38" s="137">
        <f>+IF(X38&lt;&gt;0,+(Y38/X38)*100,0)</f>
        <v>-158.3317715264623</v>
      </c>
      <c r="AA38" s="102">
        <f>+AA17+AA27+AA36</f>
        <v>-269779253</v>
      </c>
    </row>
    <row r="39" spans="1:27" ht="12.75">
      <c r="A39" s="249" t="s">
        <v>200</v>
      </c>
      <c r="B39" s="182"/>
      <c r="C39" s="153">
        <v>101946610</v>
      </c>
      <c r="D39" s="153"/>
      <c r="E39" s="99">
        <v>101946610</v>
      </c>
      <c r="F39" s="100"/>
      <c r="G39" s="100">
        <v>42860147</v>
      </c>
      <c r="H39" s="100">
        <v>127055919</v>
      </c>
      <c r="I39" s="100">
        <v>123034874</v>
      </c>
      <c r="J39" s="100">
        <v>42860147</v>
      </c>
      <c r="K39" s="100">
        <v>93475259</v>
      </c>
      <c r="L39" s="100">
        <v>76097435</v>
      </c>
      <c r="M39" s="100">
        <v>65892560</v>
      </c>
      <c r="N39" s="100">
        <v>93475259</v>
      </c>
      <c r="O39" s="100">
        <v>114176279</v>
      </c>
      <c r="P39" s="100">
        <v>97702015</v>
      </c>
      <c r="Q39" s="100">
        <v>92906823</v>
      </c>
      <c r="R39" s="100">
        <v>114176279</v>
      </c>
      <c r="S39" s="100"/>
      <c r="T39" s="100"/>
      <c r="U39" s="100"/>
      <c r="V39" s="100"/>
      <c r="W39" s="100">
        <v>42860147</v>
      </c>
      <c r="X39" s="100"/>
      <c r="Y39" s="100">
        <v>42860147</v>
      </c>
      <c r="Z39" s="137"/>
      <c r="AA39" s="102"/>
    </row>
    <row r="40" spans="1:27" ht="12.75">
      <c r="A40" s="269" t="s">
        <v>201</v>
      </c>
      <c r="B40" s="256"/>
      <c r="C40" s="257">
        <v>134319513</v>
      </c>
      <c r="D40" s="257"/>
      <c r="E40" s="258">
        <v>146760998</v>
      </c>
      <c r="F40" s="259">
        <v>-269779255</v>
      </c>
      <c r="G40" s="259">
        <v>127055919</v>
      </c>
      <c r="H40" s="259">
        <v>123034874</v>
      </c>
      <c r="I40" s="259">
        <v>93475259</v>
      </c>
      <c r="J40" s="259">
        <v>93475259</v>
      </c>
      <c r="K40" s="259">
        <v>76097435</v>
      </c>
      <c r="L40" s="259">
        <v>65892560</v>
      </c>
      <c r="M40" s="259">
        <v>114176279</v>
      </c>
      <c r="N40" s="259">
        <v>114176279</v>
      </c>
      <c r="O40" s="259">
        <v>97702015</v>
      </c>
      <c r="P40" s="259">
        <v>92906823</v>
      </c>
      <c r="Q40" s="259">
        <v>157424791</v>
      </c>
      <c r="R40" s="259">
        <v>157424791</v>
      </c>
      <c r="S40" s="259"/>
      <c r="T40" s="259"/>
      <c r="U40" s="259"/>
      <c r="V40" s="259"/>
      <c r="W40" s="259">
        <v>157424791</v>
      </c>
      <c r="X40" s="259">
        <v>-196401793</v>
      </c>
      <c r="Y40" s="259">
        <v>353826584</v>
      </c>
      <c r="Z40" s="260">
        <v>-180.15</v>
      </c>
      <c r="AA40" s="261">
        <v>-269779255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79642968</v>
      </c>
      <c r="D5" s="200">
        <f t="shared" si="0"/>
        <v>0</v>
      </c>
      <c r="E5" s="106">
        <f t="shared" si="0"/>
        <v>103390700</v>
      </c>
      <c r="F5" s="106">
        <f t="shared" si="0"/>
        <v>109950700</v>
      </c>
      <c r="G5" s="106">
        <f t="shared" si="0"/>
        <v>3869373</v>
      </c>
      <c r="H5" s="106">
        <f t="shared" si="0"/>
        <v>2390918</v>
      </c>
      <c r="I5" s="106">
        <f t="shared" si="0"/>
        <v>180710</v>
      </c>
      <c r="J5" s="106">
        <f t="shared" si="0"/>
        <v>6441001</v>
      </c>
      <c r="K5" s="106">
        <f t="shared" si="0"/>
        <v>3695189</v>
      </c>
      <c r="L5" s="106">
        <f t="shared" si="0"/>
        <v>12169050</v>
      </c>
      <c r="M5" s="106">
        <f t="shared" si="0"/>
        <v>8893625</v>
      </c>
      <c r="N5" s="106">
        <f t="shared" si="0"/>
        <v>24757864</v>
      </c>
      <c r="O5" s="106">
        <f t="shared" si="0"/>
        <v>777425</v>
      </c>
      <c r="P5" s="106">
        <f t="shared" si="0"/>
        <v>7353641</v>
      </c>
      <c r="Q5" s="106">
        <f t="shared" si="0"/>
        <v>3374374</v>
      </c>
      <c r="R5" s="106">
        <f t="shared" si="0"/>
        <v>11505440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42704305</v>
      </c>
      <c r="X5" s="106">
        <f t="shared" si="0"/>
        <v>82463025</v>
      </c>
      <c r="Y5" s="106">
        <f t="shared" si="0"/>
        <v>-39758720</v>
      </c>
      <c r="Z5" s="201">
        <f>+IF(X5&lt;&gt;0,+(Y5/X5)*100,0)</f>
        <v>-48.21399651540796</v>
      </c>
      <c r="AA5" s="199">
        <f>SUM(AA11:AA18)</f>
        <v>109950700</v>
      </c>
    </row>
    <row r="6" spans="1:27" ht="12.75">
      <c r="A6" s="291" t="s">
        <v>205</v>
      </c>
      <c r="B6" s="142"/>
      <c r="C6" s="62">
        <v>68426866</v>
      </c>
      <c r="D6" s="156"/>
      <c r="E6" s="60">
        <v>65099300</v>
      </c>
      <c r="F6" s="60">
        <v>78924657</v>
      </c>
      <c r="G6" s="60">
        <v>2349207</v>
      </c>
      <c r="H6" s="60">
        <v>892407</v>
      </c>
      <c r="I6" s="60"/>
      <c r="J6" s="60">
        <v>3241614</v>
      </c>
      <c r="K6" s="60">
        <v>3385079</v>
      </c>
      <c r="L6" s="60">
        <v>12169050</v>
      </c>
      <c r="M6" s="60">
        <v>8853642</v>
      </c>
      <c r="N6" s="60">
        <v>24407771</v>
      </c>
      <c r="O6" s="60">
        <v>777425</v>
      </c>
      <c r="P6" s="60">
        <v>7218610</v>
      </c>
      <c r="Q6" s="60">
        <v>3338474</v>
      </c>
      <c r="R6" s="60">
        <v>11334509</v>
      </c>
      <c r="S6" s="60"/>
      <c r="T6" s="60"/>
      <c r="U6" s="60"/>
      <c r="V6" s="60"/>
      <c r="W6" s="60">
        <v>38983894</v>
      </c>
      <c r="X6" s="60">
        <v>59193493</v>
      </c>
      <c r="Y6" s="60">
        <v>-20209599</v>
      </c>
      <c r="Z6" s="140">
        <v>-34.14</v>
      </c>
      <c r="AA6" s="155">
        <v>78924657</v>
      </c>
    </row>
    <row r="7" spans="1:27" ht="12.75">
      <c r="A7" s="291" t="s">
        <v>206</v>
      </c>
      <c r="B7" s="142"/>
      <c r="C7" s="62"/>
      <c r="D7" s="156"/>
      <c r="E7" s="60">
        <v>4119000</v>
      </c>
      <c r="F7" s="60">
        <v>4119000</v>
      </c>
      <c r="G7" s="60"/>
      <c r="H7" s="60">
        <v>1498511</v>
      </c>
      <c r="I7" s="60"/>
      <c r="J7" s="60">
        <v>1498511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1498511</v>
      </c>
      <c r="X7" s="60">
        <v>3089250</v>
      </c>
      <c r="Y7" s="60">
        <v>-1590739</v>
      </c>
      <c r="Z7" s="140">
        <v>-51.49</v>
      </c>
      <c r="AA7" s="155">
        <v>4119000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22500000</v>
      </c>
      <c r="F10" s="60">
        <v>2874643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2155982</v>
      </c>
      <c r="Y10" s="60">
        <v>-2155982</v>
      </c>
      <c r="Z10" s="140">
        <v>-100</v>
      </c>
      <c r="AA10" s="155">
        <v>2874643</v>
      </c>
    </row>
    <row r="11" spans="1:27" ht="12.75">
      <c r="A11" s="292" t="s">
        <v>210</v>
      </c>
      <c r="B11" s="142"/>
      <c r="C11" s="293">
        <f aca="true" t="shared" si="1" ref="C11:Y11">SUM(C6:C10)</f>
        <v>68426866</v>
      </c>
      <c r="D11" s="294">
        <f t="shared" si="1"/>
        <v>0</v>
      </c>
      <c r="E11" s="295">
        <f t="shared" si="1"/>
        <v>91718300</v>
      </c>
      <c r="F11" s="295">
        <f t="shared" si="1"/>
        <v>85918300</v>
      </c>
      <c r="G11" s="295">
        <f t="shared" si="1"/>
        <v>2349207</v>
      </c>
      <c r="H11" s="295">
        <f t="shared" si="1"/>
        <v>2390918</v>
      </c>
      <c r="I11" s="295">
        <f t="shared" si="1"/>
        <v>0</v>
      </c>
      <c r="J11" s="295">
        <f t="shared" si="1"/>
        <v>4740125</v>
      </c>
      <c r="K11" s="295">
        <f t="shared" si="1"/>
        <v>3385079</v>
      </c>
      <c r="L11" s="295">
        <f t="shared" si="1"/>
        <v>12169050</v>
      </c>
      <c r="M11" s="295">
        <f t="shared" si="1"/>
        <v>8853642</v>
      </c>
      <c r="N11" s="295">
        <f t="shared" si="1"/>
        <v>24407771</v>
      </c>
      <c r="O11" s="295">
        <f t="shared" si="1"/>
        <v>777425</v>
      </c>
      <c r="P11" s="295">
        <f t="shared" si="1"/>
        <v>7218610</v>
      </c>
      <c r="Q11" s="295">
        <f t="shared" si="1"/>
        <v>3338474</v>
      </c>
      <c r="R11" s="295">
        <f t="shared" si="1"/>
        <v>11334509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40482405</v>
      </c>
      <c r="X11" s="295">
        <f t="shared" si="1"/>
        <v>64438725</v>
      </c>
      <c r="Y11" s="295">
        <f t="shared" si="1"/>
        <v>-23956320</v>
      </c>
      <c r="Z11" s="296">
        <f>+IF(X11&lt;&gt;0,+(Y11/X11)*100,0)</f>
        <v>-37.17689944982617</v>
      </c>
      <c r="AA11" s="297">
        <f>SUM(AA6:AA10)</f>
        <v>85918300</v>
      </c>
    </row>
    <row r="12" spans="1:27" ht="12.75">
      <c r="A12" s="298" t="s">
        <v>211</v>
      </c>
      <c r="B12" s="136"/>
      <c r="C12" s="62">
        <v>258789</v>
      </c>
      <c r="D12" s="156"/>
      <c r="E12" s="60"/>
      <c r="F12" s="60">
        <v>8800000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6600000</v>
      </c>
      <c r="Y12" s="60">
        <v>-6600000</v>
      </c>
      <c r="Z12" s="140">
        <v>-100</v>
      </c>
      <c r="AA12" s="155">
        <v>8800000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10893633</v>
      </c>
      <c r="D15" s="156"/>
      <c r="E15" s="60">
        <v>10872400</v>
      </c>
      <c r="F15" s="60">
        <v>14132400</v>
      </c>
      <c r="G15" s="60">
        <v>1430216</v>
      </c>
      <c r="H15" s="60"/>
      <c r="I15" s="60">
        <v>180710</v>
      </c>
      <c r="J15" s="60">
        <v>1610926</v>
      </c>
      <c r="K15" s="60">
        <v>310110</v>
      </c>
      <c r="L15" s="60"/>
      <c r="M15" s="60">
        <v>39983</v>
      </c>
      <c r="N15" s="60">
        <v>350093</v>
      </c>
      <c r="O15" s="60"/>
      <c r="P15" s="60">
        <v>135031</v>
      </c>
      <c r="Q15" s="60">
        <v>35900</v>
      </c>
      <c r="R15" s="60">
        <v>170931</v>
      </c>
      <c r="S15" s="60"/>
      <c r="T15" s="60"/>
      <c r="U15" s="60"/>
      <c r="V15" s="60"/>
      <c r="W15" s="60">
        <v>2131950</v>
      </c>
      <c r="X15" s="60">
        <v>10599300</v>
      </c>
      <c r="Y15" s="60">
        <v>-8467350</v>
      </c>
      <c r="Z15" s="140">
        <v>-79.89</v>
      </c>
      <c r="AA15" s="155">
        <v>14132400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63680</v>
      </c>
      <c r="D18" s="276"/>
      <c r="E18" s="82">
        <v>800000</v>
      </c>
      <c r="F18" s="82">
        <v>1100000</v>
      </c>
      <c r="G18" s="82">
        <v>89950</v>
      </c>
      <c r="H18" s="82"/>
      <c r="I18" s="82"/>
      <c r="J18" s="82">
        <v>89950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89950</v>
      </c>
      <c r="X18" s="82">
        <v>825000</v>
      </c>
      <c r="Y18" s="82">
        <v>-735050</v>
      </c>
      <c r="Z18" s="270">
        <v>-89.1</v>
      </c>
      <c r="AA18" s="278">
        <v>1100000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10000000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68426866</v>
      </c>
      <c r="D36" s="156">
        <f t="shared" si="4"/>
        <v>0</v>
      </c>
      <c r="E36" s="60">
        <f t="shared" si="4"/>
        <v>75099300</v>
      </c>
      <c r="F36" s="60">
        <f t="shared" si="4"/>
        <v>78924657</v>
      </c>
      <c r="G36" s="60">
        <f t="shared" si="4"/>
        <v>2349207</v>
      </c>
      <c r="H36" s="60">
        <f t="shared" si="4"/>
        <v>892407</v>
      </c>
      <c r="I36" s="60">
        <f t="shared" si="4"/>
        <v>0</v>
      </c>
      <c r="J36" s="60">
        <f t="shared" si="4"/>
        <v>3241614</v>
      </c>
      <c r="K36" s="60">
        <f t="shared" si="4"/>
        <v>3385079</v>
      </c>
      <c r="L36" s="60">
        <f t="shared" si="4"/>
        <v>12169050</v>
      </c>
      <c r="M36" s="60">
        <f t="shared" si="4"/>
        <v>8853642</v>
      </c>
      <c r="N36" s="60">
        <f t="shared" si="4"/>
        <v>24407771</v>
      </c>
      <c r="O36" s="60">
        <f t="shared" si="4"/>
        <v>777425</v>
      </c>
      <c r="P36" s="60">
        <f t="shared" si="4"/>
        <v>7218610</v>
      </c>
      <c r="Q36" s="60">
        <f t="shared" si="4"/>
        <v>3338474</v>
      </c>
      <c r="R36" s="60">
        <f t="shared" si="4"/>
        <v>11334509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38983894</v>
      </c>
      <c r="X36" s="60">
        <f t="shared" si="4"/>
        <v>59193493</v>
      </c>
      <c r="Y36" s="60">
        <f t="shared" si="4"/>
        <v>-20209599</v>
      </c>
      <c r="Z36" s="140">
        <f aca="true" t="shared" si="5" ref="Z36:Z49">+IF(X36&lt;&gt;0,+(Y36/X36)*100,0)</f>
        <v>-34.14158883984089</v>
      </c>
      <c r="AA36" s="155">
        <f>AA6+AA21</f>
        <v>78924657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4119000</v>
      </c>
      <c r="F37" s="60">
        <f t="shared" si="4"/>
        <v>4119000</v>
      </c>
      <c r="G37" s="60">
        <f t="shared" si="4"/>
        <v>0</v>
      </c>
      <c r="H37" s="60">
        <f t="shared" si="4"/>
        <v>1498511</v>
      </c>
      <c r="I37" s="60">
        <f t="shared" si="4"/>
        <v>0</v>
      </c>
      <c r="J37" s="60">
        <f t="shared" si="4"/>
        <v>1498511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1498511</v>
      </c>
      <c r="X37" s="60">
        <f t="shared" si="4"/>
        <v>3089250</v>
      </c>
      <c r="Y37" s="60">
        <f t="shared" si="4"/>
        <v>-1590739</v>
      </c>
      <c r="Z37" s="140">
        <f t="shared" si="5"/>
        <v>-51.49272477138464</v>
      </c>
      <c r="AA37" s="155">
        <f>AA7+AA22</f>
        <v>4119000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22500000</v>
      </c>
      <c r="F40" s="60">
        <f t="shared" si="4"/>
        <v>2874643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2155982</v>
      </c>
      <c r="Y40" s="60">
        <f t="shared" si="4"/>
        <v>-2155982</v>
      </c>
      <c r="Z40" s="140">
        <f t="shared" si="5"/>
        <v>-100</v>
      </c>
      <c r="AA40" s="155">
        <f>AA10+AA25</f>
        <v>2874643</v>
      </c>
    </row>
    <row r="41" spans="1:27" ht="12.75">
      <c r="A41" s="292" t="s">
        <v>210</v>
      </c>
      <c r="B41" s="142"/>
      <c r="C41" s="293">
        <f aca="true" t="shared" si="6" ref="C41:Y41">SUM(C36:C40)</f>
        <v>68426866</v>
      </c>
      <c r="D41" s="294">
        <f t="shared" si="6"/>
        <v>0</v>
      </c>
      <c r="E41" s="295">
        <f t="shared" si="6"/>
        <v>101718300</v>
      </c>
      <c r="F41" s="295">
        <f t="shared" si="6"/>
        <v>85918300</v>
      </c>
      <c r="G41" s="295">
        <f t="shared" si="6"/>
        <v>2349207</v>
      </c>
      <c r="H41" s="295">
        <f t="shared" si="6"/>
        <v>2390918</v>
      </c>
      <c r="I41" s="295">
        <f t="shared" si="6"/>
        <v>0</v>
      </c>
      <c r="J41" s="295">
        <f t="shared" si="6"/>
        <v>4740125</v>
      </c>
      <c r="K41" s="295">
        <f t="shared" si="6"/>
        <v>3385079</v>
      </c>
      <c r="L41" s="295">
        <f t="shared" si="6"/>
        <v>12169050</v>
      </c>
      <c r="M41" s="295">
        <f t="shared" si="6"/>
        <v>8853642</v>
      </c>
      <c r="N41" s="295">
        <f t="shared" si="6"/>
        <v>24407771</v>
      </c>
      <c r="O41" s="295">
        <f t="shared" si="6"/>
        <v>777425</v>
      </c>
      <c r="P41" s="295">
        <f t="shared" si="6"/>
        <v>7218610</v>
      </c>
      <c r="Q41" s="295">
        <f t="shared" si="6"/>
        <v>3338474</v>
      </c>
      <c r="R41" s="295">
        <f t="shared" si="6"/>
        <v>11334509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40482405</v>
      </c>
      <c r="X41" s="295">
        <f t="shared" si="6"/>
        <v>64438725</v>
      </c>
      <c r="Y41" s="295">
        <f t="shared" si="6"/>
        <v>-23956320</v>
      </c>
      <c r="Z41" s="296">
        <f t="shared" si="5"/>
        <v>-37.17689944982617</v>
      </c>
      <c r="AA41" s="297">
        <f>SUM(AA36:AA40)</f>
        <v>85918300</v>
      </c>
    </row>
    <row r="42" spans="1:27" ht="12.75">
      <c r="A42" s="298" t="s">
        <v>211</v>
      </c>
      <c r="B42" s="136"/>
      <c r="C42" s="95">
        <f aca="true" t="shared" si="7" ref="C42:Y48">C12+C27</f>
        <v>258789</v>
      </c>
      <c r="D42" s="129">
        <f t="shared" si="7"/>
        <v>0</v>
      </c>
      <c r="E42" s="54">
        <f t="shared" si="7"/>
        <v>0</v>
      </c>
      <c r="F42" s="54">
        <f t="shared" si="7"/>
        <v>8800000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6600000</v>
      </c>
      <c r="Y42" s="54">
        <f t="shared" si="7"/>
        <v>-6600000</v>
      </c>
      <c r="Z42" s="184">
        <f t="shared" si="5"/>
        <v>-100</v>
      </c>
      <c r="AA42" s="130">
        <f aca="true" t="shared" si="8" ref="AA42:AA48">AA12+AA27</f>
        <v>8800000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10893633</v>
      </c>
      <c r="D45" s="129">
        <f t="shared" si="7"/>
        <v>0</v>
      </c>
      <c r="E45" s="54">
        <f t="shared" si="7"/>
        <v>10872400</v>
      </c>
      <c r="F45" s="54">
        <f t="shared" si="7"/>
        <v>14132400</v>
      </c>
      <c r="G45" s="54">
        <f t="shared" si="7"/>
        <v>1430216</v>
      </c>
      <c r="H45" s="54">
        <f t="shared" si="7"/>
        <v>0</v>
      </c>
      <c r="I45" s="54">
        <f t="shared" si="7"/>
        <v>180710</v>
      </c>
      <c r="J45" s="54">
        <f t="shared" si="7"/>
        <v>1610926</v>
      </c>
      <c r="K45" s="54">
        <f t="shared" si="7"/>
        <v>310110</v>
      </c>
      <c r="L45" s="54">
        <f t="shared" si="7"/>
        <v>0</v>
      </c>
      <c r="M45" s="54">
        <f t="shared" si="7"/>
        <v>39983</v>
      </c>
      <c r="N45" s="54">
        <f t="shared" si="7"/>
        <v>350093</v>
      </c>
      <c r="O45" s="54">
        <f t="shared" si="7"/>
        <v>0</v>
      </c>
      <c r="P45" s="54">
        <f t="shared" si="7"/>
        <v>135031</v>
      </c>
      <c r="Q45" s="54">
        <f t="shared" si="7"/>
        <v>35900</v>
      </c>
      <c r="R45" s="54">
        <f t="shared" si="7"/>
        <v>170931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2131950</v>
      </c>
      <c r="X45" s="54">
        <f t="shared" si="7"/>
        <v>10599300</v>
      </c>
      <c r="Y45" s="54">
        <f t="shared" si="7"/>
        <v>-8467350</v>
      </c>
      <c r="Z45" s="184">
        <f t="shared" si="5"/>
        <v>-79.88593586368911</v>
      </c>
      <c r="AA45" s="130">
        <f t="shared" si="8"/>
        <v>14132400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63680</v>
      </c>
      <c r="D48" s="129">
        <f t="shared" si="7"/>
        <v>0</v>
      </c>
      <c r="E48" s="54">
        <f t="shared" si="7"/>
        <v>800000</v>
      </c>
      <c r="F48" s="54">
        <f t="shared" si="7"/>
        <v>1100000</v>
      </c>
      <c r="G48" s="54">
        <f t="shared" si="7"/>
        <v>89950</v>
      </c>
      <c r="H48" s="54">
        <f t="shared" si="7"/>
        <v>0</v>
      </c>
      <c r="I48" s="54">
        <f t="shared" si="7"/>
        <v>0</v>
      </c>
      <c r="J48" s="54">
        <f t="shared" si="7"/>
        <v>89950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89950</v>
      </c>
      <c r="X48" s="54">
        <f t="shared" si="7"/>
        <v>825000</v>
      </c>
      <c r="Y48" s="54">
        <f t="shared" si="7"/>
        <v>-735050</v>
      </c>
      <c r="Z48" s="184">
        <f t="shared" si="5"/>
        <v>-89.0969696969697</v>
      </c>
      <c r="AA48" s="130">
        <f t="shared" si="8"/>
        <v>1100000</v>
      </c>
    </row>
    <row r="49" spans="1:27" ht="12.75">
      <c r="A49" s="308" t="s">
        <v>220</v>
      </c>
      <c r="B49" s="149"/>
      <c r="C49" s="239">
        <f aca="true" t="shared" si="9" ref="C49:Y49">SUM(C41:C48)</f>
        <v>79642968</v>
      </c>
      <c r="D49" s="218">
        <f t="shared" si="9"/>
        <v>0</v>
      </c>
      <c r="E49" s="220">
        <f t="shared" si="9"/>
        <v>113390700</v>
      </c>
      <c r="F49" s="220">
        <f t="shared" si="9"/>
        <v>109950700</v>
      </c>
      <c r="G49" s="220">
        <f t="shared" si="9"/>
        <v>3869373</v>
      </c>
      <c r="H49" s="220">
        <f t="shared" si="9"/>
        <v>2390918</v>
      </c>
      <c r="I49" s="220">
        <f t="shared" si="9"/>
        <v>180710</v>
      </c>
      <c r="J49" s="220">
        <f t="shared" si="9"/>
        <v>6441001</v>
      </c>
      <c r="K49" s="220">
        <f t="shared" si="9"/>
        <v>3695189</v>
      </c>
      <c r="L49" s="220">
        <f t="shared" si="9"/>
        <v>12169050</v>
      </c>
      <c r="M49" s="220">
        <f t="shared" si="9"/>
        <v>8893625</v>
      </c>
      <c r="N49" s="220">
        <f t="shared" si="9"/>
        <v>24757864</v>
      </c>
      <c r="O49" s="220">
        <f t="shared" si="9"/>
        <v>777425</v>
      </c>
      <c r="P49" s="220">
        <f t="shared" si="9"/>
        <v>7353641</v>
      </c>
      <c r="Q49" s="220">
        <f t="shared" si="9"/>
        <v>3374374</v>
      </c>
      <c r="R49" s="220">
        <f t="shared" si="9"/>
        <v>11505440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42704305</v>
      </c>
      <c r="X49" s="220">
        <f t="shared" si="9"/>
        <v>82463025</v>
      </c>
      <c r="Y49" s="220">
        <f t="shared" si="9"/>
        <v>-39758720</v>
      </c>
      <c r="Z49" s="221">
        <f t="shared" si="5"/>
        <v>-48.21399651540796</v>
      </c>
      <c r="AA49" s="222">
        <f>SUM(AA41:AA48)</f>
        <v>109950700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4571579</v>
      </c>
      <c r="D51" s="129">
        <f t="shared" si="10"/>
        <v>0</v>
      </c>
      <c r="E51" s="54">
        <f t="shared" si="10"/>
        <v>11789061</v>
      </c>
      <c r="F51" s="54">
        <f t="shared" si="10"/>
        <v>8008965</v>
      </c>
      <c r="G51" s="54">
        <f t="shared" si="10"/>
        <v>308626</v>
      </c>
      <c r="H51" s="54">
        <f t="shared" si="10"/>
        <v>104583</v>
      </c>
      <c r="I51" s="54">
        <f t="shared" si="10"/>
        <v>299592</v>
      </c>
      <c r="J51" s="54">
        <f t="shared" si="10"/>
        <v>712801</v>
      </c>
      <c r="K51" s="54">
        <f t="shared" si="10"/>
        <v>299504</v>
      </c>
      <c r="L51" s="54">
        <f t="shared" si="10"/>
        <v>294663</v>
      </c>
      <c r="M51" s="54">
        <f t="shared" si="10"/>
        <v>1762147</v>
      </c>
      <c r="N51" s="54">
        <f t="shared" si="10"/>
        <v>2356314</v>
      </c>
      <c r="O51" s="54">
        <f t="shared" si="10"/>
        <v>75440</v>
      </c>
      <c r="P51" s="54">
        <f t="shared" si="10"/>
        <v>1674677</v>
      </c>
      <c r="Q51" s="54">
        <f t="shared" si="10"/>
        <v>1435864</v>
      </c>
      <c r="R51" s="54">
        <f t="shared" si="10"/>
        <v>3185981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6255096</v>
      </c>
      <c r="X51" s="54">
        <f t="shared" si="10"/>
        <v>6006724</v>
      </c>
      <c r="Y51" s="54">
        <f t="shared" si="10"/>
        <v>248372</v>
      </c>
      <c r="Z51" s="184">
        <f>+IF(X51&lt;&gt;0,+(Y51/X51)*100,0)</f>
        <v>4.134899489305652</v>
      </c>
      <c r="AA51" s="130">
        <f>SUM(AA57:AA61)</f>
        <v>8008965</v>
      </c>
    </row>
    <row r="52" spans="1:27" ht="12.75">
      <c r="A52" s="310" t="s">
        <v>205</v>
      </c>
      <c r="B52" s="142"/>
      <c r="C52" s="62">
        <v>2160818</v>
      </c>
      <c r="D52" s="156"/>
      <c r="E52" s="60">
        <v>7760851</v>
      </c>
      <c r="F52" s="60">
        <v>263898</v>
      </c>
      <c r="G52" s="60">
        <v>288719</v>
      </c>
      <c r="H52" s="60">
        <v>66871</v>
      </c>
      <c r="I52" s="60">
        <v>10660</v>
      </c>
      <c r="J52" s="60">
        <v>366250</v>
      </c>
      <c r="K52" s="60">
        <v>96976</v>
      </c>
      <c r="L52" s="60">
        <v>192470</v>
      </c>
      <c r="M52" s="60">
        <v>1689799</v>
      </c>
      <c r="N52" s="60">
        <v>1979245</v>
      </c>
      <c r="O52" s="60"/>
      <c r="P52" s="60"/>
      <c r="Q52" s="60">
        <v>1217649</v>
      </c>
      <c r="R52" s="60">
        <v>1217649</v>
      </c>
      <c r="S52" s="60"/>
      <c r="T52" s="60"/>
      <c r="U52" s="60"/>
      <c r="V52" s="60"/>
      <c r="W52" s="60">
        <v>3563144</v>
      </c>
      <c r="X52" s="60">
        <v>197924</v>
      </c>
      <c r="Y52" s="60">
        <v>3365220</v>
      </c>
      <c r="Z52" s="140">
        <v>1700.26</v>
      </c>
      <c r="AA52" s="155">
        <v>263898</v>
      </c>
    </row>
    <row r="53" spans="1:27" ht="12.75">
      <c r="A53" s="310" t="s">
        <v>206</v>
      </c>
      <c r="B53" s="142"/>
      <c r="C53" s="62">
        <v>848719</v>
      </c>
      <c r="D53" s="156"/>
      <c r="E53" s="60">
        <v>814300</v>
      </c>
      <c r="F53" s="60"/>
      <c r="G53" s="60">
        <v>2430</v>
      </c>
      <c r="H53" s="60"/>
      <c r="I53" s="60">
        <v>2253</v>
      </c>
      <c r="J53" s="60">
        <v>4683</v>
      </c>
      <c r="K53" s="60"/>
      <c r="L53" s="60"/>
      <c r="M53" s="60"/>
      <c r="N53" s="60"/>
      <c r="O53" s="60"/>
      <c r="P53" s="60">
        <v>185072</v>
      </c>
      <c r="Q53" s="60">
        <v>122420</v>
      </c>
      <c r="R53" s="60">
        <v>307492</v>
      </c>
      <c r="S53" s="60"/>
      <c r="T53" s="60"/>
      <c r="U53" s="60"/>
      <c r="V53" s="60"/>
      <c r="W53" s="60">
        <v>312175</v>
      </c>
      <c r="X53" s="60"/>
      <c r="Y53" s="60">
        <v>312175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3009537</v>
      </c>
      <c r="D57" s="294">
        <f t="shared" si="11"/>
        <v>0</v>
      </c>
      <c r="E57" s="295">
        <f t="shared" si="11"/>
        <v>8575151</v>
      </c>
      <c r="F57" s="295">
        <f t="shared" si="11"/>
        <v>263898</v>
      </c>
      <c r="G57" s="295">
        <f t="shared" si="11"/>
        <v>291149</v>
      </c>
      <c r="H57" s="295">
        <f t="shared" si="11"/>
        <v>66871</v>
      </c>
      <c r="I57" s="295">
        <f t="shared" si="11"/>
        <v>12913</v>
      </c>
      <c r="J57" s="295">
        <f t="shared" si="11"/>
        <v>370933</v>
      </c>
      <c r="K57" s="295">
        <f t="shared" si="11"/>
        <v>96976</v>
      </c>
      <c r="L57" s="295">
        <f t="shared" si="11"/>
        <v>192470</v>
      </c>
      <c r="M57" s="295">
        <f t="shared" si="11"/>
        <v>1689799</v>
      </c>
      <c r="N57" s="295">
        <f t="shared" si="11"/>
        <v>1979245</v>
      </c>
      <c r="O57" s="295">
        <f t="shared" si="11"/>
        <v>0</v>
      </c>
      <c r="P57" s="295">
        <f t="shared" si="11"/>
        <v>185072</v>
      </c>
      <c r="Q57" s="295">
        <f t="shared" si="11"/>
        <v>1340069</v>
      </c>
      <c r="R57" s="295">
        <f t="shared" si="11"/>
        <v>1525141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3875319</v>
      </c>
      <c r="X57" s="295">
        <f t="shared" si="11"/>
        <v>197924</v>
      </c>
      <c r="Y57" s="295">
        <f t="shared" si="11"/>
        <v>3677395</v>
      </c>
      <c r="Z57" s="296">
        <f>+IF(X57&lt;&gt;0,+(Y57/X57)*100,0)</f>
        <v>1857.9833673531255</v>
      </c>
      <c r="AA57" s="297">
        <f>SUM(AA52:AA56)</f>
        <v>263898</v>
      </c>
    </row>
    <row r="58" spans="1:27" ht="12.75">
      <c r="A58" s="311" t="s">
        <v>211</v>
      </c>
      <c r="B58" s="136"/>
      <c r="C58" s="62"/>
      <c r="D58" s="156"/>
      <c r="E58" s="60">
        <v>143039</v>
      </c>
      <c r="F58" s="60">
        <v>5673672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4255254</v>
      </c>
      <c r="Y58" s="60">
        <v>-4255254</v>
      </c>
      <c r="Z58" s="140">
        <v>-100</v>
      </c>
      <c r="AA58" s="155">
        <v>5673672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1562042</v>
      </c>
      <c r="D61" s="156"/>
      <c r="E61" s="60">
        <v>3070871</v>
      </c>
      <c r="F61" s="60">
        <v>2071395</v>
      </c>
      <c r="G61" s="60">
        <v>17477</v>
      </c>
      <c r="H61" s="60">
        <v>37712</v>
      </c>
      <c r="I61" s="60">
        <v>286679</v>
      </c>
      <c r="J61" s="60">
        <v>341868</v>
      </c>
      <c r="K61" s="60">
        <v>202528</v>
      </c>
      <c r="L61" s="60">
        <v>102193</v>
      </c>
      <c r="M61" s="60">
        <v>72348</v>
      </c>
      <c r="N61" s="60">
        <v>377069</v>
      </c>
      <c r="O61" s="60">
        <v>75440</v>
      </c>
      <c r="P61" s="60">
        <v>1489605</v>
      </c>
      <c r="Q61" s="60">
        <v>95795</v>
      </c>
      <c r="R61" s="60">
        <v>1660840</v>
      </c>
      <c r="S61" s="60"/>
      <c r="T61" s="60"/>
      <c r="U61" s="60"/>
      <c r="V61" s="60"/>
      <c r="W61" s="60">
        <v>2379777</v>
      </c>
      <c r="X61" s="60">
        <v>1553546</v>
      </c>
      <c r="Y61" s="60">
        <v>826231</v>
      </c>
      <c r="Z61" s="140">
        <v>53.18</v>
      </c>
      <c r="AA61" s="155">
        <v>2071395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30288</v>
      </c>
      <c r="H65" s="60">
        <v>15070</v>
      </c>
      <c r="I65" s="60">
        <v>10660</v>
      </c>
      <c r="J65" s="60">
        <v>56018</v>
      </c>
      <c r="K65" s="60">
        <v>35533</v>
      </c>
      <c r="L65" s="60">
        <v>139450</v>
      </c>
      <c r="M65" s="60">
        <v>91768</v>
      </c>
      <c r="N65" s="60">
        <v>266751</v>
      </c>
      <c r="O65" s="60">
        <v>80991</v>
      </c>
      <c r="P65" s="60">
        <v>150330</v>
      </c>
      <c r="Q65" s="60">
        <v>166319</v>
      </c>
      <c r="R65" s="60">
        <v>397640</v>
      </c>
      <c r="S65" s="60"/>
      <c r="T65" s="60"/>
      <c r="U65" s="60"/>
      <c r="V65" s="60"/>
      <c r="W65" s="60">
        <v>720409</v>
      </c>
      <c r="X65" s="60"/>
      <c r="Y65" s="60">
        <v>720409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11789068</v>
      </c>
      <c r="F66" s="275">
        <v>10848754</v>
      </c>
      <c r="G66" s="275">
        <v>163495</v>
      </c>
      <c r="H66" s="275">
        <v>80576</v>
      </c>
      <c r="I66" s="275">
        <v>185682</v>
      </c>
      <c r="J66" s="275">
        <v>429753</v>
      </c>
      <c r="K66" s="275">
        <v>263971</v>
      </c>
      <c r="L66" s="275">
        <v>140668</v>
      </c>
      <c r="M66" s="275">
        <v>1670379</v>
      </c>
      <c r="N66" s="275">
        <v>2075018</v>
      </c>
      <c r="O66" s="275">
        <v>379940</v>
      </c>
      <c r="P66" s="275"/>
      <c r="Q66" s="275">
        <v>1241684</v>
      </c>
      <c r="R66" s="275">
        <v>1621624</v>
      </c>
      <c r="S66" s="275"/>
      <c r="T66" s="275"/>
      <c r="U66" s="275"/>
      <c r="V66" s="275"/>
      <c r="W66" s="275">
        <v>4126395</v>
      </c>
      <c r="X66" s="275">
        <v>8136566</v>
      </c>
      <c r="Y66" s="275">
        <v>-4010171</v>
      </c>
      <c r="Z66" s="140">
        <v>-49.29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114843</v>
      </c>
      <c r="H67" s="60"/>
      <c r="I67" s="60">
        <v>103250</v>
      </c>
      <c r="J67" s="60">
        <v>218093</v>
      </c>
      <c r="K67" s="60"/>
      <c r="L67" s="60"/>
      <c r="M67" s="60"/>
      <c r="N67" s="60"/>
      <c r="O67" s="60"/>
      <c r="P67" s="60">
        <v>1524346</v>
      </c>
      <c r="Q67" s="60"/>
      <c r="R67" s="60">
        <v>1524346</v>
      </c>
      <c r="S67" s="60"/>
      <c r="T67" s="60"/>
      <c r="U67" s="60"/>
      <c r="V67" s="60"/>
      <c r="W67" s="60">
        <v>1742439</v>
      </c>
      <c r="X67" s="60"/>
      <c r="Y67" s="60">
        <v>1742439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8937</v>
      </c>
      <c r="I68" s="60"/>
      <c r="J68" s="60">
        <v>8937</v>
      </c>
      <c r="K68" s="60"/>
      <c r="L68" s="60">
        <v>14545</v>
      </c>
      <c r="M68" s="60"/>
      <c r="N68" s="60">
        <v>14545</v>
      </c>
      <c r="O68" s="60">
        <v>21913</v>
      </c>
      <c r="P68" s="60"/>
      <c r="Q68" s="60">
        <v>27861</v>
      </c>
      <c r="R68" s="60">
        <v>49774</v>
      </c>
      <c r="S68" s="60"/>
      <c r="T68" s="60"/>
      <c r="U68" s="60"/>
      <c r="V68" s="60"/>
      <c r="W68" s="60">
        <v>73256</v>
      </c>
      <c r="X68" s="60"/>
      <c r="Y68" s="60">
        <v>73256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11789068</v>
      </c>
      <c r="F69" s="220">
        <f t="shared" si="12"/>
        <v>10848754</v>
      </c>
      <c r="G69" s="220">
        <f t="shared" si="12"/>
        <v>308626</v>
      </c>
      <c r="H69" s="220">
        <f t="shared" si="12"/>
        <v>104583</v>
      </c>
      <c r="I69" s="220">
        <f t="shared" si="12"/>
        <v>299592</v>
      </c>
      <c r="J69" s="220">
        <f t="shared" si="12"/>
        <v>712801</v>
      </c>
      <c r="K69" s="220">
        <f t="shared" si="12"/>
        <v>299504</v>
      </c>
      <c r="L69" s="220">
        <f t="shared" si="12"/>
        <v>294663</v>
      </c>
      <c r="M69" s="220">
        <f t="shared" si="12"/>
        <v>1762147</v>
      </c>
      <c r="N69" s="220">
        <f t="shared" si="12"/>
        <v>2356314</v>
      </c>
      <c r="O69" s="220">
        <f t="shared" si="12"/>
        <v>482844</v>
      </c>
      <c r="P69" s="220">
        <f t="shared" si="12"/>
        <v>1674676</v>
      </c>
      <c r="Q69" s="220">
        <f t="shared" si="12"/>
        <v>1435864</v>
      </c>
      <c r="R69" s="220">
        <f t="shared" si="12"/>
        <v>3593384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6662499</v>
      </c>
      <c r="X69" s="220">
        <f t="shared" si="12"/>
        <v>8136566</v>
      </c>
      <c r="Y69" s="220">
        <f t="shared" si="12"/>
        <v>-1474067</v>
      </c>
      <c r="Z69" s="221">
        <f>+IF(X69&lt;&gt;0,+(Y69/X69)*100,0)</f>
        <v>-18.116573994483666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68426866</v>
      </c>
      <c r="D5" s="357">
        <f t="shared" si="0"/>
        <v>0</v>
      </c>
      <c r="E5" s="356">
        <f t="shared" si="0"/>
        <v>91718300</v>
      </c>
      <c r="F5" s="358">
        <f t="shared" si="0"/>
        <v>85918300</v>
      </c>
      <c r="G5" s="358">
        <f t="shared" si="0"/>
        <v>2349207</v>
      </c>
      <c r="H5" s="356">
        <f t="shared" si="0"/>
        <v>2390918</v>
      </c>
      <c r="I5" s="356">
        <f t="shared" si="0"/>
        <v>0</v>
      </c>
      <c r="J5" s="358">
        <f t="shared" si="0"/>
        <v>4740125</v>
      </c>
      <c r="K5" s="358">
        <f t="shared" si="0"/>
        <v>3385079</v>
      </c>
      <c r="L5" s="356">
        <f t="shared" si="0"/>
        <v>12169050</v>
      </c>
      <c r="M5" s="356">
        <f t="shared" si="0"/>
        <v>8853642</v>
      </c>
      <c r="N5" s="358">
        <f t="shared" si="0"/>
        <v>24407771</v>
      </c>
      <c r="O5" s="358">
        <f t="shared" si="0"/>
        <v>777425</v>
      </c>
      <c r="P5" s="356">
        <f t="shared" si="0"/>
        <v>7218610</v>
      </c>
      <c r="Q5" s="356">
        <f t="shared" si="0"/>
        <v>3338474</v>
      </c>
      <c r="R5" s="358">
        <f t="shared" si="0"/>
        <v>11334509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40482405</v>
      </c>
      <c r="X5" s="356">
        <f t="shared" si="0"/>
        <v>64438725</v>
      </c>
      <c r="Y5" s="358">
        <f t="shared" si="0"/>
        <v>-23956320</v>
      </c>
      <c r="Z5" s="359">
        <f>+IF(X5&lt;&gt;0,+(Y5/X5)*100,0)</f>
        <v>-37.17689944982617</v>
      </c>
      <c r="AA5" s="360">
        <f>+AA6+AA8+AA11+AA13+AA15</f>
        <v>85918300</v>
      </c>
    </row>
    <row r="6" spans="1:27" ht="12.75">
      <c r="A6" s="361" t="s">
        <v>205</v>
      </c>
      <c r="B6" s="142"/>
      <c r="C6" s="60">
        <f>+C7</f>
        <v>68426866</v>
      </c>
      <c r="D6" s="340">
        <f aca="true" t="shared" si="1" ref="D6:AA6">+D7</f>
        <v>0</v>
      </c>
      <c r="E6" s="60">
        <f t="shared" si="1"/>
        <v>65099300</v>
      </c>
      <c r="F6" s="59">
        <f t="shared" si="1"/>
        <v>78924657</v>
      </c>
      <c r="G6" s="59">
        <f t="shared" si="1"/>
        <v>2349207</v>
      </c>
      <c r="H6" s="60">
        <f t="shared" si="1"/>
        <v>892407</v>
      </c>
      <c r="I6" s="60">
        <f t="shared" si="1"/>
        <v>0</v>
      </c>
      <c r="J6" s="59">
        <f t="shared" si="1"/>
        <v>3241614</v>
      </c>
      <c r="K6" s="59">
        <f t="shared" si="1"/>
        <v>3385079</v>
      </c>
      <c r="L6" s="60">
        <f t="shared" si="1"/>
        <v>12169050</v>
      </c>
      <c r="M6" s="60">
        <f t="shared" si="1"/>
        <v>8853642</v>
      </c>
      <c r="N6" s="59">
        <f t="shared" si="1"/>
        <v>24407771</v>
      </c>
      <c r="O6" s="59">
        <f t="shared" si="1"/>
        <v>777425</v>
      </c>
      <c r="P6" s="60">
        <f t="shared" si="1"/>
        <v>7218610</v>
      </c>
      <c r="Q6" s="60">
        <f t="shared" si="1"/>
        <v>3338474</v>
      </c>
      <c r="R6" s="59">
        <f t="shared" si="1"/>
        <v>11334509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38983894</v>
      </c>
      <c r="X6" s="60">
        <f t="shared" si="1"/>
        <v>59193493</v>
      </c>
      <c r="Y6" s="59">
        <f t="shared" si="1"/>
        <v>-20209599</v>
      </c>
      <c r="Z6" s="61">
        <f>+IF(X6&lt;&gt;0,+(Y6/X6)*100,0)</f>
        <v>-34.14158883984089</v>
      </c>
      <c r="AA6" s="62">
        <f t="shared" si="1"/>
        <v>78924657</v>
      </c>
    </row>
    <row r="7" spans="1:27" ht="12.75">
      <c r="A7" s="291" t="s">
        <v>229</v>
      </c>
      <c r="B7" s="142"/>
      <c r="C7" s="60">
        <v>68426866</v>
      </c>
      <c r="D7" s="340"/>
      <c r="E7" s="60">
        <v>65099300</v>
      </c>
      <c r="F7" s="59">
        <v>78924657</v>
      </c>
      <c r="G7" s="59">
        <v>2349207</v>
      </c>
      <c r="H7" s="60">
        <v>892407</v>
      </c>
      <c r="I7" s="60"/>
      <c r="J7" s="59">
        <v>3241614</v>
      </c>
      <c r="K7" s="59">
        <v>3385079</v>
      </c>
      <c r="L7" s="60">
        <v>12169050</v>
      </c>
      <c r="M7" s="60">
        <v>8853642</v>
      </c>
      <c r="N7" s="59">
        <v>24407771</v>
      </c>
      <c r="O7" s="59">
        <v>777425</v>
      </c>
      <c r="P7" s="60">
        <v>7218610</v>
      </c>
      <c r="Q7" s="60">
        <v>3338474</v>
      </c>
      <c r="R7" s="59">
        <v>11334509</v>
      </c>
      <c r="S7" s="59"/>
      <c r="T7" s="60"/>
      <c r="U7" s="60"/>
      <c r="V7" s="59"/>
      <c r="W7" s="59">
        <v>38983894</v>
      </c>
      <c r="X7" s="60">
        <v>59193493</v>
      </c>
      <c r="Y7" s="59">
        <v>-20209599</v>
      </c>
      <c r="Z7" s="61">
        <v>-34.14</v>
      </c>
      <c r="AA7" s="62">
        <v>78924657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4119000</v>
      </c>
      <c r="F8" s="59">
        <f t="shared" si="2"/>
        <v>4119000</v>
      </c>
      <c r="G8" s="59">
        <f t="shared" si="2"/>
        <v>0</v>
      </c>
      <c r="H8" s="60">
        <f t="shared" si="2"/>
        <v>1498511</v>
      </c>
      <c r="I8" s="60">
        <f t="shared" si="2"/>
        <v>0</v>
      </c>
      <c r="J8" s="59">
        <f t="shared" si="2"/>
        <v>1498511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1498511</v>
      </c>
      <c r="X8" s="60">
        <f t="shared" si="2"/>
        <v>3089250</v>
      </c>
      <c r="Y8" s="59">
        <f t="shared" si="2"/>
        <v>-1590739</v>
      </c>
      <c r="Z8" s="61">
        <f>+IF(X8&lt;&gt;0,+(Y8/X8)*100,0)</f>
        <v>-51.49272477138464</v>
      </c>
      <c r="AA8" s="62">
        <f>SUM(AA9:AA10)</f>
        <v>4119000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4119000</v>
      </c>
      <c r="F10" s="59">
        <v>4119000</v>
      </c>
      <c r="G10" s="59"/>
      <c r="H10" s="60">
        <v>1498511</v>
      </c>
      <c r="I10" s="60"/>
      <c r="J10" s="59">
        <v>1498511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1498511</v>
      </c>
      <c r="X10" s="60">
        <v>3089250</v>
      </c>
      <c r="Y10" s="59">
        <v>-1590739</v>
      </c>
      <c r="Z10" s="61">
        <v>-51.49</v>
      </c>
      <c r="AA10" s="62">
        <v>4119000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22500000</v>
      </c>
      <c r="F15" s="59">
        <f t="shared" si="5"/>
        <v>2874643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2155982</v>
      </c>
      <c r="Y15" s="59">
        <f t="shared" si="5"/>
        <v>-2155982</v>
      </c>
      <c r="Z15" s="61">
        <f>+IF(X15&lt;&gt;0,+(Y15/X15)*100,0)</f>
        <v>-100</v>
      </c>
      <c r="AA15" s="62">
        <f>SUM(AA16:AA20)</f>
        <v>2874643</v>
      </c>
    </row>
    <row r="16" spans="1:27" ht="12.75">
      <c r="A16" s="291" t="s">
        <v>234</v>
      </c>
      <c r="B16" s="300"/>
      <c r="C16" s="60"/>
      <c r="D16" s="340"/>
      <c r="E16" s="60">
        <v>11600000</v>
      </c>
      <c r="F16" s="59">
        <v>2874643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2155982</v>
      </c>
      <c r="Y16" s="59">
        <v>-2155982</v>
      </c>
      <c r="Z16" s="61">
        <v>-100</v>
      </c>
      <c r="AA16" s="62">
        <v>2874643</v>
      </c>
    </row>
    <row r="17" spans="1:27" ht="12.75">
      <c r="A17" s="291" t="s">
        <v>235</v>
      </c>
      <c r="B17" s="136"/>
      <c r="C17" s="60"/>
      <c r="D17" s="340"/>
      <c r="E17" s="60">
        <v>10900000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258789</v>
      </c>
      <c r="D22" s="344">
        <f t="shared" si="6"/>
        <v>0</v>
      </c>
      <c r="E22" s="343">
        <f t="shared" si="6"/>
        <v>0</v>
      </c>
      <c r="F22" s="345">
        <f t="shared" si="6"/>
        <v>8800000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6600000</v>
      </c>
      <c r="Y22" s="345">
        <f t="shared" si="6"/>
        <v>-6600000</v>
      </c>
      <c r="Z22" s="336">
        <f>+IF(X22&lt;&gt;0,+(Y22/X22)*100,0)</f>
        <v>-100</v>
      </c>
      <c r="AA22" s="350">
        <f>SUM(AA23:AA32)</f>
        <v>8800000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258789</v>
      </c>
      <c r="D32" s="340"/>
      <c r="E32" s="60"/>
      <c r="F32" s="59">
        <v>8800000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6600000</v>
      </c>
      <c r="Y32" s="59">
        <v>-6600000</v>
      </c>
      <c r="Z32" s="61">
        <v>-100</v>
      </c>
      <c r="AA32" s="62">
        <v>8800000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10893633</v>
      </c>
      <c r="D40" s="344">
        <f t="shared" si="9"/>
        <v>0</v>
      </c>
      <c r="E40" s="343">
        <f t="shared" si="9"/>
        <v>10872400</v>
      </c>
      <c r="F40" s="345">
        <f t="shared" si="9"/>
        <v>14132400</v>
      </c>
      <c r="G40" s="345">
        <f t="shared" si="9"/>
        <v>1430216</v>
      </c>
      <c r="H40" s="343">
        <f t="shared" si="9"/>
        <v>0</v>
      </c>
      <c r="I40" s="343">
        <f t="shared" si="9"/>
        <v>180710</v>
      </c>
      <c r="J40" s="345">
        <f t="shared" si="9"/>
        <v>1610926</v>
      </c>
      <c r="K40" s="345">
        <f t="shared" si="9"/>
        <v>310110</v>
      </c>
      <c r="L40" s="343">
        <f t="shared" si="9"/>
        <v>0</v>
      </c>
      <c r="M40" s="343">
        <f t="shared" si="9"/>
        <v>39983</v>
      </c>
      <c r="N40" s="345">
        <f t="shared" si="9"/>
        <v>350093</v>
      </c>
      <c r="O40" s="345">
        <f t="shared" si="9"/>
        <v>0</v>
      </c>
      <c r="P40" s="343">
        <f t="shared" si="9"/>
        <v>135031</v>
      </c>
      <c r="Q40" s="343">
        <f t="shared" si="9"/>
        <v>35900</v>
      </c>
      <c r="R40" s="345">
        <f t="shared" si="9"/>
        <v>170931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2131950</v>
      </c>
      <c r="X40" s="343">
        <f t="shared" si="9"/>
        <v>10599300</v>
      </c>
      <c r="Y40" s="345">
        <f t="shared" si="9"/>
        <v>-8467350</v>
      </c>
      <c r="Z40" s="336">
        <f>+IF(X40&lt;&gt;0,+(Y40/X40)*100,0)</f>
        <v>-79.88593586368911</v>
      </c>
      <c r="AA40" s="350">
        <f>SUM(AA41:AA49)</f>
        <v>14132400</v>
      </c>
    </row>
    <row r="41" spans="1:27" ht="12.75">
      <c r="A41" s="361" t="s">
        <v>248</v>
      </c>
      <c r="B41" s="142"/>
      <c r="C41" s="362">
        <v>2491134</v>
      </c>
      <c r="D41" s="363"/>
      <c r="E41" s="362"/>
      <c r="F41" s="364">
        <v>950000</v>
      </c>
      <c r="G41" s="364">
        <v>1124205</v>
      </c>
      <c r="H41" s="362"/>
      <c r="I41" s="362"/>
      <c r="J41" s="364">
        <v>1124205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1124205</v>
      </c>
      <c r="X41" s="362">
        <v>712500</v>
      </c>
      <c r="Y41" s="364">
        <v>411705</v>
      </c>
      <c r="Z41" s="365">
        <v>57.78</v>
      </c>
      <c r="AA41" s="366">
        <v>950000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824371</v>
      </c>
      <c r="D43" s="369"/>
      <c r="E43" s="305">
        <v>5000000</v>
      </c>
      <c r="F43" s="370">
        <v>5000000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3750000</v>
      </c>
      <c r="Y43" s="370">
        <v>-3750000</v>
      </c>
      <c r="Z43" s="371">
        <v>-100</v>
      </c>
      <c r="AA43" s="303">
        <v>5000000</v>
      </c>
    </row>
    <row r="44" spans="1:27" ht="12.75">
      <c r="A44" s="361" t="s">
        <v>251</v>
      </c>
      <c r="B44" s="136"/>
      <c r="C44" s="60">
        <v>718536</v>
      </c>
      <c r="D44" s="368"/>
      <c r="E44" s="54">
        <v>872400</v>
      </c>
      <c r="F44" s="53">
        <v>1182400</v>
      </c>
      <c r="G44" s="53"/>
      <c r="H44" s="54"/>
      <c r="I44" s="54"/>
      <c r="J44" s="53"/>
      <c r="K44" s="53">
        <v>2193</v>
      </c>
      <c r="L44" s="54"/>
      <c r="M44" s="54">
        <v>39983</v>
      </c>
      <c r="N44" s="53">
        <v>42176</v>
      </c>
      <c r="O44" s="53"/>
      <c r="P44" s="54"/>
      <c r="Q44" s="54">
        <v>35900</v>
      </c>
      <c r="R44" s="53">
        <v>35900</v>
      </c>
      <c r="S44" s="53"/>
      <c r="T44" s="54"/>
      <c r="U44" s="54"/>
      <c r="V44" s="53"/>
      <c r="W44" s="53">
        <v>78076</v>
      </c>
      <c r="X44" s="54">
        <v>886800</v>
      </c>
      <c r="Y44" s="53">
        <v>-808724</v>
      </c>
      <c r="Z44" s="94">
        <v>-91.2</v>
      </c>
      <c r="AA44" s="95">
        <v>1182400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6859592</v>
      </c>
      <c r="D48" s="368"/>
      <c r="E48" s="54">
        <v>5000000</v>
      </c>
      <c r="F48" s="53">
        <v>7000000</v>
      </c>
      <c r="G48" s="53">
        <v>306011</v>
      </c>
      <c r="H48" s="54"/>
      <c r="I48" s="54">
        <v>180710</v>
      </c>
      <c r="J48" s="53">
        <v>486721</v>
      </c>
      <c r="K48" s="53">
        <v>307917</v>
      </c>
      <c r="L48" s="54"/>
      <c r="M48" s="54"/>
      <c r="N48" s="53">
        <v>307917</v>
      </c>
      <c r="O48" s="53"/>
      <c r="P48" s="54">
        <v>135031</v>
      </c>
      <c r="Q48" s="54"/>
      <c r="R48" s="53">
        <v>135031</v>
      </c>
      <c r="S48" s="53"/>
      <c r="T48" s="54"/>
      <c r="U48" s="54"/>
      <c r="V48" s="53"/>
      <c r="W48" s="53">
        <v>929669</v>
      </c>
      <c r="X48" s="54">
        <v>5250000</v>
      </c>
      <c r="Y48" s="53">
        <v>-4320331</v>
      </c>
      <c r="Z48" s="94">
        <v>-82.29</v>
      </c>
      <c r="AA48" s="95">
        <v>7000000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63680</v>
      </c>
      <c r="D57" s="344">
        <f aca="true" t="shared" si="13" ref="D57:AA57">+D58</f>
        <v>0</v>
      </c>
      <c r="E57" s="343">
        <f t="shared" si="13"/>
        <v>800000</v>
      </c>
      <c r="F57" s="345">
        <f t="shared" si="13"/>
        <v>1100000</v>
      </c>
      <c r="G57" s="345">
        <f t="shared" si="13"/>
        <v>89950</v>
      </c>
      <c r="H57" s="343">
        <f t="shared" si="13"/>
        <v>0</v>
      </c>
      <c r="I57" s="343">
        <f t="shared" si="13"/>
        <v>0</v>
      </c>
      <c r="J57" s="345">
        <f t="shared" si="13"/>
        <v>89950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89950</v>
      </c>
      <c r="X57" s="343">
        <f t="shared" si="13"/>
        <v>825000</v>
      </c>
      <c r="Y57" s="345">
        <f t="shared" si="13"/>
        <v>-735050</v>
      </c>
      <c r="Z57" s="336">
        <f>+IF(X57&lt;&gt;0,+(Y57/X57)*100,0)</f>
        <v>-89.0969696969697</v>
      </c>
      <c r="AA57" s="350">
        <f t="shared" si="13"/>
        <v>1100000</v>
      </c>
    </row>
    <row r="58" spans="1:27" ht="12.75">
      <c r="A58" s="361" t="s">
        <v>217</v>
      </c>
      <c r="B58" s="136"/>
      <c r="C58" s="60">
        <v>63680</v>
      </c>
      <c r="D58" s="340"/>
      <c r="E58" s="60">
        <v>800000</v>
      </c>
      <c r="F58" s="59">
        <v>1100000</v>
      </c>
      <c r="G58" s="59">
        <v>89950</v>
      </c>
      <c r="H58" s="60"/>
      <c r="I58" s="60"/>
      <c r="J58" s="59">
        <v>89950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89950</v>
      </c>
      <c r="X58" s="60">
        <v>825000</v>
      </c>
      <c r="Y58" s="59">
        <v>-735050</v>
      </c>
      <c r="Z58" s="61">
        <v>-89.1</v>
      </c>
      <c r="AA58" s="62">
        <v>1100000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79642968</v>
      </c>
      <c r="D60" s="346">
        <f t="shared" si="14"/>
        <v>0</v>
      </c>
      <c r="E60" s="219">
        <f t="shared" si="14"/>
        <v>103390700</v>
      </c>
      <c r="F60" s="264">
        <f t="shared" si="14"/>
        <v>109950700</v>
      </c>
      <c r="G60" s="264">
        <f t="shared" si="14"/>
        <v>3869373</v>
      </c>
      <c r="H60" s="219">
        <f t="shared" si="14"/>
        <v>2390918</v>
      </c>
      <c r="I60" s="219">
        <f t="shared" si="14"/>
        <v>180710</v>
      </c>
      <c r="J60" s="264">
        <f t="shared" si="14"/>
        <v>6441001</v>
      </c>
      <c r="K60" s="264">
        <f t="shared" si="14"/>
        <v>3695189</v>
      </c>
      <c r="L60" s="219">
        <f t="shared" si="14"/>
        <v>12169050</v>
      </c>
      <c r="M60" s="219">
        <f t="shared" si="14"/>
        <v>8893625</v>
      </c>
      <c r="N60" s="264">
        <f t="shared" si="14"/>
        <v>24757864</v>
      </c>
      <c r="O60" s="264">
        <f t="shared" si="14"/>
        <v>777425</v>
      </c>
      <c r="P60" s="219">
        <f t="shared" si="14"/>
        <v>7353641</v>
      </c>
      <c r="Q60" s="219">
        <f t="shared" si="14"/>
        <v>3374374</v>
      </c>
      <c r="R60" s="264">
        <f t="shared" si="14"/>
        <v>11505440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42704305</v>
      </c>
      <c r="X60" s="219">
        <f t="shared" si="14"/>
        <v>82463025</v>
      </c>
      <c r="Y60" s="264">
        <f t="shared" si="14"/>
        <v>-39758720</v>
      </c>
      <c r="Z60" s="337">
        <f>+IF(X60&lt;&gt;0,+(Y60/X60)*100,0)</f>
        <v>-48.21399651540796</v>
      </c>
      <c r="AA60" s="232">
        <f>+AA57+AA54+AA51+AA40+AA37+AA34+AA22+AA5</f>
        <v>109950700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10000000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2018-05-09T09:53:20Z</dcterms:created>
  <dcterms:modified xsi:type="dcterms:W3CDTF">2018-05-09T09:53:23Z</dcterms:modified>
  <cp:category/>
  <cp:version/>
  <cp:contentType/>
  <cp:contentStatus/>
</cp:coreProperties>
</file>