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<sst xmlns="http://schemas.openxmlformats.org/spreadsheetml/2006/main" count="857" uniqueCount="303">
  <si>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Matatiele(EC441)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</si>
  <si>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</si>
  <si>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</si>
  <si>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</si>
  <si>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</si>
  <si>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</si>
  <si>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</si>
  <si>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</si>
  <si>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</si>
  <si>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</si>
  <si>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</si>
  <si>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</si>
  <si>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</si>
  <si>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</si>
  <si>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</si>
  <si>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</si>
  <si>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</si>
  <si>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</si>
  <si>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</si>
  <si>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</si>
  <si>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</si>
  <si>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</si>
  <si>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</si>
  <si>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</si>
  <si>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</si>
  <si>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</si>
  <si>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</si>
  <si>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</si>
  <si>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</si>
  <si>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</si>
  <si>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</si>
  <si>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</si>
  <si>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</si>
  <si>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</si>
  <si>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</si>
  <si>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</si>
  <si>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</si>
  <si>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</si>
  <si>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</si>
  <si>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</si>
  <si>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</si>
  <si>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</si>
  <si>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</si>
  <si>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</si>
  <si>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</si>
  <si>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</si>
  <si>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</si>
  <si>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</si>
  <si>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</si>
  <si>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</si>
  <si>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</si>
  <si>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</si>
  <si>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</si>
  <si>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</si>
  <si>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</si>
  <si>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</si>
  <si>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</si>
  <si>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</si>
  <si>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</si>
  <si>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</si>
  <si>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</si>
  <si>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</si>
  <si>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</si>
  <si>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</si>
  <si>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</si>
  <si>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</si>
  <si>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</si>
  <si>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</si>
  <si>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</si>
  <si>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</si>
  <si>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Matatiele(EC441)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</si>
  <si>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</si>
  <si>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</si>
  <si>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</si>
  <si>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</si>
  <si>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</si>
  <si>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</si>
  <si>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</si>
  <si>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</si>
  <si>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</si>
  <si>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</si>
  <si>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</si>
  <si>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</si>
  <si>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</si>
  <si>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</si>
  <si>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</si>
  <si>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</si>
  <si>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</si>
  <si>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</si>
  <si>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</si>
  <si>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</si>
  <si>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</si>
  <si>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</si>
  <si>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</si>
  <si>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</si>
  <si>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</si>
  <si>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</si>
  <si>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</si>
  <si>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</si>
  <si>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</si>
  <si>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Matatiele(EC441)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</si>
  <si>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</si>
  <si>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</si>
  <si>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</si>
  <si>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</si>
  <si>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</si>
  <si>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</si>
  <si>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</si>
  <si>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</si>
  <si>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</si>
  <si>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</si>
  <si>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</si>
  <si>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</si>
  <si>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</si>
  <si>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</si>
  <si>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</si>
  <si>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</si>
  <si>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</si>
  <si>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</si>
  <si>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</si>
  <si>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</si>
  <si>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</si>
  <si>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</si>
  <si>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</si>
  <si>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</si>
  <si>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</si>
  <si>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</si>
  <si>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</si>
  <si>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</si>
  <si>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Matatiele(EC441)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</si>
  <si>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</si>
  <si>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</si>
  <si>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</si>
  <si>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</si>
  <si>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</si>
  <si>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</si>
  <si>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</si>
  <si>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</si>
  <si>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</si>
  <si>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</si>
  <si>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Matatiele(EC441)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</si>
  <si>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</si>
  <si>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</si>
  <si>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</si>
  <si>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</si>
  <si>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</si>
  <si>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</si>
  <si>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</si>
  <si>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</si>
  <si>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</si>
  <si>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</si>
  <si>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</si>
  <si>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</si>
  <si>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</si>
  <si>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</si>
  <si>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</si>
  <si>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</si>
  <si>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</si>
  <si>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</si>
  <si>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</si>
  <si>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</si>
  <si>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</si>
  <si>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</si>
  <si>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</si>
  <si>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</si>
  <si>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</si>
  <si>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</si>
  <si>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</si>
  <si>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</si>
  <si>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</si>
  <si>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</si>
  <si>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</si>
  <si>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</si>
  <si>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</si>
  <si>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Matatiele(EC441)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</si>
  <si>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</si>
  <si>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</si>
  <si>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</si>
  <si>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</si>
  <si>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</si>
  <si>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</si>
  <si>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</si>
  <si>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</si>
  <si>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</si>
  <si>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</si>
  <si>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</si>
  <si>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</si>
  <si>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</si>
  <si>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</si>
  <si>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</si>
  <si>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</si>
  <si>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</si>
  <si>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</si>
  <si>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</si>
  <si>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</si>
  <si>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</si>
  <si>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</si>
  <si>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</si>
  <si>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</si>
  <si>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</si>
  <si>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</si>
  <si>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</si>
  <si>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Matatiele(EC441)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</si>
  <si>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</si>
  <si>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</si>
  <si>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</si>
  <si>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</si>
  <si>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</si>
  <si>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</si>
  <si>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</si>
  <si>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</si>
  <si>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</si>
  <si>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</si>
  <si>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</si>
  <si>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</si>
  <si>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</si>
  <si>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</si>
  <si>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</si>
  <si>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</si>
  <si>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</si>
  <si>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</si>
  <si>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</si>
  <si>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</si>
  <si>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</si>
  <si>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</si>
  <si>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</si>
  <si>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</si>
  <si>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Matatiele(EC441)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</si>
  <si>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</si>
  <si>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</si>
  <si>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</si>
  <si>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</si>
  <si>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</si>
  <si>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</si>
  <si>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</si>
  <si>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</si>
  <si>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</si>
  <si>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</si>
  <si>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</si>
  <si>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</si>
  <si>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</si>
  <si>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</si>
  <si>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</si>
  <si>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</si>
  <si>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</si>
  <si>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</si>
  <si>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</si>
  <si>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</si>
  <si>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</si>
  <si>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</si>
  <si>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</si>
  <si>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</si>
  <si>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</si>
  <si>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</si>
  <si>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</si>
  <si>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</si>
  <si>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</si>
  <si>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</si>
  <si>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</si>
  <si>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</si>
  <si>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</si>
  <si>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</si>
  <si>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</si>
  <si>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Matatiele(EC441)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</si>
  <si>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</si>
  <si>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</si>
  <si>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Matatiele(EC441)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</si>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</sst>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25919327</v>
      </c>
      <c r="C5" s="19">
        <v>0</v>
      </c>
      <c r="D5" s="59">
        <v>52204073</v>
      </c>
      <c r="E5" s="60">
        <v>52204072</v>
      </c>
      <c r="F5" s="60">
        <v>20819250</v>
      </c>
      <c r="G5" s="60">
        <v>1373192</v>
      </c>
      <c r="H5" s="60">
        <v>1727134</v>
      </c>
      <c r="I5" s="60">
        <v>23919576</v>
      </c>
      <c r="J5" s="60">
        <v>1355127</v>
      </c>
      <c r="K5" s="60">
        <v>1737182</v>
      </c>
      <c r="L5" s="60">
        <v>1621292</v>
      </c>
      <c r="M5" s="60">
        <v>4713601</v>
      </c>
      <c r="N5" s="60">
        <v>1738522</v>
      </c>
      <c r="O5" s="60">
        <v>1736784</v>
      </c>
      <c r="P5" s="60">
        <v>1489920</v>
      </c>
      <c r="Q5" s="60">
        <v>4965226</v>
      </c>
      <c r="R5" s="60">
        <v>0</v>
      </c>
      <c r="S5" s="60">
        <v>0</v>
      </c>
      <c r="T5" s="60">
        <v>0</v>
      </c>
      <c r="U5" s="60">
        <v>0</v>
      </c>
      <c r="V5" s="60">
        <v>33598403</v>
      </c>
      <c r="W5" s="60">
        <v>39153051</v>
      </c>
      <c r="X5" s="60">
        <v>-5554648</v>
      </c>
      <c r="Y5" s="61">
        <v>-14.19</v>
      </c>
      <c r="Z5" s="62">
        <v>52204072</v>
      </c>
    </row>
    <row r="6" spans="1:26" ht="12.75">
      <c r="A6" s="58" t="s">
        <v>32</v>
      </c>
      <c r="B6" s="19">
        <v>56151228</v>
      </c>
      <c r="C6" s="19">
        <v>0</v>
      </c>
      <c r="D6" s="59">
        <v>55899385</v>
      </c>
      <c r="E6" s="60">
        <v>56452752</v>
      </c>
      <c r="F6" s="60">
        <v>3014986</v>
      </c>
      <c r="G6" s="60">
        <v>1982885</v>
      </c>
      <c r="H6" s="60">
        <v>3680616</v>
      </c>
      <c r="I6" s="60">
        <v>8678487</v>
      </c>
      <c r="J6" s="60">
        <v>1933731</v>
      </c>
      <c r="K6" s="60">
        <v>1969841</v>
      </c>
      <c r="L6" s="60">
        <v>1550848</v>
      </c>
      <c r="M6" s="60">
        <v>5454420</v>
      </c>
      <c r="N6" s="60">
        <v>2947014</v>
      </c>
      <c r="O6" s="60">
        <v>3761062</v>
      </c>
      <c r="P6" s="60">
        <v>20863131</v>
      </c>
      <c r="Q6" s="60">
        <v>27571207</v>
      </c>
      <c r="R6" s="60">
        <v>0</v>
      </c>
      <c r="S6" s="60">
        <v>0</v>
      </c>
      <c r="T6" s="60">
        <v>0</v>
      </c>
      <c r="U6" s="60">
        <v>0</v>
      </c>
      <c r="V6" s="60">
        <v>41704114</v>
      </c>
      <c r="W6" s="60">
        <v>41924538</v>
      </c>
      <c r="X6" s="60">
        <v>-220424</v>
      </c>
      <c r="Y6" s="61">
        <v>-0.53</v>
      </c>
      <c r="Z6" s="62">
        <v>56452752</v>
      </c>
    </row>
    <row r="7" spans="1:26" ht="12.75">
      <c r="A7" s="58" t="s">
        <v>33</v>
      </c>
      <c r="B7" s="19">
        <v>7060637</v>
      </c>
      <c r="C7" s="19">
        <v>0</v>
      </c>
      <c r="D7" s="59">
        <v>5600310</v>
      </c>
      <c r="E7" s="60">
        <v>5600313</v>
      </c>
      <c r="F7" s="60">
        <v>2614</v>
      </c>
      <c r="G7" s="60">
        <v>882151</v>
      </c>
      <c r="H7" s="60">
        <v>939458</v>
      </c>
      <c r="I7" s="60">
        <v>1824223</v>
      </c>
      <c r="J7" s="60">
        <v>819349</v>
      </c>
      <c r="K7" s="60">
        <v>711974</v>
      </c>
      <c r="L7" s="60">
        <v>545423</v>
      </c>
      <c r="M7" s="60">
        <v>2076746</v>
      </c>
      <c r="N7" s="60">
        <v>1027505</v>
      </c>
      <c r="O7" s="60">
        <v>722876</v>
      </c>
      <c r="P7" s="60">
        <v>642427</v>
      </c>
      <c r="Q7" s="60">
        <v>2392808</v>
      </c>
      <c r="R7" s="60">
        <v>0</v>
      </c>
      <c r="S7" s="60">
        <v>0</v>
      </c>
      <c r="T7" s="60">
        <v>0</v>
      </c>
      <c r="U7" s="60">
        <v>0</v>
      </c>
      <c r="V7" s="60">
        <v>6293777</v>
      </c>
      <c r="W7" s="60">
        <v>4200237</v>
      </c>
      <c r="X7" s="60">
        <v>2093540</v>
      </c>
      <c r="Y7" s="61">
        <v>49.84</v>
      </c>
      <c r="Z7" s="62">
        <v>5600313</v>
      </c>
    </row>
    <row r="8" spans="1:26" ht="12.75">
      <c r="A8" s="58" t="s">
        <v>34</v>
      </c>
      <c r="B8" s="19">
        <v>170980055</v>
      </c>
      <c r="C8" s="19">
        <v>0</v>
      </c>
      <c r="D8" s="59">
        <v>193512400</v>
      </c>
      <c r="E8" s="60">
        <v>194799713</v>
      </c>
      <c r="F8" s="60">
        <v>77754677</v>
      </c>
      <c r="G8" s="60">
        <v>609633</v>
      </c>
      <c r="H8" s="60">
        <v>84031</v>
      </c>
      <c r="I8" s="60">
        <v>78448341</v>
      </c>
      <c r="J8" s="60">
        <v>-112957</v>
      </c>
      <c r="K8" s="60">
        <v>-26433</v>
      </c>
      <c r="L8" s="60">
        <v>62271964</v>
      </c>
      <c r="M8" s="60">
        <v>62132574</v>
      </c>
      <c r="N8" s="60">
        <v>-938410</v>
      </c>
      <c r="O8" s="60">
        <v>0</v>
      </c>
      <c r="P8" s="60">
        <v>49576335</v>
      </c>
      <c r="Q8" s="60">
        <v>48637925</v>
      </c>
      <c r="R8" s="60">
        <v>0</v>
      </c>
      <c r="S8" s="60">
        <v>0</v>
      </c>
      <c r="T8" s="60">
        <v>0</v>
      </c>
      <c r="U8" s="60">
        <v>0</v>
      </c>
      <c r="V8" s="60">
        <v>189218840</v>
      </c>
      <c r="W8" s="60">
        <v>145134297</v>
      </c>
      <c r="X8" s="60">
        <v>44084543</v>
      </c>
      <c r="Y8" s="61">
        <v>30.38</v>
      </c>
      <c r="Z8" s="62">
        <v>194799713</v>
      </c>
    </row>
    <row r="9" spans="1:26" ht="12.75">
      <c r="A9" s="58" t="s">
        <v>35</v>
      </c>
      <c r="B9" s="19">
        <v>19541597</v>
      </c>
      <c r="C9" s="19">
        <v>0</v>
      </c>
      <c r="D9" s="59">
        <v>13890320</v>
      </c>
      <c r="E9" s="60">
        <v>14306672</v>
      </c>
      <c r="F9" s="60">
        <v>443967</v>
      </c>
      <c r="G9" s="60">
        <v>480298</v>
      </c>
      <c r="H9" s="60">
        <v>790363</v>
      </c>
      <c r="I9" s="60">
        <v>1714628</v>
      </c>
      <c r="J9" s="60">
        <v>551872</v>
      </c>
      <c r="K9" s="60">
        <v>510600</v>
      </c>
      <c r="L9" s="60">
        <v>693026</v>
      </c>
      <c r="M9" s="60">
        <v>1755498</v>
      </c>
      <c r="N9" s="60">
        <v>617527</v>
      </c>
      <c r="O9" s="60">
        <v>1478279</v>
      </c>
      <c r="P9" s="60">
        <v>473446</v>
      </c>
      <c r="Q9" s="60">
        <v>2569252</v>
      </c>
      <c r="R9" s="60">
        <v>0</v>
      </c>
      <c r="S9" s="60">
        <v>0</v>
      </c>
      <c r="T9" s="60">
        <v>0</v>
      </c>
      <c r="U9" s="60">
        <v>0</v>
      </c>
      <c r="V9" s="60">
        <v>6039378</v>
      </c>
      <c r="W9" s="60">
        <v>10417734</v>
      </c>
      <c r="X9" s="60">
        <v>-4378356</v>
      </c>
      <c r="Y9" s="61">
        <v>-42.03</v>
      </c>
      <c r="Z9" s="62">
        <v>14306672</v>
      </c>
    </row>
    <row r="10" spans="1:26" ht="22.5">
      <c r="A10" s="63" t="s">
        <v>278</v>
      </c>
      <c r="B10" s="64">
        <f>SUM(B5:B9)</f>
        <v>279652844</v>
      </c>
      <c r="C10" s="64">
        <f>SUM(C5:C9)</f>
        <v>0</v>
      </c>
      <c r="D10" s="65">
        <f aca="true" t="shared" si="0" ref="D10:Z10">SUM(D5:D9)</f>
        <v>321106488</v>
      </c>
      <c r="E10" s="66">
        <f t="shared" si="0"/>
        <v>323363522</v>
      </c>
      <c r="F10" s="66">
        <f t="shared" si="0"/>
        <v>102035494</v>
      </c>
      <c r="G10" s="66">
        <f t="shared" si="0"/>
        <v>5328159</v>
      </c>
      <c r="H10" s="66">
        <f t="shared" si="0"/>
        <v>7221602</v>
      </c>
      <c r="I10" s="66">
        <f t="shared" si="0"/>
        <v>114585255</v>
      </c>
      <c r="J10" s="66">
        <f t="shared" si="0"/>
        <v>4547122</v>
      </c>
      <c r="K10" s="66">
        <f t="shared" si="0"/>
        <v>4903164</v>
      </c>
      <c r="L10" s="66">
        <f t="shared" si="0"/>
        <v>66682553</v>
      </c>
      <c r="M10" s="66">
        <f t="shared" si="0"/>
        <v>76132839</v>
      </c>
      <c r="N10" s="66">
        <f t="shared" si="0"/>
        <v>5392158</v>
      </c>
      <c r="O10" s="66">
        <f t="shared" si="0"/>
        <v>7699001</v>
      </c>
      <c r="P10" s="66">
        <f t="shared" si="0"/>
        <v>73045259</v>
      </c>
      <c r="Q10" s="66">
        <f t="shared" si="0"/>
        <v>86136418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276854512</v>
      </c>
      <c r="W10" s="66">
        <f t="shared" si="0"/>
        <v>240829857</v>
      </c>
      <c r="X10" s="66">
        <f t="shared" si="0"/>
        <v>36024655</v>
      </c>
      <c r="Y10" s="67">
        <f>+IF(W10&lt;&gt;0,(X10/W10)*100,0)</f>
        <v>14.958550176774802</v>
      </c>
      <c r="Z10" s="68">
        <f t="shared" si="0"/>
        <v>323363522</v>
      </c>
    </row>
    <row r="11" spans="1:26" ht="12.75">
      <c r="A11" s="58" t="s">
        <v>37</v>
      </c>
      <c r="B11" s="19">
        <v>83657493</v>
      </c>
      <c r="C11" s="19">
        <v>0</v>
      </c>
      <c r="D11" s="59">
        <v>105526044</v>
      </c>
      <c r="E11" s="60">
        <v>99646036</v>
      </c>
      <c r="F11" s="60">
        <v>6934701</v>
      </c>
      <c r="G11" s="60">
        <v>7409806</v>
      </c>
      <c r="H11" s="60">
        <v>6803033</v>
      </c>
      <c r="I11" s="60">
        <v>21147540</v>
      </c>
      <c r="J11" s="60">
        <v>6871099</v>
      </c>
      <c r="K11" s="60">
        <v>7095125</v>
      </c>
      <c r="L11" s="60">
        <v>7217522</v>
      </c>
      <c r="M11" s="60">
        <v>21183746</v>
      </c>
      <c r="N11" s="60">
        <v>7300921</v>
      </c>
      <c r="O11" s="60">
        <v>7456434</v>
      </c>
      <c r="P11" s="60">
        <v>-7190839</v>
      </c>
      <c r="Q11" s="60">
        <v>7566516</v>
      </c>
      <c r="R11" s="60">
        <v>0</v>
      </c>
      <c r="S11" s="60">
        <v>0</v>
      </c>
      <c r="T11" s="60">
        <v>0</v>
      </c>
      <c r="U11" s="60">
        <v>0</v>
      </c>
      <c r="V11" s="60">
        <v>49897802</v>
      </c>
      <c r="W11" s="60">
        <v>79144533</v>
      </c>
      <c r="X11" s="60">
        <v>-29246731</v>
      </c>
      <c r="Y11" s="61">
        <v>-36.95</v>
      </c>
      <c r="Z11" s="62">
        <v>99646036</v>
      </c>
    </row>
    <row r="12" spans="1:26" ht="12.75">
      <c r="A12" s="58" t="s">
        <v>38</v>
      </c>
      <c r="B12" s="19">
        <v>16893960</v>
      </c>
      <c r="C12" s="19">
        <v>0</v>
      </c>
      <c r="D12" s="59">
        <v>17503729</v>
      </c>
      <c r="E12" s="60">
        <v>17503728</v>
      </c>
      <c r="F12" s="60">
        <v>1055815</v>
      </c>
      <c r="G12" s="60">
        <v>1047995</v>
      </c>
      <c r="H12" s="60">
        <v>1055168</v>
      </c>
      <c r="I12" s="60">
        <v>3158978</v>
      </c>
      <c r="J12" s="60">
        <v>1072721</v>
      </c>
      <c r="K12" s="60">
        <v>1067867</v>
      </c>
      <c r="L12" s="60">
        <v>1098793</v>
      </c>
      <c r="M12" s="60">
        <v>3239381</v>
      </c>
      <c r="N12" s="60">
        <v>1721391</v>
      </c>
      <c r="O12" s="60">
        <v>1134105</v>
      </c>
      <c r="P12" s="60">
        <v>-1264746</v>
      </c>
      <c r="Q12" s="60">
        <v>1590750</v>
      </c>
      <c r="R12" s="60">
        <v>0</v>
      </c>
      <c r="S12" s="60">
        <v>0</v>
      </c>
      <c r="T12" s="60">
        <v>0</v>
      </c>
      <c r="U12" s="60">
        <v>0</v>
      </c>
      <c r="V12" s="60">
        <v>7989109</v>
      </c>
      <c r="W12" s="60">
        <v>13127796</v>
      </c>
      <c r="X12" s="60">
        <v>-5138687</v>
      </c>
      <c r="Y12" s="61">
        <v>-39.14</v>
      </c>
      <c r="Z12" s="62">
        <v>17503728</v>
      </c>
    </row>
    <row r="13" spans="1:26" ht="12.75">
      <c r="A13" s="58" t="s">
        <v>279</v>
      </c>
      <c r="B13" s="19">
        <v>25077326</v>
      </c>
      <c r="C13" s="19">
        <v>0</v>
      </c>
      <c r="D13" s="59">
        <v>14222084</v>
      </c>
      <c r="E13" s="60">
        <v>14222096</v>
      </c>
      <c r="F13" s="60">
        <v>0</v>
      </c>
      <c r="G13" s="60">
        <v>0</v>
      </c>
      <c r="H13" s="60">
        <v>16743</v>
      </c>
      <c r="I13" s="60">
        <v>16743</v>
      </c>
      <c r="J13" s="60">
        <v>-16743</v>
      </c>
      <c r="K13" s="60">
        <v>0</v>
      </c>
      <c r="L13" s="60">
        <v>0</v>
      </c>
      <c r="M13" s="60">
        <v>-16743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10666566</v>
      </c>
      <c r="X13" s="60">
        <v>-10666566</v>
      </c>
      <c r="Y13" s="61">
        <v>-100</v>
      </c>
      <c r="Z13" s="62">
        <v>14222096</v>
      </c>
    </row>
    <row r="14" spans="1:26" ht="12.75">
      <c r="A14" s="58" t="s">
        <v>40</v>
      </c>
      <c r="B14" s="19">
        <v>42009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2.75">
      <c r="A15" s="58" t="s">
        <v>41</v>
      </c>
      <c r="B15" s="19">
        <v>47324545</v>
      </c>
      <c r="C15" s="19">
        <v>0</v>
      </c>
      <c r="D15" s="59">
        <v>50981010</v>
      </c>
      <c r="E15" s="60">
        <v>49771108</v>
      </c>
      <c r="F15" s="60">
        <v>5153197</v>
      </c>
      <c r="G15" s="60">
        <v>4963281</v>
      </c>
      <c r="H15" s="60">
        <v>4495062</v>
      </c>
      <c r="I15" s="60">
        <v>14611540</v>
      </c>
      <c r="J15" s="60">
        <v>3900938</v>
      </c>
      <c r="K15" s="60">
        <v>3552392</v>
      </c>
      <c r="L15" s="60">
        <v>1074980</v>
      </c>
      <c r="M15" s="60">
        <v>8528310</v>
      </c>
      <c r="N15" s="60">
        <v>5795366</v>
      </c>
      <c r="O15" s="60">
        <v>-2762771</v>
      </c>
      <c r="P15" s="60">
        <v>2600357</v>
      </c>
      <c r="Q15" s="60">
        <v>5632952</v>
      </c>
      <c r="R15" s="60">
        <v>0</v>
      </c>
      <c r="S15" s="60">
        <v>0</v>
      </c>
      <c r="T15" s="60">
        <v>0</v>
      </c>
      <c r="U15" s="60">
        <v>0</v>
      </c>
      <c r="V15" s="60">
        <v>28772802</v>
      </c>
      <c r="W15" s="60">
        <v>38235762</v>
      </c>
      <c r="X15" s="60">
        <v>-9462960</v>
      </c>
      <c r="Y15" s="61">
        <v>-24.75</v>
      </c>
      <c r="Z15" s="62">
        <v>49771108</v>
      </c>
    </row>
    <row r="16" spans="1:26" ht="12.75">
      <c r="A16" s="69" t="s">
        <v>42</v>
      </c>
      <c r="B16" s="19">
        <v>18264516</v>
      </c>
      <c r="C16" s="19">
        <v>0</v>
      </c>
      <c r="D16" s="59">
        <v>819996</v>
      </c>
      <c r="E16" s="60">
        <v>262996</v>
      </c>
      <c r="F16" s="60">
        <v>4987023</v>
      </c>
      <c r="G16" s="60">
        <v>1686783</v>
      </c>
      <c r="H16" s="60">
        <v>627849</v>
      </c>
      <c r="I16" s="60">
        <v>7301655</v>
      </c>
      <c r="J16" s="60">
        <v>651387</v>
      </c>
      <c r="K16" s="60">
        <v>611858</v>
      </c>
      <c r="L16" s="60">
        <v>676200</v>
      </c>
      <c r="M16" s="60">
        <v>1939445</v>
      </c>
      <c r="N16" s="60">
        <v>598478</v>
      </c>
      <c r="O16" s="60">
        <v>-604109</v>
      </c>
      <c r="P16" s="60">
        <v>623480</v>
      </c>
      <c r="Q16" s="60">
        <v>617849</v>
      </c>
      <c r="R16" s="60">
        <v>0</v>
      </c>
      <c r="S16" s="60">
        <v>0</v>
      </c>
      <c r="T16" s="60">
        <v>0</v>
      </c>
      <c r="U16" s="60">
        <v>0</v>
      </c>
      <c r="V16" s="60">
        <v>9858949</v>
      </c>
      <c r="W16" s="60">
        <v>614997</v>
      </c>
      <c r="X16" s="60">
        <v>9243952</v>
      </c>
      <c r="Y16" s="61">
        <v>1503.09</v>
      </c>
      <c r="Z16" s="62">
        <v>262996</v>
      </c>
    </row>
    <row r="17" spans="1:26" ht="12.75">
      <c r="A17" s="58" t="s">
        <v>43</v>
      </c>
      <c r="B17" s="19">
        <v>84855728</v>
      </c>
      <c r="C17" s="19">
        <v>0</v>
      </c>
      <c r="D17" s="59">
        <v>132022816</v>
      </c>
      <c r="E17" s="60">
        <v>141296115</v>
      </c>
      <c r="F17" s="60">
        <v>5256845</v>
      </c>
      <c r="G17" s="60">
        <v>6070422</v>
      </c>
      <c r="H17" s="60">
        <v>6154772</v>
      </c>
      <c r="I17" s="60">
        <v>17482039</v>
      </c>
      <c r="J17" s="60">
        <v>7667625</v>
      </c>
      <c r="K17" s="60">
        <v>8692369</v>
      </c>
      <c r="L17" s="60">
        <v>7979319</v>
      </c>
      <c r="M17" s="60">
        <v>24339313</v>
      </c>
      <c r="N17" s="60">
        <v>5409288</v>
      </c>
      <c r="O17" s="60">
        <v>-4133284</v>
      </c>
      <c r="P17" s="60">
        <v>6402527</v>
      </c>
      <c r="Q17" s="60">
        <v>7678531</v>
      </c>
      <c r="R17" s="60">
        <v>0</v>
      </c>
      <c r="S17" s="60">
        <v>0</v>
      </c>
      <c r="T17" s="60">
        <v>0</v>
      </c>
      <c r="U17" s="60">
        <v>0</v>
      </c>
      <c r="V17" s="60">
        <v>49499883</v>
      </c>
      <c r="W17" s="60">
        <v>99017109</v>
      </c>
      <c r="X17" s="60">
        <v>-49517226</v>
      </c>
      <c r="Y17" s="61">
        <v>-50.01</v>
      </c>
      <c r="Z17" s="62">
        <v>141296115</v>
      </c>
    </row>
    <row r="18" spans="1:26" ht="12.75">
      <c r="A18" s="70" t="s">
        <v>44</v>
      </c>
      <c r="B18" s="71">
        <f>SUM(B11:B17)</f>
        <v>276115577</v>
      </c>
      <c r="C18" s="71">
        <f>SUM(C11:C17)</f>
        <v>0</v>
      </c>
      <c r="D18" s="72">
        <f aca="true" t="shared" si="1" ref="D18:Z18">SUM(D11:D17)</f>
        <v>321075679</v>
      </c>
      <c r="E18" s="73">
        <f t="shared" si="1"/>
        <v>322702079</v>
      </c>
      <c r="F18" s="73">
        <f t="shared" si="1"/>
        <v>23387581</v>
      </c>
      <c r="G18" s="73">
        <f t="shared" si="1"/>
        <v>21178287</v>
      </c>
      <c r="H18" s="73">
        <f t="shared" si="1"/>
        <v>19152627</v>
      </c>
      <c r="I18" s="73">
        <f t="shared" si="1"/>
        <v>63718495</v>
      </c>
      <c r="J18" s="73">
        <f t="shared" si="1"/>
        <v>20147027</v>
      </c>
      <c r="K18" s="73">
        <f t="shared" si="1"/>
        <v>21019611</v>
      </c>
      <c r="L18" s="73">
        <f t="shared" si="1"/>
        <v>18046814</v>
      </c>
      <c r="M18" s="73">
        <f t="shared" si="1"/>
        <v>59213452</v>
      </c>
      <c r="N18" s="73">
        <f t="shared" si="1"/>
        <v>20825444</v>
      </c>
      <c r="O18" s="73">
        <f t="shared" si="1"/>
        <v>1090375</v>
      </c>
      <c r="P18" s="73">
        <f t="shared" si="1"/>
        <v>1170779</v>
      </c>
      <c r="Q18" s="73">
        <f t="shared" si="1"/>
        <v>23086598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146018545</v>
      </c>
      <c r="W18" s="73">
        <f t="shared" si="1"/>
        <v>240806763</v>
      </c>
      <c r="X18" s="73">
        <f t="shared" si="1"/>
        <v>-94788218</v>
      </c>
      <c r="Y18" s="67">
        <f>+IF(W18&lt;&gt;0,(X18/W18)*100,0)</f>
        <v>-39.3627723819368</v>
      </c>
      <c r="Z18" s="74">
        <f t="shared" si="1"/>
        <v>322702079</v>
      </c>
    </row>
    <row r="19" spans="1:26" ht="12.75">
      <c r="A19" s="70" t="s">
        <v>45</v>
      </c>
      <c r="B19" s="75">
        <f>+B10-B18</f>
        <v>3537267</v>
      </c>
      <c r="C19" s="75">
        <f>+C10-C18</f>
        <v>0</v>
      </c>
      <c r="D19" s="76">
        <f aca="true" t="shared" si="2" ref="D19:Z19">+D10-D18</f>
        <v>30809</v>
      </c>
      <c r="E19" s="77">
        <f t="shared" si="2"/>
        <v>661443</v>
      </c>
      <c r="F19" s="77">
        <f t="shared" si="2"/>
        <v>78647913</v>
      </c>
      <c r="G19" s="77">
        <f t="shared" si="2"/>
        <v>-15850128</v>
      </c>
      <c r="H19" s="77">
        <f t="shared" si="2"/>
        <v>-11931025</v>
      </c>
      <c r="I19" s="77">
        <f t="shared" si="2"/>
        <v>50866760</v>
      </c>
      <c r="J19" s="77">
        <f t="shared" si="2"/>
        <v>-15599905</v>
      </c>
      <c r="K19" s="77">
        <f t="shared" si="2"/>
        <v>-16116447</v>
      </c>
      <c r="L19" s="77">
        <f t="shared" si="2"/>
        <v>48635739</v>
      </c>
      <c r="M19" s="77">
        <f t="shared" si="2"/>
        <v>16919387</v>
      </c>
      <c r="N19" s="77">
        <f t="shared" si="2"/>
        <v>-15433286</v>
      </c>
      <c r="O19" s="77">
        <f t="shared" si="2"/>
        <v>6608626</v>
      </c>
      <c r="P19" s="77">
        <f t="shared" si="2"/>
        <v>71874480</v>
      </c>
      <c r="Q19" s="77">
        <f t="shared" si="2"/>
        <v>63049820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130835967</v>
      </c>
      <c r="W19" s="77">
        <f>IF(E10=E18,0,W10-W18)</f>
        <v>23094</v>
      </c>
      <c r="X19" s="77">
        <f t="shared" si="2"/>
        <v>130812873</v>
      </c>
      <c r="Y19" s="78">
        <f>+IF(W19&lt;&gt;0,(X19/W19)*100,0)</f>
        <v>566436.619901273</v>
      </c>
      <c r="Z19" s="79">
        <f t="shared" si="2"/>
        <v>661443</v>
      </c>
    </row>
    <row r="20" spans="1:26" ht="12.75">
      <c r="A20" s="58" t="s">
        <v>46</v>
      </c>
      <c r="B20" s="19">
        <v>143838510</v>
      </c>
      <c r="C20" s="19">
        <v>0</v>
      </c>
      <c r="D20" s="59">
        <v>170708284</v>
      </c>
      <c r="E20" s="60">
        <v>175565807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3076186</v>
      </c>
      <c r="M20" s="60">
        <v>3076186</v>
      </c>
      <c r="N20" s="60">
        <v>1575144</v>
      </c>
      <c r="O20" s="60">
        <v>322648</v>
      </c>
      <c r="P20" s="60">
        <v>74343553</v>
      </c>
      <c r="Q20" s="60">
        <v>76241345</v>
      </c>
      <c r="R20" s="60">
        <v>0</v>
      </c>
      <c r="S20" s="60">
        <v>0</v>
      </c>
      <c r="T20" s="60">
        <v>0</v>
      </c>
      <c r="U20" s="60">
        <v>0</v>
      </c>
      <c r="V20" s="60">
        <v>79317531</v>
      </c>
      <c r="W20" s="60">
        <v>137143600</v>
      </c>
      <c r="X20" s="60">
        <v>-57826069</v>
      </c>
      <c r="Y20" s="61">
        <v>-42.16</v>
      </c>
      <c r="Z20" s="62">
        <v>175565807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25173504</v>
      </c>
      <c r="X21" s="82">
        <v>-25173504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147375777</v>
      </c>
      <c r="C22" s="86">
        <f>SUM(C19:C21)</f>
        <v>0</v>
      </c>
      <c r="D22" s="87">
        <f aca="true" t="shared" si="3" ref="D22:Z22">SUM(D19:D21)</f>
        <v>170739093</v>
      </c>
      <c r="E22" s="88">
        <f t="shared" si="3"/>
        <v>176227250</v>
      </c>
      <c r="F22" s="88">
        <f t="shared" si="3"/>
        <v>78647913</v>
      </c>
      <c r="G22" s="88">
        <f t="shared" si="3"/>
        <v>-15850128</v>
      </c>
      <c r="H22" s="88">
        <f t="shared" si="3"/>
        <v>-11931025</v>
      </c>
      <c r="I22" s="88">
        <f t="shared" si="3"/>
        <v>50866760</v>
      </c>
      <c r="J22" s="88">
        <f t="shared" si="3"/>
        <v>-15599905</v>
      </c>
      <c r="K22" s="88">
        <f t="shared" si="3"/>
        <v>-16116447</v>
      </c>
      <c r="L22" s="88">
        <f t="shared" si="3"/>
        <v>51711925</v>
      </c>
      <c r="M22" s="88">
        <f t="shared" si="3"/>
        <v>19995573</v>
      </c>
      <c r="N22" s="88">
        <f t="shared" si="3"/>
        <v>-13858142</v>
      </c>
      <c r="O22" s="88">
        <f t="shared" si="3"/>
        <v>6931274</v>
      </c>
      <c r="P22" s="88">
        <f t="shared" si="3"/>
        <v>146218033</v>
      </c>
      <c r="Q22" s="88">
        <f t="shared" si="3"/>
        <v>139291165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210153498</v>
      </c>
      <c r="W22" s="88">
        <f t="shared" si="3"/>
        <v>162340198</v>
      </c>
      <c r="X22" s="88">
        <f t="shared" si="3"/>
        <v>47813300</v>
      </c>
      <c r="Y22" s="89">
        <f>+IF(W22&lt;&gt;0,(X22/W22)*100,0)</f>
        <v>29.452532760863086</v>
      </c>
      <c r="Z22" s="90">
        <f t="shared" si="3"/>
        <v>176227250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147375777</v>
      </c>
      <c r="C24" s="75">
        <f>SUM(C22:C23)</f>
        <v>0</v>
      </c>
      <c r="D24" s="76">
        <f aca="true" t="shared" si="4" ref="D24:Z24">SUM(D22:D23)</f>
        <v>170739093</v>
      </c>
      <c r="E24" s="77">
        <f t="shared" si="4"/>
        <v>176227250</v>
      </c>
      <c r="F24" s="77">
        <f t="shared" si="4"/>
        <v>78647913</v>
      </c>
      <c r="G24" s="77">
        <f t="shared" si="4"/>
        <v>-15850128</v>
      </c>
      <c r="H24" s="77">
        <f t="shared" si="4"/>
        <v>-11931025</v>
      </c>
      <c r="I24" s="77">
        <f t="shared" si="4"/>
        <v>50866760</v>
      </c>
      <c r="J24" s="77">
        <f t="shared" si="4"/>
        <v>-15599905</v>
      </c>
      <c r="K24" s="77">
        <f t="shared" si="4"/>
        <v>-16116447</v>
      </c>
      <c r="L24" s="77">
        <f t="shared" si="4"/>
        <v>51711925</v>
      </c>
      <c r="M24" s="77">
        <f t="shared" si="4"/>
        <v>19995573</v>
      </c>
      <c r="N24" s="77">
        <f t="shared" si="4"/>
        <v>-13858142</v>
      </c>
      <c r="O24" s="77">
        <f t="shared" si="4"/>
        <v>6931274</v>
      </c>
      <c r="P24" s="77">
        <f t="shared" si="4"/>
        <v>146218033</v>
      </c>
      <c r="Q24" s="77">
        <f t="shared" si="4"/>
        <v>139291165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210153498</v>
      </c>
      <c r="W24" s="77">
        <f t="shared" si="4"/>
        <v>162340198</v>
      </c>
      <c r="X24" s="77">
        <f t="shared" si="4"/>
        <v>47813300</v>
      </c>
      <c r="Y24" s="78">
        <f>+IF(W24&lt;&gt;0,(X24/W24)*100,0)</f>
        <v>29.452532760863086</v>
      </c>
      <c r="Z24" s="79">
        <f t="shared" si="4"/>
        <v>176227250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138828928</v>
      </c>
      <c r="C27" s="22">
        <v>0</v>
      </c>
      <c r="D27" s="99">
        <v>170708272</v>
      </c>
      <c r="E27" s="100">
        <v>176225627</v>
      </c>
      <c r="F27" s="100">
        <v>9603249</v>
      </c>
      <c r="G27" s="100">
        <v>15306</v>
      </c>
      <c r="H27" s="100">
        <v>15183771</v>
      </c>
      <c r="I27" s="100">
        <v>24802326</v>
      </c>
      <c r="J27" s="100">
        <v>15016964</v>
      </c>
      <c r="K27" s="100">
        <v>7219797</v>
      </c>
      <c r="L27" s="100">
        <v>2714337</v>
      </c>
      <c r="M27" s="100">
        <v>24951098</v>
      </c>
      <c r="N27" s="100">
        <v>3047997</v>
      </c>
      <c r="O27" s="100">
        <v>23219117</v>
      </c>
      <c r="P27" s="100">
        <v>13466298</v>
      </c>
      <c r="Q27" s="100">
        <v>39733412</v>
      </c>
      <c r="R27" s="100">
        <v>0</v>
      </c>
      <c r="S27" s="100">
        <v>0</v>
      </c>
      <c r="T27" s="100">
        <v>0</v>
      </c>
      <c r="U27" s="100">
        <v>0</v>
      </c>
      <c r="V27" s="100">
        <v>89486836</v>
      </c>
      <c r="W27" s="100">
        <v>132169220</v>
      </c>
      <c r="X27" s="100">
        <v>-42682384</v>
      </c>
      <c r="Y27" s="101">
        <v>-32.29</v>
      </c>
      <c r="Z27" s="102">
        <v>176225627</v>
      </c>
    </row>
    <row r="28" spans="1:26" ht="12.75">
      <c r="A28" s="103" t="s">
        <v>46</v>
      </c>
      <c r="B28" s="19">
        <v>119567924</v>
      </c>
      <c r="C28" s="19">
        <v>0</v>
      </c>
      <c r="D28" s="59">
        <v>137143600</v>
      </c>
      <c r="E28" s="60">
        <v>128243628</v>
      </c>
      <c r="F28" s="60">
        <v>8616672</v>
      </c>
      <c r="G28" s="60">
        <v>0</v>
      </c>
      <c r="H28" s="60">
        <v>14243096</v>
      </c>
      <c r="I28" s="60">
        <v>22859768</v>
      </c>
      <c r="J28" s="60">
        <v>12909720</v>
      </c>
      <c r="K28" s="60">
        <v>6536683</v>
      </c>
      <c r="L28" s="60">
        <v>2696755</v>
      </c>
      <c r="M28" s="60">
        <v>22143158</v>
      </c>
      <c r="N28" s="60">
        <v>293301</v>
      </c>
      <c r="O28" s="60">
        <v>2500567</v>
      </c>
      <c r="P28" s="60">
        <v>9908875</v>
      </c>
      <c r="Q28" s="60">
        <v>12702743</v>
      </c>
      <c r="R28" s="60">
        <v>0</v>
      </c>
      <c r="S28" s="60">
        <v>0</v>
      </c>
      <c r="T28" s="60">
        <v>0</v>
      </c>
      <c r="U28" s="60">
        <v>0</v>
      </c>
      <c r="V28" s="60">
        <v>57705669</v>
      </c>
      <c r="W28" s="60">
        <v>96182721</v>
      </c>
      <c r="X28" s="60">
        <v>-38477052</v>
      </c>
      <c r="Y28" s="61">
        <v>-40</v>
      </c>
      <c r="Z28" s="62">
        <v>128243628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9380000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7035000</v>
      </c>
      <c r="X29" s="60">
        <v>-7035000</v>
      </c>
      <c r="Y29" s="61">
        <v>-100</v>
      </c>
      <c r="Z29" s="62">
        <v>9380000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19261004</v>
      </c>
      <c r="C31" s="19">
        <v>0</v>
      </c>
      <c r="D31" s="59">
        <v>33564672</v>
      </c>
      <c r="E31" s="60">
        <v>38601999</v>
      </c>
      <c r="F31" s="60">
        <v>986577</v>
      </c>
      <c r="G31" s="60">
        <v>15306</v>
      </c>
      <c r="H31" s="60">
        <v>940675</v>
      </c>
      <c r="I31" s="60">
        <v>1942558</v>
      </c>
      <c r="J31" s="60">
        <v>2107244</v>
      </c>
      <c r="K31" s="60">
        <v>683114</v>
      </c>
      <c r="L31" s="60">
        <v>17582</v>
      </c>
      <c r="M31" s="60">
        <v>2807940</v>
      </c>
      <c r="N31" s="60">
        <v>2754696</v>
      </c>
      <c r="O31" s="60">
        <v>20718550</v>
      </c>
      <c r="P31" s="60">
        <v>3557423</v>
      </c>
      <c r="Q31" s="60">
        <v>27030669</v>
      </c>
      <c r="R31" s="60">
        <v>0</v>
      </c>
      <c r="S31" s="60">
        <v>0</v>
      </c>
      <c r="T31" s="60">
        <v>0</v>
      </c>
      <c r="U31" s="60">
        <v>0</v>
      </c>
      <c r="V31" s="60">
        <v>31781167</v>
      </c>
      <c r="W31" s="60">
        <v>28951499</v>
      </c>
      <c r="X31" s="60">
        <v>2829668</v>
      </c>
      <c r="Y31" s="61">
        <v>9.77</v>
      </c>
      <c r="Z31" s="62">
        <v>38601999</v>
      </c>
    </row>
    <row r="32" spans="1:26" ht="12.75">
      <c r="A32" s="70" t="s">
        <v>54</v>
      </c>
      <c r="B32" s="22">
        <f>SUM(B28:B31)</f>
        <v>138828928</v>
      </c>
      <c r="C32" s="22">
        <f>SUM(C28:C31)</f>
        <v>0</v>
      </c>
      <c r="D32" s="99">
        <f aca="true" t="shared" si="5" ref="D32:Z32">SUM(D28:D31)</f>
        <v>170708272</v>
      </c>
      <c r="E32" s="100">
        <f t="shared" si="5"/>
        <v>176225627</v>
      </c>
      <c r="F32" s="100">
        <f t="shared" si="5"/>
        <v>9603249</v>
      </c>
      <c r="G32" s="100">
        <f t="shared" si="5"/>
        <v>15306</v>
      </c>
      <c r="H32" s="100">
        <f t="shared" si="5"/>
        <v>15183771</v>
      </c>
      <c r="I32" s="100">
        <f t="shared" si="5"/>
        <v>24802326</v>
      </c>
      <c r="J32" s="100">
        <f t="shared" si="5"/>
        <v>15016964</v>
      </c>
      <c r="K32" s="100">
        <f t="shared" si="5"/>
        <v>7219797</v>
      </c>
      <c r="L32" s="100">
        <f t="shared" si="5"/>
        <v>2714337</v>
      </c>
      <c r="M32" s="100">
        <f t="shared" si="5"/>
        <v>24951098</v>
      </c>
      <c r="N32" s="100">
        <f t="shared" si="5"/>
        <v>3047997</v>
      </c>
      <c r="O32" s="100">
        <f t="shared" si="5"/>
        <v>23219117</v>
      </c>
      <c r="P32" s="100">
        <f t="shared" si="5"/>
        <v>13466298</v>
      </c>
      <c r="Q32" s="100">
        <f t="shared" si="5"/>
        <v>39733412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89486836</v>
      </c>
      <c r="W32" s="100">
        <f t="shared" si="5"/>
        <v>132169220</v>
      </c>
      <c r="X32" s="100">
        <f t="shared" si="5"/>
        <v>-42682384</v>
      </c>
      <c r="Y32" s="101">
        <f>+IF(W32&lt;&gt;0,(X32/W32)*100,0)</f>
        <v>-32.293739798116384</v>
      </c>
      <c r="Z32" s="102">
        <f t="shared" si="5"/>
        <v>176225627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130440903</v>
      </c>
      <c r="C35" s="19">
        <v>0</v>
      </c>
      <c r="D35" s="59">
        <v>65812607</v>
      </c>
      <c r="E35" s="60">
        <v>65812607</v>
      </c>
      <c r="F35" s="60">
        <v>200483339</v>
      </c>
      <c r="G35" s="60">
        <v>115541284</v>
      </c>
      <c r="H35" s="60">
        <v>172688682</v>
      </c>
      <c r="I35" s="60">
        <v>172688682</v>
      </c>
      <c r="J35" s="60">
        <v>211111270</v>
      </c>
      <c r="K35" s="60">
        <v>232222398</v>
      </c>
      <c r="L35" s="60">
        <v>232222398</v>
      </c>
      <c r="M35" s="60">
        <v>232222398</v>
      </c>
      <c r="N35" s="60">
        <v>271154070</v>
      </c>
      <c r="O35" s="60">
        <v>253599003</v>
      </c>
      <c r="P35" s="60">
        <v>279216198</v>
      </c>
      <c r="Q35" s="60">
        <v>279216198</v>
      </c>
      <c r="R35" s="60">
        <v>0</v>
      </c>
      <c r="S35" s="60">
        <v>0</v>
      </c>
      <c r="T35" s="60">
        <v>0</v>
      </c>
      <c r="U35" s="60">
        <v>0</v>
      </c>
      <c r="V35" s="60">
        <v>279216198</v>
      </c>
      <c r="W35" s="60">
        <v>49359455</v>
      </c>
      <c r="X35" s="60">
        <v>229856743</v>
      </c>
      <c r="Y35" s="61">
        <v>465.68</v>
      </c>
      <c r="Z35" s="62">
        <v>65812607</v>
      </c>
    </row>
    <row r="36" spans="1:26" ht="12.75">
      <c r="A36" s="58" t="s">
        <v>57</v>
      </c>
      <c r="B36" s="19">
        <v>812220395</v>
      </c>
      <c r="C36" s="19">
        <v>0</v>
      </c>
      <c r="D36" s="59">
        <v>868492041</v>
      </c>
      <c r="E36" s="60">
        <v>868492041</v>
      </c>
      <c r="F36" s="60">
        <v>826898489</v>
      </c>
      <c r="G36" s="60">
        <v>906687485</v>
      </c>
      <c r="H36" s="60">
        <v>845097571</v>
      </c>
      <c r="I36" s="60">
        <v>845097571</v>
      </c>
      <c r="J36" s="60">
        <v>860114537</v>
      </c>
      <c r="K36" s="60">
        <v>946134157</v>
      </c>
      <c r="L36" s="60">
        <v>946134157</v>
      </c>
      <c r="M36" s="60">
        <v>946134157</v>
      </c>
      <c r="N36" s="60">
        <v>867736164</v>
      </c>
      <c r="O36" s="60">
        <v>859259486</v>
      </c>
      <c r="P36" s="60">
        <v>927533497</v>
      </c>
      <c r="Q36" s="60">
        <v>927533497</v>
      </c>
      <c r="R36" s="60">
        <v>0</v>
      </c>
      <c r="S36" s="60">
        <v>0</v>
      </c>
      <c r="T36" s="60">
        <v>0</v>
      </c>
      <c r="U36" s="60">
        <v>0</v>
      </c>
      <c r="V36" s="60">
        <v>927533497</v>
      </c>
      <c r="W36" s="60">
        <v>651369031</v>
      </c>
      <c r="X36" s="60">
        <v>276164466</v>
      </c>
      <c r="Y36" s="61">
        <v>42.4</v>
      </c>
      <c r="Z36" s="62">
        <v>868492041</v>
      </c>
    </row>
    <row r="37" spans="1:26" ht="12.75">
      <c r="A37" s="58" t="s">
        <v>58</v>
      </c>
      <c r="B37" s="19">
        <v>32099037</v>
      </c>
      <c r="C37" s="19">
        <v>0</v>
      </c>
      <c r="D37" s="59">
        <v>37210129</v>
      </c>
      <c r="E37" s="60">
        <v>37210129</v>
      </c>
      <c r="F37" s="60">
        <v>18803701</v>
      </c>
      <c r="G37" s="60">
        <v>139628045</v>
      </c>
      <c r="H37" s="60">
        <v>28493182</v>
      </c>
      <c r="I37" s="60">
        <v>28493182</v>
      </c>
      <c r="J37" s="60">
        <v>42842754</v>
      </c>
      <c r="K37" s="60">
        <v>47069350</v>
      </c>
      <c r="L37" s="60">
        <v>47069350</v>
      </c>
      <c r="M37" s="60">
        <v>47069350</v>
      </c>
      <c r="N37" s="60">
        <v>113691606</v>
      </c>
      <c r="O37" s="60">
        <v>142144599</v>
      </c>
      <c r="P37" s="60">
        <v>96879546</v>
      </c>
      <c r="Q37" s="60">
        <v>96879546</v>
      </c>
      <c r="R37" s="60">
        <v>0</v>
      </c>
      <c r="S37" s="60">
        <v>0</v>
      </c>
      <c r="T37" s="60">
        <v>0</v>
      </c>
      <c r="U37" s="60">
        <v>0</v>
      </c>
      <c r="V37" s="60">
        <v>96879546</v>
      </c>
      <c r="W37" s="60">
        <v>27907597</v>
      </c>
      <c r="X37" s="60">
        <v>68971949</v>
      </c>
      <c r="Y37" s="61">
        <v>247.14</v>
      </c>
      <c r="Z37" s="62">
        <v>37210129</v>
      </c>
    </row>
    <row r="38" spans="1:26" ht="12.75">
      <c r="A38" s="58" t="s">
        <v>59</v>
      </c>
      <c r="B38" s="19">
        <v>25262333</v>
      </c>
      <c r="C38" s="19">
        <v>0</v>
      </c>
      <c r="D38" s="59">
        <v>25664293</v>
      </c>
      <c r="E38" s="60">
        <v>25664293</v>
      </c>
      <c r="F38" s="60">
        <v>24574747</v>
      </c>
      <c r="G38" s="60">
        <v>14407626</v>
      </c>
      <c r="H38" s="60">
        <v>14407626</v>
      </c>
      <c r="I38" s="60">
        <v>14407626</v>
      </c>
      <c r="J38" s="60">
        <v>24574747</v>
      </c>
      <c r="K38" s="60">
        <v>27089903</v>
      </c>
      <c r="L38" s="60">
        <v>27089903</v>
      </c>
      <c r="M38" s="60">
        <v>27089903</v>
      </c>
      <c r="N38" s="60">
        <v>25438482</v>
      </c>
      <c r="O38" s="60">
        <v>26233727</v>
      </c>
      <c r="P38" s="60">
        <v>26233727</v>
      </c>
      <c r="Q38" s="60">
        <v>26233727</v>
      </c>
      <c r="R38" s="60">
        <v>0</v>
      </c>
      <c r="S38" s="60">
        <v>0</v>
      </c>
      <c r="T38" s="60">
        <v>0</v>
      </c>
      <c r="U38" s="60">
        <v>0</v>
      </c>
      <c r="V38" s="60">
        <v>26233727</v>
      </c>
      <c r="W38" s="60">
        <v>19248220</v>
      </c>
      <c r="X38" s="60">
        <v>6985507</v>
      </c>
      <c r="Y38" s="61">
        <v>36.29</v>
      </c>
      <c r="Z38" s="62">
        <v>25664293</v>
      </c>
    </row>
    <row r="39" spans="1:26" ht="12.75">
      <c r="A39" s="58" t="s">
        <v>60</v>
      </c>
      <c r="B39" s="19">
        <v>885299928</v>
      </c>
      <c r="C39" s="19">
        <v>0</v>
      </c>
      <c r="D39" s="59">
        <v>871430226</v>
      </c>
      <c r="E39" s="60">
        <v>871430226</v>
      </c>
      <c r="F39" s="60">
        <v>984003380</v>
      </c>
      <c r="G39" s="60">
        <v>868193098</v>
      </c>
      <c r="H39" s="60">
        <v>974885445</v>
      </c>
      <c r="I39" s="60">
        <v>974885445</v>
      </c>
      <c r="J39" s="60">
        <v>1003808306</v>
      </c>
      <c r="K39" s="60">
        <v>1104197302</v>
      </c>
      <c r="L39" s="60">
        <v>1104197302</v>
      </c>
      <c r="M39" s="60">
        <v>1104197302</v>
      </c>
      <c r="N39" s="60">
        <v>999760146</v>
      </c>
      <c r="O39" s="60">
        <v>944480163</v>
      </c>
      <c r="P39" s="60">
        <v>1083636422</v>
      </c>
      <c r="Q39" s="60">
        <v>1083636422</v>
      </c>
      <c r="R39" s="60">
        <v>0</v>
      </c>
      <c r="S39" s="60">
        <v>0</v>
      </c>
      <c r="T39" s="60">
        <v>0</v>
      </c>
      <c r="U39" s="60">
        <v>0</v>
      </c>
      <c r="V39" s="60">
        <v>1083636422</v>
      </c>
      <c r="W39" s="60">
        <v>653572670</v>
      </c>
      <c r="X39" s="60">
        <v>430063752</v>
      </c>
      <c r="Y39" s="61">
        <v>65.8</v>
      </c>
      <c r="Z39" s="62">
        <v>871430226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156151830</v>
      </c>
      <c r="C42" s="19">
        <v>0</v>
      </c>
      <c r="D42" s="59">
        <v>190171626</v>
      </c>
      <c r="E42" s="60">
        <v>234037590</v>
      </c>
      <c r="F42" s="60">
        <v>228252731</v>
      </c>
      <c r="G42" s="60">
        <v>-6191524</v>
      </c>
      <c r="H42" s="60">
        <v>-5078314</v>
      </c>
      <c r="I42" s="60">
        <v>216982893</v>
      </c>
      <c r="J42" s="60">
        <v>58630928</v>
      </c>
      <c r="K42" s="60">
        <v>100629639</v>
      </c>
      <c r="L42" s="60">
        <v>-12142213</v>
      </c>
      <c r="M42" s="60">
        <v>147118354</v>
      </c>
      <c r="N42" s="60">
        <v>-164952674</v>
      </c>
      <c r="O42" s="60">
        <v>-303915</v>
      </c>
      <c r="P42" s="60">
        <v>137762448</v>
      </c>
      <c r="Q42" s="60">
        <v>-27494141</v>
      </c>
      <c r="R42" s="60">
        <v>0</v>
      </c>
      <c r="S42" s="60">
        <v>0</v>
      </c>
      <c r="T42" s="60">
        <v>0</v>
      </c>
      <c r="U42" s="60">
        <v>0</v>
      </c>
      <c r="V42" s="60">
        <v>336607106</v>
      </c>
      <c r="W42" s="60">
        <v>202750960</v>
      </c>
      <c r="X42" s="60">
        <v>133856146</v>
      </c>
      <c r="Y42" s="61">
        <v>66.02</v>
      </c>
      <c r="Z42" s="62">
        <v>234037590</v>
      </c>
    </row>
    <row r="43" spans="1:26" ht="12.75">
      <c r="A43" s="58" t="s">
        <v>63</v>
      </c>
      <c r="B43" s="19">
        <v>-132524188</v>
      </c>
      <c r="C43" s="19">
        <v>0</v>
      </c>
      <c r="D43" s="59">
        <v>-170708280</v>
      </c>
      <c r="E43" s="60">
        <v>-176225640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-1881155</v>
      </c>
      <c r="M43" s="60">
        <v>-1881155</v>
      </c>
      <c r="N43" s="60">
        <v>0</v>
      </c>
      <c r="O43" s="60">
        <v>-23219117</v>
      </c>
      <c r="P43" s="60">
        <v>-13466298</v>
      </c>
      <c r="Q43" s="60">
        <v>-36685415</v>
      </c>
      <c r="R43" s="60">
        <v>0</v>
      </c>
      <c r="S43" s="60">
        <v>0</v>
      </c>
      <c r="T43" s="60">
        <v>0</v>
      </c>
      <c r="U43" s="60">
        <v>0</v>
      </c>
      <c r="V43" s="60">
        <v>-38566570</v>
      </c>
      <c r="W43" s="60">
        <v>-132169230</v>
      </c>
      <c r="X43" s="60">
        <v>93602660</v>
      </c>
      <c r="Y43" s="61">
        <v>-70.82</v>
      </c>
      <c r="Z43" s="62">
        <v>-176225640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1749</v>
      </c>
      <c r="P44" s="60">
        <v>0</v>
      </c>
      <c r="Q44" s="60">
        <v>1749</v>
      </c>
      <c r="R44" s="60">
        <v>0</v>
      </c>
      <c r="S44" s="60">
        <v>0</v>
      </c>
      <c r="T44" s="60">
        <v>0</v>
      </c>
      <c r="U44" s="60">
        <v>0</v>
      </c>
      <c r="V44" s="60">
        <v>1749</v>
      </c>
      <c r="W44" s="60"/>
      <c r="X44" s="60">
        <v>1749</v>
      </c>
      <c r="Y44" s="61">
        <v>0</v>
      </c>
      <c r="Z44" s="62">
        <v>0</v>
      </c>
    </row>
    <row r="45" spans="1:26" ht="12.75">
      <c r="A45" s="70" t="s">
        <v>65</v>
      </c>
      <c r="B45" s="22">
        <v>72038196</v>
      </c>
      <c r="C45" s="22">
        <v>0</v>
      </c>
      <c r="D45" s="99">
        <v>51231347</v>
      </c>
      <c r="E45" s="100">
        <v>89579951</v>
      </c>
      <c r="F45" s="100">
        <v>260020731</v>
      </c>
      <c r="G45" s="100">
        <v>253829207</v>
      </c>
      <c r="H45" s="100">
        <v>248750893</v>
      </c>
      <c r="I45" s="100">
        <v>248750893</v>
      </c>
      <c r="J45" s="100">
        <v>307381821</v>
      </c>
      <c r="K45" s="100">
        <v>408011460</v>
      </c>
      <c r="L45" s="100">
        <v>393988092</v>
      </c>
      <c r="M45" s="100">
        <v>393988092</v>
      </c>
      <c r="N45" s="100">
        <v>229035418</v>
      </c>
      <c r="O45" s="100">
        <v>205514135</v>
      </c>
      <c r="P45" s="100">
        <v>329810285</v>
      </c>
      <c r="Q45" s="100">
        <v>329810285</v>
      </c>
      <c r="R45" s="100">
        <v>0</v>
      </c>
      <c r="S45" s="100">
        <v>0</v>
      </c>
      <c r="T45" s="100">
        <v>0</v>
      </c>
      <c r="U45" s="100">
        <v>0</v>
      </c>
      <c r="V45" s="100">
        <v>329810285</v>
      </c>
      <c r="W45" s="100">
        <v>102349731</v>
      </c>
      <c r="X45" s="100">
        <v>227460554</v>
      </c>
      <c r="Y45" s="101">
        <v>222.24</v>
      </c>
      <c r="Z45" s="102">
        <v>89579951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6640372</v>
      </c>
      <c r="C49" s="52">
        <v>0</v>
      </c>
      <c r="D49" s="129">
        <v>2335718</v>
      </c>
      <c r="E49" s="54">
        <v>2395877</v>
      </c>
      <c r="F49" s="54">
        <v>0</v>
      </c>
      <c r="G49" s="54">
        <v>0</v>
      </c>
      <c r="H49" s="54">
        <v>0</v>
      </c>
      <c r="I49" s="54">
        <v>2149710</v>
      </c>
      <c r="J49" s="54">
        <v>0</v>
      </c>
      <c r="K49" s="54">
        <v>0</v>
      </c>
      <c r="L49" s="54">
        <v>0</v>
      </c>
      <c r="M49" s="54">
        <v>1610485</v>
      </c>
      <c r="N49" s="54">
        <v>0</v>
      </c>
      <c r="O49" s="54">
        <v>0</v>
      </c>
      <c r="P49" s="54">
        <v>0</v>
      </c>
      <c r="Q49" s="54">
        <v>1587811</v>
      </c>
      <c r="R49" s="54">
        <v>0</v>
      </c>
      <c r="S49" s="54">
        <v>0</v>
      </c>
      <c r="T49" s="54">
        <v>0</v>
      </c>
      <c r="U49" s="54">
        <v>0</v>
      </c>
      <c r="V49" s="54">
        <v>17376373</v>
      </c>
      <c r="W49" s="54">
        <v>75463344</v>
      </c>
      <c r="X49" s="54">
        <v>109559690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30753295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30753295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89.39134360072651</v>
      </c>
      <c r="C58" s="5">
        <f>IF(C67=0,0,+(C76/C67)*100)</f>
        <v>0</v>
      </c>
      <c r="D58" s="6">
        <f aca="true" t="shared" si="6" ref="D58:Z58">IF(D67=0,0,+(D76/D67)*100)</f>
        <v>99.99999130669775</v>
      </c>
      <c r="E58" s="7">
        <f t="shared" si="6"/>
        <v>99.99999480113853</v>
      </c>
      <c r="F58" s="7">
        <f t="shared" si="6"/>
        <v>97.26474135776787</v>
      </c>
      <c r="G58" s="7">
        <f t="shared" si="6"/>
        <v>73.76764597474968</v>
      </c>
      <c r="H58" s="7">
        <f t="shared" si="6"/>
        <v>11.635338172067867</v>
      </c>
      <c r="I58" s="7">
        <f t="shared" si="6"/>
        <v>80.64042639588739</v>
      </c>
      <c r="J58" s="7">
        <f t="shared" si="6"/>
        <v>192.35804647084186</v>
      </c>
      <c r="K58" s="7">
        <f t="shared" si="6"/>
        <v>87.97784637430088</v>
      </c>
      <c r="L58" s="7">
        <f t="shared" si="6"/>
        <v>-741.3514851173026</v>
      </c>
      <c r="M58" s="7">
        <f t="shared" si="6"/>
        <v>-136.98796452131637</v>
      </c>
      <c r="N58" s="7">
        <f t="shared" si="6"/>
        <v>693.8314421231637</v>
      </c>
      <c r="O58" s="7">
        <f t="shared" si="6"/>
        <v>87.50414145796408</v>
      </c>
      <c r="P58" s="7">
        <f t="shared" si="6"/>
        <v>100</v>
      </c>
      <c r="Q58" s="7">
        <f t="shared" si="6"/>
        <v>178.75338070037748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95.6242863422758</v>
      </c>
      <c r="W58" s="7">
        <f t="shared" si="6"/>
        <v>96.29629822814141</v>
      </c>
      <c r="X58" s="7">
        <f t="shared" si="6"/>
        <v>0</v>
      </c>
      <c r="Y58" s="7">
        <f t="shared" si="6"/>
        <v>0</v>
      </c>
      <c r="Z58" s="8">
        <f t="shared" si="6"/>
        <v>99.99999480113853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99.99999042220327</v>
      </c>
      <c r="E59" s="10">
        <f t="shared" si="7"/>
        <v>99.9999980844406</v>
      </c>
      <c r="F59" s="10">
        <f t="shared" si="7"/>
        <v>100</v>
      </c>
      <c r="G59" s="10">
        <f t="shared" si="7"/>
        <v>100.00007282302839</v>
      </c>
      <c r="H59" s="10">
        <f t="shared" si="7"/>
        <v>100</v>
      </c>
      <c r="I59" s="10">
        <f t="shared" si="7"/>
        <v>100.00000418067611</v>
      </c>
      <c r="J59" s="10">
        <f t="shared" si="7"/>
        <v>100.00007379382154</v>
      </c>
      <c r="K59" s="10">
        <f t="shared" si="7"/>
        <v>145.49252755324426</v>
      </c>
      <c r="L59" s="10">
        <f t="shared" si="7"/>
        <v>-1714.81602327033</v>
      </c>
      <c r="M59" s="10">
        <f t="shared" si="7"/>
        <v>-507.4586711942738</v>
      </c>
      <c r="N59" s="10">
        <f t="shared" si="7"/>
        <v>1748.1344498372757</v>
      </c>
      <c r="O59" s="10">
        <f t="shared" si="7"/>
        <v>100</v>
      </c>
      <c r="P59" s="10">
        <f t="shared" si="7"/>
        <v>100</v>
      </c>
      <c r="Q59" s="10">
        <f t="shared" si="7"/>
        <v>677.0770555056306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100.0595355678066</v>
      </c>
      <c r="W59" s="10">
        <f t="shared" si="7"/>
        <v>96.29629885037568</v>
      </c>
      <c r="X59" s="10">
        <f t="shared" si="7"/>
        <v>0</v>
      </c>
      <c r="Y59" s="10">
        <f t="shared" si="7"/>
        <v>0</v>
      </c>
      <c r="Z59" s="11">
        <f t="shared" si="7"/>
        <v>99.9999980844406</v>
      </c>
    </row>
    <row r="60" spans="1:26" ht="12.75">
      <c r="A60" s="38" t="s">
        <v>32</v>
      </c>
      <c r="B60" s="12">
        <f t="shared" si="7"/>
        <v>83.13304920063369</v>
      </c>
      <c r="C60" s="12">
        <f t="shared" si="7"/>
        <v>0</v>
      </c>
      <c r="D60" s="3">
        <f t="shared" si="7"/>
        <v>99.99999821107156</v>
      </c>
      <c r="E60" s="13">
        <f t="shared" si="7"/>
        <v>99.99999645721435</v>
      </c>
      <c r="F60" s="13">
        <f t="shared" si="7"/>
        <v>78.37708035791874</v>
      </c>
      <c r="G60" s="13">
        <f t="shared" si="7"/>
        <v>55.60110646860509</v>
      </c>
      <c r="H60" s="13">
        <f t="shared" si="7"/>
        <v>-29.829898038806547</v>
      </c>
      <c r="I60" s="13">
        <f t="shared" si="7"/>
        <v>27.28171396696221</v>
      </c>
      <c r="J60" s="13">
        <f t="shared" si="7"/>
        <v>257.0810004080195</v>
      </c>
      <c r="K60" s="13">
        <f t="shared" si="7"/>
        <v>37.256255707948</v>
      </c>
      <c r="L60" s="13">
        <f t="shared" si="7"/>
        <v>276.33062685704857</v>
      </c>
      <c r="M60" s="13">
        <f t="shared" si="7"/>
        <v>183.16543280495452</v>
      </c>
      <c r="N60" s="13">
        <f t="shared" si="7"/>
        <v>71.87003522887913</v>
      </c>
      <c r="O60" s="13">
        <f t="shared" si="7"/>
        <v>79.00146288468522</v>
      </c>
      <c r="P60" s="13">
        <f t="shared" si="7"/>
        <v>100</v>
      </c>
      <c r="Q60" s="13">
        <f t="shared" si="7"/>
        <v>94.12879530446382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91.86311211407104</v>
      </c>
      <c r="W60" s="13">
        <f t="shared" si="7"/>
        <v>96.29629788645494</v>
      </c>
      <c r="X60" s="13">
        <f t="shared" si="7"/>
        <v>0</v>
      </c>
      <c r="Y60" s="13">
        <f t="shared" si="7"/>
        <v>0</v>
      </c>
      <c r="Z60" s="14">
        <f t="shared" si="7"/>
        <v>99.99999645721435</v>
      </c>
    </row>
    <row r="61" spans="1:26" ht="12.75">
      <c r="A61" s="39" t="s">
        <v>103</v>
      </c>
      <c r="B61" s="12">
        <f t="shared" si="7"/>
        <v>97.47474615612661</v>
      </c>
      <c r="C61" s="12">
        <f t="shared" si="7"/>
        <v>0</v>
      </c>
      <c r="D61" s="3">
        <f t="shared" si="7"/>
        <v>99.99999156421477</v>
      </c>
      <c r="E61" s="13">
        <f t="shared" si="7"/>
        <v>100.0000020846185</v>
      </c>
      <c r="F61" s="13">
        <f t="shared" si="7"/>
        <v>105.94396988270232</v>
      </c>
      <c r="G61" s="13">
        <f t="shared" si="7"/>
        <v>93.44395681514216</v>
      </c>
      <c r="H61" s="13">
        <f t="shared" si="7"/>
        <v>-37.94184750191968</v>
      </c>
      <c r="I61" s="13">
        <f t="shared" si="7"/>
        <v>37.557508765412145</v>
      </c>
      <c r="J61" s="13">
        <f t="shared" si="7"/>
        <v>419.3096043205821</v>
      </c>
      <c r="K61" s="13">
        <f t="shared" si="7"/>
        <v>61.55929627249896</v>
      </c>
      <c r="L61" s="13">
        <f t="shared" si="7"/>
        <v>528.8102882781053</v>
      </c>
      <c r="M61" s="13">
        <f t="shared" si="7"/>
        <v>313.36755385968956</v>
      </c>
      <c r="N61" s="13">
        <f t="shared" si="7"/>
        <v>98.09562890375696</v>
      </c>
      <c r="O61" s="13">
        <f t="shared" si="7"/>
        <v>99.99902400378552</v>
      </c>
      <c r="P61" s="13">
        <f t="shared" si="7"/>
        <v>103.94258945505739</v>
      </c>
      <c r="Q61" s="13">
        <f t="shared" si="7"/>
        <v>102.97672302514013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110.42319821499866</v>
      </c>
      <c r="W61" s="13">
        <f t="shared" si="7"/>
        <v>96.29630192015361</v>
      </c>
      <c r="X61" s="13">
        <f t="shared" si="7"/>
        <v>0</v>
      </c>
      <c r="Y61" s="13">
        <f t="shared" si="7"/>
        <v>0</v>
      </c>
      <c r="Z61" s="14">
        <f t="shared" si="7"/>
        <v>100.0000020846185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4.456337580456549</v>
      </c>
      <c r="C64" s="12">
        <f t="shared" si="7"/>
        <v>0</v>
      </c>
      <c r="D64" s="3">
        <f t="shared" si="7"/>
        <v>100.00003536759488</v>
      </c>
      <c r="E64" s="13">
        <f t="shared" si="7"/>
        <v>99.99996463241764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96.29627533772897</v>
      </c>
      <c r="X64" s="13">
        <f t="shared" si="7"/>
        <v>0</v>
      </c>
      <c r="Y64" s="13">
        <f t="shared" si="7"/>
        <v>0</v>
      </c>
      <c r="Z64" s="14">
        <f t="shared" si="7"/>
        <v>99.99996463241764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99.9999422601791</v>
      </c>
      <c r="E66" s="16">
        <f t="shared" si="7"/>
        <v>99.99995557569457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96.29629629629629</v>
      </c>
      <c r="X66" s="16">
        <f t="shared" si="7"/>
        <v>0</v>
      </c>
      <c r="Y66" s="16">
        <f t="shared" si="7"/>
        <v>0</v>
      </c>
      <c r="Z66" s="17">
        <f t="shared" si="7"/>
        <v>99.99995557569457</v>
      </c>
    </row>
    <row r="67" spans="1:26" ht="12.75" hidden="1">
      <c r="A67" s="41" t="s">
        <v>286</v>
      </c>
      <c r="B67" s="24">
        <v>89276150</v>
      </c>
      <c r="C67" s="24"/>
      <c r="D67" s="25">
        <v>115031086</v>
      </c>
      <c r="E67" s="26">
        <v>115409884</v>
      </c>
      <c r="F67" s="26">
        <v>23834236</v>
      </c>
      <c r="G67" s="26">
        <v>3356077</v>
      </c>
      <c r="H67" s="26">
        <v>5407750</v>
      </c>
      <c r="I67" s="26">
        <v>32598063</v>
      </c>
      <c r="J67" s="26">
        <v>3288858</v>
      </c>
      <c r="K67" s="26">
        <v>3707023</v>
      </c>
      <c r="L67" s="26">
        <v>3172140</v>
      </c>
      <c r="M67" s="26">
        <v>10168021</v>
      </c>
      <c r="N67" s="26">
        <v>4685536</v>
      </c>
      <c r="O67" s="26">
        <v>6320238</v>
      </c>
      <c r="P67" s="26">
        <v>23322172</v>
      </c>
      <c r="Q67" s="26">
        <v>34327946</v>
      </c>
      <c r="R67" s="26"/>
      <c r="S67" s="26"/>
      <c r="T67" s="26"/>
      <c r="U67" s="26"/>
      <c r="V67" s="26">
        <v>77094030</v>
      </c>
      <c r="W67" s="26">
        <v>86273307</v>
      </c>
      <c r="X67" s="26"/>
      <c r="Y67" s="25"/>
      <c r="Z67" s="27">
        <v>115409884</v>
      </c>
    </row>
    <row r="68" spans="1:26" ht="12.75" hidden="1">
      <c r="A68" s="37" t="s">
        <v>31</v>
      </c>
      <c r="B68" s="19">
        <v>25919327</v>
      </c>
      <c r="C68" s="19"/>
      <c r="D68" s="20">
        <v>52204073</v>
      </c>
      <c r="E68" s="21">
        <v>52204072</v>
      </c>
      <c r="F68" s="21">
        <v>20819250</v>
      </c>
      <c r="G68" s="21">
        <v>1373192</v>
      </c>
      <c r="H68" s="21">
        <v>1727134</v>
      </c>
      <c r="I68" s="21">
        <v>23919576</v>
      </c>
      <c r="J68" s="21">
        <v>1355127</v>
      </c>
      <c r="K68" s="21">
        <v>1737182</v>
      </c>
      <c r="L68" s="21">
        <v>1621292</v>
      </c>
      <c r="M68" s="21">
        <v>4713601</v>
      </c>
      <c r="N68" s="21">
        <v>1738522</v>
      </c>
      <c r="O68" s="21">
        <v>1736784</v>
      </c>
      <c r="P68" s="21">
        <v>1489920</v>
      </c>
      <c r="Q68" s="21">
        <v>4965226</v>
      </c>
      <c r="R68" s="21"/>
      <c r="S68" s="21"/>
      <c r="T68" s="21"/>
      <c r="U68" s="21"/>
      <c r="V68" s="21">
        <v>33598403</v>
      </c>
      <c r="W68" s="21">
        <v>39153051</v>
      </c>
      <c r="X68" s="21"/>
      <c r="Y68" s="20"/>
      <c r="Z68" s="23">
        <v>52204072</v>
      </c>
    </row>
    <row r="69" spans="1:26" ht="12.75" hidden="1">
      <c r="A69" s="38" t="s">
        <v>32</v>
      </c>
      <c r="B69" s="19">
        <v>56151228</v>
      </c>
      <c r="C69" s="19"/>
      <c r="D69" s="20">
        <v>55899385</v>
      </c>
      <c r="E69" s="21">
        <v>56452752</v>
      </c>
      <c r="F69" s="21">
        <v>3014986</v>
      </c>
      <c r="G69" s="21">
        <v>1982885</v>
      </c>
      <c r="H69" s="21">
        <v>3680616</v>
      </c>
      <c r="I69" s="21">
        <v>8678487</v>
      </c>
      <c r="J69" s="21">
        <v>1933731</v>
      </c>
      <c r="K69" s="21">
        <v>1969841</v>
      </c>
      <c r="L69" s="21">
        <v>1550848</v>
      </c>
      <c r="M69" s="21">
        <v>5454420</v>
      </c>
      <c r="N69" s="21">
        <v>2947014</v>
      </c>
      <c r="O69" s="21">
        <v>3761062</v>
      </c>
      <c r="P69" s="21">
        <v>20863131</v>
      </c>
      <c r="Q69" s="21">
        <v>27571207</v>
      </c>
      <c r="R69" s="21"/>
      <c r="S69" s="21"/>
      <c r="T69" s="21"/>
      <c r="U69" s="21"/>
      <c r="V69" s="21">
        <v>41704114</v>
      </c>
      <c r="W69" s="21">
        <v>41924538</v>
      </c>
      <c r="X69" s="21"/>
      <c r="Y69" s="20"/>
      <c r="Z69" s="23">
        <v>56452752</v>
      </c>
    </row>
    <row r="70" spans="1:26" ht="12.75" hidden="1">
      <c r="A70" s="39" t="s">
        <v>103</v>
      </c>
      <c r="B70" s="19">
        <v>47493760</v>
      </c>
      <c r="C70" s="19"/>
      <c r="D70" s="20">
        <v>47417044</v>
      </c>
      <c r="E70" s="21">
        <v>47970408</v>
      </c>
      <c r="F70" s="21">
        <v>2230479</v>
      </c>
      <c r="G70" s="21">
        <v>1179858</v>
      </c>
      <c r="H70" s="21">
        <v>2893702</v>
      </c>
      <c r="I70" s="21">
        <v>6304039</v>
      </c>
      <c r="J70" s="21">
        <v>1185581</v>
      </c>
      <c r="K70" s="21">
        <v>1192166</v>
      </c>
      <c r="L70" s="21">
        <v>810398</v>
      </c>
      <c r="M70" s="21">
        <v>3188145</v>
      </c>
      <c r="N70" s="21">
        <v>2159138</v>
      </c>
      <c r="O70" s="21">
        <v>2971323</v>
      </c>
      <c r="P70" s="21">
        <v>20071783</v>
      </c>
      <c r="Q70" s="21">
        <v>25202244</v>
      </c>
      <c r="R70" s="21"/>
      <c r="S70" s="21"/>
      <c r="T70" s="21"/>
      <c r="U70" s="21"/>
      <c r="V70" s="21">
        <v>34694428</v>
      </c>
      <c r="W70" s="21">
        <v>35562780</v>
      </c>
      <c r="X70" s="21"/>
      <c r="Y70" s="20"/>
      <c r="Z70" s="23">
        <v>47970408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8657468</v>
      </c>
      <c r="C73" s="19"/>
      <c r="D73" s="20">
        <v>8482341</v>
      </c>
      <c r="E73" s="21">
        <v>8482344</v>
      </c>
      <c r="F73" s="21">
        <v>784507</v>
      </c>
      <c r="G73" s="21">
        <v>796218</v>
      </c>
      <c r="H73" s="21">
        <v>786914</v>
      </c>
      <c r="I73" s="21">
        <v>2367639</v>
      </c>
      <c r="J73" s="21">
        <v>749417</v>
      </c>
      <c r="K73" s="21">
        <v>779349</v>
      </c>
      <c r="L73" s="21">
        <v>779349</v>
      </c>
      <c r="M73" s="21">
        <v>2308115</v>
      </c>
      <c r="N73" s="21">
        <v>787891</v>
      </c>
      <c r="O73" s="21">
        <v>789768</v>
      </c>
      <c r="P73" s="21">
        <v>791348</v>
      </c>
      <c r="Q73" s="21">
        <v>2369007</v>
      </c>
      <c r="R73" s="21"/>
      <c r="S73" s="21"/>
      <c r="T73" s="21"/>
      <c r="U73" s="21"/>
      <c r="V73" s="21">
        <v>7044761</v>
      </c>
      <c r="W73" s="21">
        <v>6361758</v>
      </c>
      <c r="X73" s="21"/>
      <c r="Y73" s="20"/>
      <c r="Z73" s="23">
        <v>8482344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>
        <v>6809</v>
      </c>
      <c r="H74" s="21"/>
      <c r="I74" s="21">
        <v>6809</v>
      </c>
      <c r="J74" s="21">
        <v>-1267</v>
      </c>
      <c r="K74" s="21">
        <v>-1674</v>
      </c>
      <c r="L74" s="21">
        <v>-38899</v>
      </c>
      <c r="M74" s="21">
        <v>-41840</v>
      </c>
      <c r="N74" s="21">
        <v>-15</v>
      </c>
      <c r="O74" s="21">
        <v>-29</v>
      </c>
      <c r="P74" s="21"/>
      <c r="Q74" s="21">
        <v>-44</v>
      </c>
      <c r="R74" s="21"/>
      <c r="S74" s="21"/>
      <c r="T74" s="21"/>
      <c r="U74" s="21"/>
      <c r="V74" s="21">
        <v>-35075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7205595</v>
      </c>
      <c r="C75" s="28"/>
      <c r="D75" s="29">
        <v>6927628</v>
      </c>
      <c r="E75" s="30">
        <v>6753060</v>
      </c>
      <c r="F75" s="30"/>
      <c r="G75" s="30"/>
      <c r="H75" s="30"/>
      <c r="I75" s="30"/>
      <c r="J75" s="30"/>
      <c r="K75" s="30"/>
      <c r="L75" s="30"/>
      <c r="M75" s="30"/>
      <c r="N75" s="30"/>
      <c r="O75" s="30">
        <v>822392</v>
      </c>
      <c r="P75" s="30">
        <v>969121</v>
      </c>
      <c r="Q75" s="30">
        <v>1791513</v>
      </c>
      <c r="R75" s="30"/>
      <c r="S75" s="30"/>
      <c r="T75" s="30"/>
      <c r="U75" s="30"/>
      <c r="V75" s="30">
        <v>1791513</v>
      </c>
      <c r="W75" s="30">
        <v>5195718</v>
      </c>
      <c r="X75" s="30"/>
      <c r="Y75" s="29"/>
      <c r="Z75" s="31">
        <v>6753060</v>
      </c>
    </row>
    <row r="76" spans="1:26" ht="12.75" hidden="1">
      <c r="A76" s="42" t="s">
        <v>287</v>
      </c>
      <c r="B76" s="32">
        <v>79805150</v>
      </c>
      <c r="C76" s="32"/>
      <c r="D76" s="33">
        <v>115031076</v>
      </c>
      <c r="E76" s="34">
        <v>115409878</v>
      </c>
      <c r="F76" s="34">
        <v>23182308</v>
      </c>
      <c r="G76" s="34">
        <v>2475699</v>
      </c>
      <c r="H76" s="34">
        <v>629210</v>
      </c>
      <c r="I76" s="34">
        <v>26287217</v>
      </c>
      <c r="J76" s="34">
        <v>6326383</v>
      </c>
      <c r="K76" s="34">
        <v>3261359</v>
      </c>
      <c r="L76" s="34">
        <v>-23516707</v>
      </c>
      <c r="M76" s="34">
        <v>-13928965</v>
      </c>
      <c r="N76" s="34">
        <v>32509722</v>
      </c>
      <c r="O76" s="34">
        <v>5530470</v>
      </c>
      <c r="P76" s="34">
        <v>23322172</v>
      </c>
      <c r="Q76" s="34">
        <v>61362364</v>
      </c>
      <c r="R76" s="34"/>
      <c r="S76" s="34"/>
      <c r="T76" s="34"/>
      <c r="U76" s="34"/>
      <c r="V76" s="34">
        <v>73720616</v>
      </c>
      <c r="W76" s="34">
        <v>83078001</v>
      </c>
      <c r="X76" s="34"/>
      <c r="Y76" s="33"/>
      <c r="Z76" s="35">
        <v>115409878</v>
      </c>
    </row>
    <row r="77" spans="1:26" ht="12.75" hidden="1">
      <c r="A77" s="37" t="s">
        <v>31</v>
      </c>
      <c r="B77" s="19">
        <v>25919327</v>
      </c>
      <c r="C77" s="19"/>
      <c r="D77" s="20">
        <v>52204068</v>
      </c>
      <c r="E77" s="21">
        <v>52204071</v>
      </c>
      <c r="F77" s="21">
        <v>20819250</v>
      </c>
      <c r="G77" s="21">
        <v>1373193</v>
      </c>
      <c r="H77" s="21">
        <v>1727134</v>
      </c>
      <c r="I77" s="21">
        <v>23919577</v>
      </c>
      <c r="J77" s="21">
        <v>1355128</v>
      </c>
      <c r="K77" s="21">
        <v>2527470</v>
      </c>
      <c r="L77" s="21">
        <v>-27802175</v>
      </c>
      <c r="M77" s="21">
        <v>-23919577</v>
      </c>
      <c r="N77" s="21">
        <v>30391702</v>
      </c>
      <c r="O77" s="21">
        <v>1736784</v>
      </c>
      <c r="P77" s="21">
        <v>1489920</v>
      </c>
      <c r="Q77" s="21">
        <v>33618406</v>
      </c>
      <c r="R77" s="21"/>
      <c r="S77" s="21"/>
      <c r="T77" s="21"/>
      <c r="U77" s="21"/>
      <c r="V77" s="21">
        <v>33618406</v>
      </c>
      <c r="W77" s="21">
        <v>37702939</v>
      </c>
      <c r="X77" s="21"/>
      <c r="Y77" s="20"/>
      <c r="Z77" s="23">
        <v>52204071</v>
      </c>
    </row>
    <row r="78" spans="1:26" ht="12.75" hidden="1">
      <c r="A78" s="38" t="s">
        <v>32</v>
      </c>
      <c r="B78" s="19">
        <v>46680228</v>
      </c>
      <c r="C78" s="19"/>
      <c r="D78" s="20">
        <v>55899384</v>
      </c>
      <c r="E78" s="21">
        <v>56452750</v>
      </c>
      <c r="F78" s="21">
        <v>2363058</v>
      </c>
      <c r="G78" s="21">
        <v>1102506</v>
      </c>
      <c r="H78" s="21">
        <v>-1097924</v>
      </c>
      <c r="I78" s="21">
        <v>2367640</v>
      </c>
      <c r="J78" s="21">
        <v>4971255</v>
      </c>
      <c r="K78" s="21">
        <v>733889</v>
      </c>
      <c r="L78" s="21">
        <v>4285468</v>
      </c>
      <c r="M78" s="21">
        <v>9990612</v>
      </c>
      <c r="N78" s="21">
        <v>2118020</v>
      </c>
      <c r="O78" s="21">
        <v>2971294</v>
      </c>
      <c r="P78" s="21">
        <v>20863131</v>
      </c>
      <c r="Q78" s="21">
        <v>25952445</v>
      </c>
      <c r="R78" s="21"/>
      <c r="S78" s="21"/>
      <c r="T78" s="21"/>
      <c r="U78" s="21"/>
      <c r="V78" s="21">
        <v>38310697</v>
      </c>
      <c r="W78" s="21">
        <v>40371778</v>
      </c>
      <c r="X78" s="21"/>
      <c r="Y78" s="20"/>
      <c r="Z78" s="23">
        <v>56452750</v>
      </c>
    </row>
    <row r="79" spans="1:26" ht="12.75" hidden="1">
      <c r="A79" s="39" t="s">
        <v>103</v>
      </c>
      <c r="B79" s="19">
        <v>46294422</v>
      </c>
      <c r="C79" s="19"/>
      <c r="D79" s="20">
        <v>47417040</v>
      </c>
      <c r="E79" s="21">
        <v>47970409</v>
      </c>
      <c r="F79" s="21">
        <v>2363058</v>
      </c>
      <c r="G79" s="21">
        <v>1102506</v>
      </c>
      <c r="H79" s="21">
        <v>-1097924</v>
      </c>
      <c r="I79" s="21">
        <v>2367640</v>
      </c>
      <c r="J79" s="21">
        <v>4971255</v>
      </c>
      <c r="K79" s="21">
        <v>733889</v>
      </c>
      <c r="L79" s="21">
        <v>4285468</v>
      </c>
      <c r="M79" s="21">
        <v>9990612</v>
      </c>
      <c r="N79" s="21">
        <v>2118020</v>
      </c>
      <c r="O79" s="21">
        <v>2971294</v>
      </c>
      <c r="P79" s="21">
        <v>20863131</v>
      </c>
      <c r="Q79" s="21">
        <v>25952445</v>
      </c>
      <c r="R79" s="21"/>
      <c r="S79" s="21"/>
      <c r="T79" s="21"/>
      <c r="U79" s="21"/>
      <c r="V79" s="21">
        <v>38310697</v>
      </c>
      <c r="W79" s="21">
        <v>34245642</v>
      </c>
      <c r="X79" s="21"/>
      <c r="Y79" s="20"/>
      <c r="Z79" s="23">
        <v>47970409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385806</v>
      </c>
      <c r="C82" s="19"/>
      <c r="D82" s="20">
        <v>8482344</v>
      </c>
      <c r="E82" s="21">
        <v>8482341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6126136</v>
      </c>
      <c r="X82" s="21"/>
      <c r="Y82" s="20"/>
      <c r="Z82" s="23">
        <v>8482341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7205595</v>
      </c>
      <c r="C84" s="28"/>
      <c r="D84" s="29">
        <v>6927624</v>
      </c>
      <c r="E84" s="30">
        <v>6753057</v>
      </c>
      <c r="F84" s="30"/>
      <c r="G84" s="30"/>
      <c r="H84" s="30"/>
      <c r="I84" s="30"/>
      <c r="J84" s="30"/>
      <c r="K84" s="30"/>
      <c r="L84" s="30"/>
      <c r="M84" s="30"/>
      <c r="N84" s="30"/>
      <c r="O84" s="30">
        <v>822392</v>
      </c>
      <c r="P84" s="30">
        <v>969121</v>
      </c>
      <c r="Q84" s="30">
        <v>1791513</v>
      </c>
      <c r="R84" s="30"/>
      <c r="S84" s="30"/>
      <c r="T84" s="30"/>
      <c r="U84" s="30"/>
      <c r="V84" s="30">
        <v>1791513</v>
      </c>
      <c r="W84" s="30">
        <v>5003284</v>
      </c>
      <c r="X84" s="30"/>
      <c r="Y84" s="29"/>
      <c r="Z84" s="31">
        <v>6753057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7971006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7971006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7971006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7971006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367340126</v>
      </c>
      <c r="D5" s="153">
        <f>SUM(D6:D8)</f>
        <v>0</v>
      </c>
      <c r="E5" s="154">
        <f t="shared" si="0"/>
        <v>273147459</v>
      </c>
      <c r="F5" s="100">
        <f t="shared" si="0"/>
        <v>282096817</v>
      </c>
      <c r="G5" s="100">
        <f t="shared" si="0"/>
        <v>98655026</v>
      </c>
      <c r="H5" s="100">
        <f t="shared" si="0"/>
        <v>3021482</v>
      </c>
      <c r="I5" s="100">
        <f t="shared" si="0"/>
        <v>3114363</v>
      </c>
      <c r="J5" s="100">
        <f t="shared" si="0"/>
        <v>104790871</v>
      </c>
      <c r="K5" s="100">
        <f t="shared" si="0"/>
        <v>2350291</v>
      </c>
      <c r="L5" s="100">
        <f t="shared" si="0"/>
        <v>2618109</v>
      </c>
      <c r="M5" s="100">
        <f t="shared" si="0"/>
        <v>64557802</v>
      </c>
      <c r="N5" s="100">
        <f t="shared" si="0"/>
        <v>69526202</v>
      </c>
      <c r="O5" s="100">
        <f t="shared" si="0"/>
        <v>2016758</v>
      </c>
      <c r="P5" s="100">
        <f t="shared" si="0"/>
        <v>3119481</v>
      </c>
      <c r="Q5" s="100">
        <f t="shared" si="0"/>
        <v>51876147</v>
      </c>
      <c r="R5" s="100">
        <f t="shared" si="0"/>
        <v>57012386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231329459</v>
      </c>
      <c r="X5" s="100">
        <f t="shared" si="0"/>
        <v>183995363</v>
      </c>
      <c r="Y5" s="100">
        <f t="shared" si="0"/>
        <v>47334096</v>
      </c>
      <c r="Z5" s="137">
        <f>+IF(X5&lt;&gt;0,+(Y5/X5)*100,0)</f>
        <v>25.725700489528098</v>
      </c>
      <c r="AA5" s="153">
        <f>SUM(AA6:AA8)</f>
        <v>282096817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367340126</v>
      </c>
      <c r="D7" s="157"/>
      <c r="E7" s="158">
        <v>273147459</v>
      </c>
      <c r="F7" s="159">
        <v>282096817</v>
      </c>
      <c r="G7" s="159">
        <v>98655026</v>
      </c>
      <c r="H7" s="159">
        <v>3021482</v>
      </c>
      <c r="I7" s="159">
        <v>3114363</v>
      </c>
      <c r="J7" s="159">
        <v>104790871</v>
      </c>
      <c r="K7" s="159">
        <v>2350291</v>
      </c>
      <c r="L7" s="159">
        <v>2618109</v>
      </c>
      <c r="M7" s="159">
        <v>64557802</v>
      </c>
      <c r="N7" s="159">
        <v>69526202</v>
      </c>
      <c r="O7" s="159">
        <v>2016758</v>
      </c>
      <c r="P7" s="159">
        <v>3119481</v>
      </c>
      <c r="Q7" s="159">
        <v>51876147</v>
      </c>
      <c r="R7" s="159">
        <v>57012386</v>
      </c>
      <c r="S7" s="159"/>
      <c r="T7" s="159"/>
      <c r="U7" s="159"/>
      <c r="V7" s="159"/>
      <c r="W7" s="159">
        <v>231329459</v>
      </c>
      <c r="X7" s="159">
        <v>183995363</v>
      </c>
      <c r="Y7" s="159">
        <v>47334096</v>
      </c>
      <c r="Z7" s="141">
        <v>25.73</v>
      </c>
      <c r="AA7" s="157">
        <v>282096817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7080302</v>
      </c>
      <c r="F9" s="100">
        <f t="shared" si="1"/>
        <v>4310000</v>
      </c>
      <c r="G9" s="100">
        <f t="shared" si="1"/>
        <v>328185</v>
      </c>
      <c r="H9" s="100">
        <f t="shared" si="1"/>
        <v>262099</v>
      </c>
      <c r="I9" s="100">
        <f t="shared" si="1"/>
        <v>286460</v>
      </c>
      <c r="J9" s="100">
        <f t="shared" si="1"/>
        <v>876744</v>
      </c>
      <c r="K9" s="100">
        <f t="shared" si="1"/>
        <v>282759</v>
      </c>
      <c r="L9" s="100">
        <f t="shared" si="1"/>
        <v>288347</v>
      </c>
      <c r="M9" s="100">
        <f t="shared" si="1"/>
        <v>298873</v>
      </c>
      <c r="N9" s="100">
        <f t="shared" si="1"/>
        <v>869979</v>
      </c>
      <c r="O9" s="100">
        <f t="shared" si="1"/>
        <v>382838</v>
      </c>
      <c r="P9" s="100">
        <f t="shared" si="1"/>
        <v>290452</v>
      </c>
      <c r="Q9" s="100">
        <f t="shared" si="1"/>
        <v>-655426</v>
      </c>
      <c r="R9" s="100">
        <f t="shared" si="1"/>
        <v>17864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1764587</v>
      </c>
      <c r="X9" s="100">
        <f t="shared" si="1"/>
        <v>4769167</v>
      </c>
      <c r="Y9" s="100">
        <f t="shared" si="1"/>
        <v>-3004580</v>
      </c>
      <c r="Z9" s="137">
        <f>+IF(X9&lt;&gt;0,+(Y9/X9)*100,0)</f>
        <v>-63.00010043682681</v>
      </c>
      <c r="AA9" s="153">
        <f>SUM(AA10:AA14)</f>
        <v>4310000</v>
      </c>
    </row>
    <row r="10" spans="1:27" ht="12.75">
      <c r="A10" s="138" t="s">
        <v>79</v>
      </c>
      <c r="B10" s="136"/>
      <c r="C10" s="155"/>
      <c r="D10" s="155"/>
      <c r="E10" s="156">
        <v>2780000</v>
      </c>
      <c r="F10" s="60">
        <v>10000</v>
      </c>
      <c r="G10" s="60"/>
      <c r="H10" s="60"/>
      <c r="I10" s="60"/>
      <c r="J10" s="60"/>
      <c r="K10" s="60">
        <v>-5100</v>
      </c>
      <c r="L10" s="60"/>
      <c r="M10" s="60"/>
      <c r="N10" s="60">
        <v>-5100</v>
      </c>
      <c r="O10" s="60"/>
      <c r="P10" s="60">
        <v>203</v>
      </c>
      <c r="Q10" s="60">
        <v>82694</v>
      </c>
      <c r="R10" s="60">
        <v>82897</v>
      </c>
      <c r="S10" s="60"/>
      <c r="T10" s="60"/>
      <c r="U10" s="60"/>
      <c r="V10" s="60"/>
      <c r="W10" s="60">
        <v>77797</v>
      </c>
      <c r="X10" s="60">
        <v>1872642</v>
      </c>
      <c r="Y10" s="60">
        <v>-1794845</v>
      </c>
      <c r="Z10" s="140">
        <v>-95.85</v>
      </c>
      <c r="AA10" s="155">
        <v>10000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4300302</v>
      </c>
      <c r="F12" s="60">
        <v>4300000</v>
      </c>
      <c r="G12" s="60">
        <v>328185</v>
      </c>
      <c r="H12" s="60">
        <v>262099</v>
      </c>
      <c r="I12" s="60">
        <v>286460</v>
      </c>
      <c r="J12" s="60">
        <v>876744</v>
      </c>
      <c r="K12" s="60">
        <v>287859</v>
      </c>
      <c r="L12" s="60">
        <v>288347</v>
      </c>
      <c r="M12" s="60">
        <v>298873</v>
      </c>
      <c r="N12" s="60">
        <v>875079</v>
      </c>
      <c r="O12" s="60">
        <v>382838</v>
      </c>
      <c r="P12" s="60">
        <v>290249</v>
      </c>
      <c r="Q12" s="60">
        <v>-738120</v>
      </c>
      <c r="R12" s="60">
        <v>-65033</v>
      </c>
      <c r="S12" s="60"/>
      <c r="T12" s="60"/>
      <c r="U12" s="60"/>
      <c r="V12" s="60"/>
      <c r="W12" s="60">
        <v>1686790</v>
      </c>
      <c r="X12" s="60">
        <v>2896525</v>
      </c>
      <c r="Y12" s="60">
        <v>-1209735</v>
      </c>
      <c r="Z12" s="140">
        <v>-41.77</v>
      </c>
      <c r="AA12" s="155">
        <v>4300000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51555303</v>
      </c>
      <c r="F15" s="100">
        <f t="shared" si="2"/>
        <v>52368885</v>
      </c>
      <c r="G15" s="100">
        <f t="shared" si="2"/>
        <v>28262</v>
      </c>
      <c r="H15" s="100">
        <f t="shared" si="2"/>
        <v>53466</v>
      </c>
      <c r="I15" s="100">
        <f t="shared" si="2"/>
        <v>132931</v>
      </c>
      <c r="J15" s="100">
        <f t="shared" si="2"/>
        <v>214659</v>
      </c>
      <c r="K15" s="100">
        <f t="shared" si="2"/>
        <v>-30049</v>
      </c>
      <c r="L15" s="100">
        <f t="shared" si="2"/>
        <v>41744</v>
      </c>
      <c r="M15" s="100">
        <f t="shared" si="2"/>
        <v>252682</v>
      </c>
      <c r="N15" s="100">
        <f t="shared" si="2"/>
        <v>264377</v>
      </c>
      <c r="O15" s="100">
        <f t="shared" si="2"/>
        <v>39927</v>
      </c>
      <c r="P15" s="100">
        <f t="shared" si="2"/>
        <v>50111</v>
      </c>
      <c r="Q15" s="100">
        <f t="shared" si="2"/>
        <v>19373983</v>
      </c>
      <c r="R15" s="100">
        <f t="shared" si="2"/>
        <v>19464021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19943057</v>
      </c>
      <c r="X15" s="100">
        <f t="shared" si="2"/>
        <v>34728223</v>
      </c>
      <c r="Y15" s="100">
        <f t="shared" si="2"/>
        <v>-14785166</v>
      </c>
      <c r="Z15" s="137">
        <f>+IF(X15&lt;&gt;0,+(Y15/X15)*100,0)</f>
        <v>-42.5739203529072</v>
      </c>
      <c r="AA15" s="153">
        <f>SUM(AA16:AA18)</f>
        <v>52368885</v>
      </c>
    </row>
    <row r="16" spans="1:27" ht="12.75">
      <c r="A16" s="138" t="s">
        <v>85</v>
      </c>
      <c r="B16" s="136"/>
      <c r="C16" s="155"/>
      <c r="D16" s="155"/>
      <c r="E16" s="156">
        <v>1242020</v>
      </c>
      <c r="F16" s="60">
        <v>1824364</v>
      </c>
      <c r="G16" s="60">
        <v>20168</v>
      </c>
      <c r="H16" s="60">
        <v>16167</v>
      </c>
      <c r="I16" s="60">
        <v>112654</v>
      </c>
      <c r="J16" s="60">
        <v>148989</v>
      </c>
      <c r="K16" s="60">
        <v>-62380</v>
      </c>
      <c r="L16" s="60">
        <v>9651</v>
      </c>
      <c r="M16" s="60">
        <v>244750</v>
      </c>
      <c r="N16" s="60">
        <v>192021</v>
      </c>
      <c r="O16" s="60">
        <v>20876</v>
      </c>
      <c r="P16" s="60">
        <v>57335</v>
      </c>
      <c r="Q16" s="60">
        <v>51126</v>
      </c>
      <c r="R16" s="60">
        <v>129337</v>
      </c>
      <c r="S16" s="60"/>
      <c r="T16" s="60"/>
      <c r="U16" s="60"/>
      <c r="V16" s="60"/>
      <c r="W16" s="60">
        <v>470347</v>
      </c>
      <c r="X16" s="60">
        <v>836633</v>
      </c>
      <c r="Y16" s="60">
        <v>-366286</v>
      </c>
      <c r="Z16" s="140">
        <v>-43.78</v>
      </c>
      <c r="AA16" s="155">
        <v>1824364</v>
      </c>
    </row>
    <row r="17" spans="1:27" ht="12.75">
      <c r="A17" s="138" t="s">
        <v>86</v>
      </c>
      <c r="B17" s="136"/>
      <c r="C17" s="155"/>
      <c r="D17" s="155"/>
      <c r="E17" s="156">
        <v>50313283</v>
      </c>
      <c r="F17" s="60">
        <v>50544521</v>
      </c>
      <c r="G17" s="60">
        <v>8094</v>
      </c>
      <c r="H17" s="60">
        <v>37299</v>
      </c>
      <c r="I17" s="60">
        <v>20277</v>
      </c>
      <c r="J17" s="60">
        <v>65670</v>
      </c>
      <c r="K17" s="60">
        <v>32331</v>
      </c>
      <c r="L17" s="60">
        <v>32093</v>
      </c>
      <c r="M17" s="60">
        <v>7932</v>
      </c>
      <c r="N17" s="60">
        <v>72356</v>
      </c>
      <c r="O17" s="60">
        <v>19051</v>
      </c>
      <c r="P17" s="60">
        <v>-7224</v>
      </c>
      <c r="Q17" s="60">
        <v>19322857</v>
      </c>
      <c r="R17" s="60">
        <v>19334684</v>
      </c>
      <c r="S17" s="60"/>
      <c r="T17" s="60"/>
      <c r="U17" s="60"/>
      <c r="V17" s="60"/>
      <c r="W17" s="60">
        <v>19472710</v>
      </c>
      <c r="X17" s="60">
        <v>33891590</v>
      </c>
      <c r="Y17" s="60">
        <v>-14418880</v>
      </c>
      <c r="Z17" s="140">
        <v>-42.54</v>
      </c>
      <c r="AA17" s="155">
        <v>50544521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56151228</v>
      </c>
      <c r="D19" s="153">
        <f>SUM(D20:D23)</f>
        <v>0</v>
      </c>
      <c r="E19" s="154">
        <f t="shared" si="3"/>
        <v>160031708</v>
      </c>
      <c r="F19" s="100">
        <f t="shared" si="3"/>
        <v>160153627</v>
      </c>
      <c r="G19" s="100">
        <f t="shared" si="3"/>
        <v>3024021</v>
      </c>
      <c r="H19" s="100">
        <f t="shared" si="3"/>
        <v>1991112</v>
      </c>
      <c r="I19" s="100">
        <f t="shared" si="3"/>
        <v>3687848</v>
      </c>
      <c r="J19" s="100">
        <f t="shared" si="3"/>
        <v>8702981</v>
      </c>
      <c r="K19" s="100">
        <f t="shared" si="3"/>
        <v>1944121</v>
      </c>
      <c r="L19" s="100">
        <f t="shared" si="3"/>
        <v>1954964</v>
      </c>
      <c r="M19" s="100">
        <f t="shared" si="3"/>
        <v>4649382</v>
      </c>
      <c r="N19" s="100">
        <f t="shared" si="3"/>
        <v>8548467</v>
      </c>
      <c r="O19" s="100">
        <f t="shared" si="3"/>
        <v>4527779</v>
      </c>
      <c r="P19" s="100">
        <f t="shared" si="3"/>
        <v>4561605</v>
      </c>
      <c r="Q19" s="100">
        <f t="shared" si="3"/>
        <v>76794108</v>
      </c>
      <c r="R19" s="100">
        <f t="shared" si="3"/>
        <v>85883492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103134940</v>
      </c>
      <c r="X19" s="100">
        <f t="shared" si="3"/>
        <v>107799140</v>
      </c>
      <c r="Y19" s="100">
        <f t="shared" si="3"/>
        <v>-4664200</v>
      </c>
      <c r="Z19" s="137">
        <f>+IF(X19&lt;&gt;0,+(Y19/X19)*100,0)</f>
        <v>-4.3267506586787245</v>
      </c>
      <c r="AA19" s="153">
        <f>SUM(AA20:AA23)</f>
        <v>160153627</v>
      </c>
    </row>
    <row r="20" spans="1:27" ht="12.75">
      <c r="A20" s="138" t="s">
        <v>89</v>
      </c>
      <c r="B20" s="136"/>
      <c r="C20" s="155">
        <v>47493760</v>
      </c>
      <c r="D20" s="155"/>
      <c r="E20" s="156">
        <v>147350395</v>
      </c>
      <c r="F20" s="60">
        <v>147350408</v>
      </c>
      <c r="G20" s="60">
        <v>2230479</v>
      </c>
      <c r="H20" s="60">
        <v>1179858</v>
      </c>
      <c r="I20" s="60">
        <v>2893702</v>
      </c>
      <c r="J20" s="60">
        <v>6304039</v>
      </c>
      <c r="K20" s="60">
        <v>1185581</v>
      </c>
      <c r="L20" s="60">
        <v>1192166</v>
      </c>
      <c r="M20" s="60">
        <v>3886584</v>
      </c>
      <c r="N20" s="60">
        <v>6264331</v>
      </c>
      <c r="O20" s="60">
        <v>3734282</v>
      </c>
      <c r="P20" s="60">
        <v>3798727</v>
      </c>
      <c r="Q20" s="60">
        <v>75984048</v>
      </c>
      <c r="R20" s="60">
        <v>83517057</v>
      </c>
      <c r="S20" s="60"/>
      <c r="T20" s="60"/>
      <c r="U20" s="60"/>
      <c r="V20" s="60"/>
      <c r="W20" s="60">
        <v>96085427</v>
      </c>
      <c r="X20" s="60">
        <v>99256867</v>
      </c>
      <c r="Y20" s="60">
        <v>-3171440</v>
      </c>
      <c r="Z20" s="140">
        <v>-3.2</v>
      </c>
      <c r="AA20" s="155">
        <v>147350408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8657468</v>
      </c>
      <c r="D23" s="155"/>
      <c r="E23" s="156">
        <v>12681313</v>
      </c>
      <c r="F23" s="60">
        <v>12803219</v>
      </c>
      <c r="G23" s="60">
        <v>793542</v>
      </c>
      <c r="H23" s="60">
        <v>811254</v>
      </c>
      <c r="I23" s="60">
        <v>794146</v>
      </c>
      <c r="J23" s="60">
        <v>2398942</v>
      </c>
      <c r="K23" s="60">
        <v>758540</v>
      </c>
      <c r="L23" s="60">
        <v>762798</v>
      </c>
      <c r="M23" s="60">
        <v>762798</v>
      </c>
      <c r="N23" s="60">
        <v>2284136</v>
      </c>
      <c r="O23" s="60">
        <v>793497</v>
      </c>
      <c r="P23" s="60">
        <v>762878</v>
      </c>
      <c r="Q23" s="60">
        <v>810060</v>
      </c>
      <c r="R23" s="60">
        <v>2366435</v>
      </c>
      <c r="S23" s="60"/>
      <c r="T23" s="60"/>
      <c r="U23" s="60"/>
      <c r="V23" s="60"/>
      <c r="W23" s="60">
        <v>7049513</v>
      </c>
      <c r="X23" s="60">
        <v>8542273</v>
      </c>
      <c r="Y23" s="60">
        <v>-1492760</v>
      </c>
      <c r="Z23" s="140">
        <v>-17.47</v>
      </c>
      <c r="AA23" s="155">
        <v>12803219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423491354</v>
      </c>
      <c r="D25" s="168">
        <f>+D5+D9+D15+D19+D24</f>
        <v>0</v>
      </c>
      <c r="E25" s="169">
        <f t="shared" si="4"/>
        <v>491814772</v>
      </c>
      <c r="F25" s="73">
        <f t="shared" si="4"/>
        <v>498929329</v>
      </c>
      <c r="G25" s="73">
        <f t="shared" si="4"/>
        <v>102035494</v>
      </c>
      <c r="H25" s="73">
        <f t="shared" si="4"/>
        <v>5328159</v>
      </c>
      <c r="I25" s="73">
        <f t="shared" si="4"/>
        <v>7221602</v>
      </c>
      <c r="J25" s="73">
        <f t="shared" si="4"/>
        <v>114585255</v>
      </c>
      <c r="K25" s="73">
        <f t="shared" si="4"/>
        <v>4547122</v>
      </c>
      <c r="L25" s="73">
        <f t="shared" si="4"/>
        <v>4903164</v>
      </c>
      <c r="M25" s="73">
        <f t="shared" si="4"/>
        <v>69758739</v>
      </c>
      <c r="N25" s="73">
        <f t="shared" si="4"/>
        <v>79209025</v>
      </c>
      <c r="O25" s="73">
        <f t="shared" si="4"/>
        <v>6967302</v>
      </c>
      <c r="P25" s="73">
        <f t="shared" si="4"/>
        <v>8021649</v>
      </c>
      <c r="Q25" s="73">
        <f t="shared" si="4"/>
        <v>147388812</v>
      </c>
      <c r="R25" s="73">
        <f t="shared" si="4"/>
        <v>162377763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356172043</v>
      </c>
      <c r="X25" s="73">
        <f t="shared" si="4"/>
        <v>331291893</v>
      </c>
      <c r="Y25" s="73">
        <f t="shared" si="4"/>
        <v>24880150</v>
      </c>
      <c r="Z25" s="170">
        <f>+IF(X25&lt;&gt;0,+(Y25/X25)*100,0)</f>
        <v>7.510038888877972</v>
      </c>
      <c r="AA25" s="168">
        <f>+AA5+AA9+AA15+AA19+AA24</f>
        <v>498929329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276115577</v>
      </c>
      <c r="D28" s="153">
        <f>SUM(D29:D31)</f>
        <v>0</v>
      </c>
      <c r="E28" s="154">
        <f t="shared" si="5"/>
        <v>170984747</v>
      </c>
      <c r="F28" s="100">
        <f t="shared" si="5"/>
        <v>170791128</v>
      </c>
      <c r="G28" s="100">
        <f t="shared" si="5"/>
        <v>17788430</v>
      </c>
      <c r="H28" s="100">
        <f t="shared" si="5"/>
        <v>14668386</v>
      </c>
      <c r="I28" s="100">
        <f t="shared" si="5"/>
        <v>13984028</v>
      </c>
      <c r="J28" s="100">
        <f t="shared" si="5"/>
        <v>46440844</v>
      </c>
      <c r="K28" s="100">
        <f t="shared" si="5"/>
        <v>15590242</v>
      </c>
      <c r="L28" s="100">
        <f t="shared" si="5"/>
        <v>15462669</v>
      </c>
      <c r="M28" s="100">
        <f t="shared" si="5"/>
        <v>14968247</v>
      </c>
      <c r="N28" s="100">
        <f t="shared" si="5"/>
        <v>46021158</v>
      </c>
      <c r="O28" s="100">
        <f t="shared" si="5"/>
        <v>13138192</v>
      </c>
      <c r="P28" s="100">
        <f t="shared" si="5"/>
        <v>4268745</v>
      </c>
      <c r="Q28" s="100">
        <f t="shared" si="5"/>
        <v>-3596699</v>
      </c>
      <c r="R28" s="100">
        <f t="shared" si="5"/>
        <v>13810238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106272240</v>
      </c>
      <c r="X28" s="100">
        <f t="shared" si="5"/>
        <v>128238786</v>
      </c>
      <c r="Y28" s="100">
        <f t="shared" si="5"/>
        <v>-21966546</v>
      </c>
      <c r="Z28" s="137">
        <f>+IF(X28&lt;&gt;0,+(Y28/X28)*100,0)</f>
        <v>-17.129408882582528</v>
      </c>
      <c r="AA28" s="153">
        <f>SUM(AA29:AA31)</f>
        <v>170791128</v>
      </c>
    </row>
    <row r="29" spans="1:27" ht="12.75">
      <c r="A29" s="138" t="s">
        <v>75</v>
      </c>
      <c r="B29" s="136"/>
      <c r="C29" s="155"/>
      <c r="D29" s="155"/>
      <c r="E29" s="156">
        <v>26311897</v>
      </c>
      <c r="F29" s="60">
        <v>26261896</v>
      </c>
      <c r="G29" s="60">
        <v>2043544</v>
      </c>
      <c r="H29" s="60">
        <v>1243932</v>
      </c>
      <c r="I29" s="60">
        <v>2004725</v>
      </c>
      <c r="J29" s="60">
        <v>5292201</v>
      </c>
      <c r="K29" s="60">
        <v>1423278</v>
      </c>
      <c r="L29" s="60">
        <v>2038602</v>
      </c>
      <c r="M29" s="60">
        <v>1308872</v>
      </c>
      <c r="N29" s="60">
        <v>4770752</v>
      </c>
      <c r="O29" s="60">
        <v>1930368</v>
      </c>
      <c r="P29" s="60">
        <v>1033876</v>
      </c>
      <c r="Q29" s="60">
        <v>-959814</v>
      </c>
      <c r="R29" s="60">
        <v>2004430</v>
      </c>
      <c r="S29" s="60"/>
      <c r="T29" s="60"/>
      <c r="U29" s="60"/>
      <c r="V29" s="60"/>
      <c r="W29" s="60">
        <v>12067383</v>
      </c>
      <c r="X29" s="60">
        <v>19733922</v>
      </c>
      <c r="Y29" s="60">
        <v>-7666539</v>
      </c>
      <c r="Z29" s="140">
        <v>-38.85</v>
      </c>
      <c r="AA29" s="155">
        <v>26261896</v>
      </c>
    </row>
    <row r="30" spans="1:27" ht="12.75">
      <c r="A30" s="138" t="s">
        <v>76</v>
      </c>
      <c r="B30" s="136"/>
      <c r="C30" s="157">
        <v>276115577</v>
      </c>
      <c r="D30" s="157"/>
      <c r="E30" s="158">
        <v>141501946</v>
      </c>
      <c r="F30" s="159">
        <v>141358328</v>
      </c>
      <c r="G30" s="159">
        <v>15736886</v>
      </c>
      <c r="H30" s="159">
        <v>13424454</v>
      </c>
      <c r="I30" s="159">
        <v>11979303</v>
      </c>
      <c r="J30" s="159">
        <v>41140643</v>
      </c>
      <c r="K30" s="159">
        <v>14166964</v>
      </c>
      <c r="L30" s="159">
        <v>13424067</v>
      </c>
      <c r="M30" s="159">
        <v>13659375</v>
      </c>
      <c r="N30" s="159">
        <v>41250406</v>
      </c>
      <c r="O30" s="159">
        <v>11207824</v>
      </c>
      <c r="P30" s="159">
        <v>4227131</v>
      </c>
      <c r="Q30" s="159">
        <v>-2636885</v>
      </c>
      <c r="R30" s="159">
        <v>12798070</v>
      </c>
      <c r="S30" s="159"/>
      <c r="T30" s="159"/>
      <c r="U30" s="159"/>
      <c r="V30" s="159"/>
      <c r="W30" s="159">
        <v>95189119</v>
      </c>
      <c r="X30" s="159">
        <v>106126686</v>
      </c>
      <c r="Y30" s="159">
        <v>-10937567</v>
      </c>
      <c r="Z30" s="141">
        <v>-10.31</v>
      </c>
      <c r="AA30" s="157">
        <v>141358328</v>
      </c>
    </row>
    <row r="31" spans="1:27" ht="12.75">
      <c r="A31" s="138" t="s">
        <v>77</v>
      </c>
      <c r="B31" s="136"/>
      <c r="C31" s="155"/>
      <c r="D31" s="155"/>
      <c r="E31" s="156">
        <v>3170904</v>
      </c>
      <c r="F31" s="60">
        <v>3170904</v>
      </c>
      <c r="G31" s="60">
        <v>8000</v>
      </c>
      <c r="H31" s="60"/>
      <c r="I31" s="60"/>
      <c r="J31" s="60">
        <v>8000</v>
      </c>
      <c r="K31" s="60"/>
      <c r="L31" s="60"/>
      <c r="M31" s="60"/>
      <c r="N31" s="60"/>
      <c r="O31" s="60"/>
      <c r="P31" s="60">
        <v>-992262</v>
      </c>
      <c r="Q31" s="60"/>
      <c r="R31" s="60">
        <v>-992262</v>
      </c>
      <c r="S31" s="60"/>
      <c r="T31" s="60"/>
      <c r="U31" s="60"/>
      <c r="V31" s="60"/>
      <c r="W31" s="60">
        <v>-984262</v>
      </c>
      <c r="X31" s="60">
        <v>2378178</v>
      </c>
      <c r="Y31" s="60">
        <v>-3362440</v>
      </c>
      <c r="Z31" s="140">
        <v>-141.39</v>
      </c>
      <c r="AA31" s="155">
        <v>3170904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16579404</v>
      </c>
      <c r="F32" s="100">
        <f t="shared" si="6"/>
        <v>17104404</v>
      </c>
      <c r="G32" s="100">
        <f t="shared" si="6"/>
        <v>0</v>
      </c>
      <c r="H32" s="100">
        <f t="shared" si="6"/>
        <v>13536</v>
      </c>
      <c r="I32" s="100">
        <f t="shared" si="6"/>
        <v>37942</v>
      </c>
      <c r="J32" s="100">
        <f t="shared" si="6"/>
        <v>51478</v>
      </c>
      <c r="K32" s="100">
        <f t="shared" si="6"/>
        <v>30692</v>
      </c>
      <c r="L32" s="100">
        <f t="shared" si="6"/>
        <v>30769</v>
      </c>
      <c r="M32" s="100">
        <f t="shared" si="6"/>
        <v>15908</v>
      </c>
      <c r="N32" s="100">
        <f t="shared" si="6"/>
        <v>77369</v>
      </c>
      <c r="O32" s="100">
        <f t="shared" si="6"/>
        <v>66739</v>
      </c>
      <c r="P32" s="100">
        <f t="shared" si="6"/>
        <v>-90377</v>
      </c>
      <c r="Q32" s="100">
        <f t="shared" si="6"/>
        <v>110094</v>
      </c>
      <c r="R32" s="100">
        <f t="shared" si="6"/>
        <v>86456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215303</v>
      </c>
      <c r="X32" s="100">
        <f t="shared" si="6"/>
        <v>12434544</v>
      </c>
      <c r="Y32" s="100">
        <f t="shared" si="6"/>
        <v>-12219241</v>
      </c>
      <c r="Z32" s="137">
        <f>+IF(X32&lt;&gt;0,+(Y32/X32)*100,0)</f>
        <v>-98.26850908244002</v>
      </c>
      <c r="AA32" s="153">
        <f>SUM(AA33:AA37)</f>
        <v>17104404</v>
      </c>
    </row>
    <row r="33" spans="1:27" ht="12.75">
      <c r="A33" s="138" t="s">
        <v>79</v>
      </c>
      <c r="B33" s="136"/>
      <c r="C33" s="155"/>
      <c r="D33" s="155"/>
      <c r="E33" s="156">
        <v>1948272</v>
      </c>
      <c r="F33" s="60">
        <v>2963272</v>
      </c>
      <c r="G33" s="60"/>
      <c r="H33" s="60">
        <v>9804</v>
      </c>
      <c r="I33" s="60">
        <v>10496</v>
      </c>
      <c r="J33" s="60">
        <v>20300</v>
      </c>
      <c r="K33" s="60">
        <v>1457</v>
      </c>
      <c r="L33" s="60">
        <v>11163</v>
      </c>
      <c r="M33" s="60">
        <v>343</v>
      </c>
      <c r="N33" s="60">
        <v>12963</v>
      </c>
      <c r="O33" s="60">
        <v>41328</v>
      </c>
      <c r="P33" s="60">
        <v>-49607</v>
      </c>
      <c r="Q33" s="60">
        <v>67526</v>
      </c>
      <c r="R33" s="60">
        <v>59247</v>
      </c>
      <c r="S33" s="60"/>
      <c r="T33" s="60"/>
      <c r="U33" s="60"/>
      <c r="V33" s="60"/>
      <c r="W33" s="60">
        <v>92510</v>
      </c>
      <c r="X33" s="60">
        <v>1461195</v>
      </c>
      <c r="Y33" s="60">
        <v>-1368685</v>
      </c>
      <c r="Z33" s="140">
        <v>-93.67</v>
      </c>
      <c r="AA33" s="155">
        <v>2963272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14631132</v>
      </c>
      <c r="F35" s="60">
        <v>14141132</v>
      </c>
      <c r="G35" s="60"/>
      <c r="H35" s="60">
        <v>3732</v>
      </c>
      <c r="I35" s="60">
        <v>27446</v>
      </c>
      <c r="J35" s="60">
        <v>31178</v>
      </c>
      <c r="K35" s="60">
        <v>29235</v>
      </c>
      <c r="L35" s="60">
        <v>19606</v>
      </c>
      <c r="M35" s="60">
        <v>15565</v>
      </c>
      <c r="N35" s="60">
        <v>64406</v>
      </c>
      <c r="O35" s="60">
        <v>25411</v>
      </c>
      <c r="P35" s="60">
        <v>-40770</v>
      </c>
      <c r="Q35" s="60">
        <v>42568</v>
      </c>
      <c r="R35" s="60">
        <v>27209</v>
      </c>
      <c r="S35" s="60"/>
      <c r="T35" s="60"/>
      <c r="U35" s="60"/>
      <c r="V35" s="60"/>
      <c r="W35" s="60">
        <v>122793</v>
      </c>
      <c r="X35" s="60">
        <v>10973349</v>
      </c>
      <c r="Y35" s="60">
        <v>-10850556</v>
      </c>
      <c r="Z35" s="140">
        <v>-98.88</v>
      </c>
      <c r="AA35" s="155">
        <v>14141132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50296212</v>
      </c>
      <c r="F38" s="100">
        <f t="shared" si="7"/>
        <v>51563560</v>
      </c>
      <c r="G38" s="100">
        <f t="shared" si="7"/>
        <v>327000</v>
      </c>
      <c r="H38" s="100">
        <f t="shared" si="7"/>
        <v>225286</v>
      </c>
      <c r="I38" s="100">
        <f t="shared" si="7"/>
        <v>760664</v>
      </c>
      <c r="J38" s="100">
        <f t="shared" si="7"/>
        <v>1312950</v>
      </c>
      <c r="K38" s="100">
        <f t="shared" si="7"/>
        <v>755112</v>
      </c>
      <c r="L38" s="100">
        <f t="shared" si="7"/>
        <v>2061780</v>
      </c>
      <c r="M38" s="100">
        <f t="shared" si="7"/>
        <v>2090797</v>
      </c>
      <c r="N38" s="100">
        <f t="shared" si="7"/>
        <v>4907689</v>
      </c>
      <c r="O38" s="100">
        <f t="shared" si="7"/>
        <v>1406683</v>
      </c>
      <c r="P38" s="100">
        <f t="shared" si="7"/>
        <v>-266251</v>
      </c>
      <c r="Q38" s="100">
        <f t="shared" si="7"/>
        <v>1226553</v>
      </c>
      <c r="R38" s="100">
        <f t="shared" si="7"/>
        <v>2366985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8587624</v>
      </c>
      <c r="X38" s="100">
        <f t="shared" si="7"/>
        <v>37722150</v>
      </c>
      <c r="Y38" s="100">
        <f t="shared" si="7"/>
        <v>-29134526</v>
      </c>
      <c r="Z38" s="137">
        <f>+IF(X38&lt;&gt;0,+(Y38/X38)*100,0)</f>
        <v>-77.23453196596695</v>
      </c>
      <c r="AA38" s="153">
        <f>SUM(AA39:AA41)</f>
        <v>51563560</v>
      </c>
    </row>
    <row r="39" spans="1:27" ht="12.75">
      <c r="A39" s="138" t="s">
        <v>85</v>
      </c>
      <c r="B39" s="136"/>
      <c r="C39" s="155"/>
      <c r="D39" s="155"/>
      <c r="E39" s="156">
        <v>16073280</v>
      </c>
      <c r="F39" s="60">
        <v>17490628</v>
      </c>
      <c r="G39" s="60"/>
      <c r="H39" s="60">
        <v>104811</v>
      </c>
      <c r="I39" s="60">
        <v>639721</v>
      </c>
      <c r="J39" s="60">
        <v>744532</v>
      </c>
      <c r="K39" s="60">
        <v>552654</v>
      </c>
      <c r="L39" s="60">
        <v>1723137</v>
      </c>
      <c r="M39" s="60">
        <v>1199331</v>
      </c>
      <c r="N39" s="60">
        <v>3475122</v>
      </c>
      <c r="O39" s="60">
        <v>1368978</v>
      </c>
      <c r="P39" s="60">
        <v>-167072</v>
      </c>
      <c r="Q39" s="60">
        <v>52366</v>
      </c>
      <c r="R39" s="60">
        <v>1254272</v>
      </c>
      <c r="S39" s="60"/>
      <c r="T39" s="60"/>
      <c r="U39" s="60"/>
      <c r="V39" s="60"/>
      <c r="W39" s="60">
        <v>5473926</v>
      </c>
      <c r="X39" s="60">
        <v>12054960</v>
      </c>
      <c r="Y39" s="60">
        <v>-6581034</v>
      </c>
      <c r="Z39" s="140">
        <v>-54.59</v>
      </c>
      <c r="AA39" s="155">
        <v>17490628</v>
      </c>
    </row>
    <row r="40" spans="1:27" ht="12.75">
      <c r="A40" s="138" t="s">
        <v>86</v>
      </c>
      <c r="B40" s="136"/>
      <c r="C40" s="155"/>
      <c r="D40" s="155"/>
      <c r="E40" s="156">
        <v>34222932</v>
      </c>
      <c r="F40" s="60">
        <v>34072932</v>
      </c>
      <c r="G40" s="60">
        <v>327000</v>
      </c>
      <c r="H40" s="60">
        <v>120475</v>
      </c>
      <c r="I40" s="60">
        <v>120943</v>
      </c>
      <c r="J40" s="60">
        <v>568418</v>
      </c>
      <c r="K40" s="60">
        <v>202458</v>
      </c>
      <c r="L40" s="60">
        <v>338643</v>
      </c>
      <c r="M40" s="60">
        <v>891466</v>
      </c>
      <c r="N40" s="60">
        <v>1432567</v>
      </c>
      <c r="O40" s="60">
        <v>37705</v>
      </c>
      <c r="P40" s="60">
        <v>-99179</v>
      </c>
      <c r="Q40" s="60">
        <v>1174187</v>
      </c>
      <c r="R40" s="60">
        <v>1112713</v>
      </c>
      <c r="S40" s="60"/>
      <c r="T40" s="60"/>
      <c r="U40" s="60"/>
      <c r="V40" s="60"/>
      <c r="W40" s="60">
        <v>3113698</v>
      </c>
      <c r="X40" s="60">
        <v>25667190</v>
      </c>
      <c r="Y40" s="60">
        <v>-22553492</v>
      </c>
      <c r="Z40" s="140">
        <v>-87.87</v>
      </c>
      <c r="AA40" s="155">
        <v>34072932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83215316</v>
      </c>
      <c r="F42" s="100">
        <f t="shared" si="8"/>
        <v>83242987</v>
      </c>
      <c r="G42" s="100">
        <f t="shared" si="8"/>
        <v>5272151</v>
      </c>
      <c r="H42" s="100">
        <f t="shared" si="8"/>
        <v>6271079</v>
      </c>
      <c r="I42" s="100">
        <f t="shared" si="8"/>
        <v>4369993</v>
      </c>
      <c r="J42" s="100">
        <f t="shared" si="8"/>
        <v>15913223</v>
      </c>
      <c r="K42" s="100">
        <f t="shared" si="8"/>
        <v>3770981</v>
      </c>
      <c r="L42" s="100">
        <f t="shared" si="8"/>
        <v>3464393</v>
      </c>
      <c r="M42" s="100">
        <f t="shared" si="8"/>
        <v>971862</v>
      </c>
      <c r="N42" s="100">
        <f t="shared" si="8"/>
        <v>8207236</v>
      </c>
      <c r="O42" s="100">
        <f t="shared" si="8"/>
        <v>6213830</v>
      </c>
      <c r="P42" s="100">
        <f t="shared" si="8"/>
        <v>-2821742</v>
      </c>
      <c r="Q42" s="100">
        <f t="shared" si="8"/>
        <v>3430831</v>
      </c>
      <c r="R42" s="100">
        <f t="shared" si="8"/>
        <v>6822919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30943378</v>
      </c>
      <c r="X42" s="100">
        <f t="shared" si="8"/>
        <v>62411490</v>
      </c>
      <c r="Y42" s="100">
        <f t="shared" si="8"/>
        <v>-31468112</v>
      </c>
      <c r="Z42" s="137">
        <f>+IF(X42&lt;&gt;0,+(Y42/X42)*100,0)</f>
        <v>-50.42038252892216</v>
      </c>
      <c r="AA42" s="153">
        <f>SUM(AA43:AA46)</f>
        <v>83242987</v>
      </c>
    </row>
    <row r="43" spans="1:27" ht="12.75">
      <c r="A43" s="138" t="s">
        <v>89</v>
      </c>
      <c r="B43" s="136"/>
      <c r="C43" s="155"/>
      <c r="D43" s="155"/>
      <c r="E43" s="156">
        <v>61399488</v>
      </c>
      <c r="F43" s="60">
        <v>60864488</v>
      </c>
      <c r="G43" s="60">
        <v>4946386</v>
      </c>
      <c r="H43" s="60">
        <v>5735139</v>
      </c>
      <c r="I43" s="60">
        <v>4029249</v>
      </c>
      <c r="J43" s="60">
        <v>14710774</v>
      </c>
      <c r="K43" s="60">
        <v>2793079</v>
      </c>
      <c r="L43" s="60">
        <v>2677263</v>
      </c>
      <c r="M43" s="60">
        <v>378763</v>
      </c>
      <c r="N43" s="60">
        <v>5849105</v>
      </c>
      <c r="O43" s="60">
        <v>5332930</v>
      </c>
      <c r="P43" s="60">
        <v>-2655481</v>
      </c>
      <c r="Q43" s="60">
        <v>3191867</v>
      </c>
      <c r="R43" s="60">
        <v>5869316</v>
      </c>
      <c r="S43" s="60"/>
      <c r="T43" s="60"/>
      <c r="U43" s="60"/>
      <c r="V43" s="60"/>
      <c r="W43" s="60">
        <v>26429195</v>
      </c>
      <c r="X43" s="60">
        <v>46049598</v>
      </c>
      <c r="Y43" s="60">
        <v>-19620403</v>
      </c>
      <c r="Z43" s="140">
        <v>-42.61</v>
      </c>
      <c r="AA43" s="155">
        <v>60864488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21815828</v>
      </c>
      <c r="F46" s="60">
        <v>22378499</v>
      </c>
      <c r="G46" s="60">
        <v>325765</v>
      </c>
      <c r="H46" s="60">
        <v>535940</v>
      </c>
      <c r="I46" s="60">
        <v>340744</v>
      </c>
      <c r="J46" s="60">
        <v>1202449</v>
      </c>
      <c r="K46" s="60">
        <v>977902</v>
      </c>
      <c r="L46" s="60">
        <v>787130</v>
      </c>
      <c r="M46" s="60">
        <v>593099</v>
      </c>
      <c r="N46" s="60">
        <v>2358131</v>
      </c>
      <c r="O46" s="60">
        <v>880900</v>
      </c>
      <c r="P46" s="60">
        <v>-166261</v>
      </c>
      <c r="Q46" s="60">
        <v>238964</v>
      </c>
      <c r="R46" s="60">
        <v>953603</v>
      </c>
      <c r="S46" s="60"/>
      <c r="T46" s="60"/>
      <c r="U46" s="60"/>
      <c r="V46" s="60"/>
      <c r="W46" s="60">
        <v>4514183</v>
      </c>
      <c r="X46" s="60">
        <v>16361892</v>
      </c>
      <c r="Y46" s="60">
        <v>-11847709</v>
      </c>
      <c r="Z46" s="140">
        <v>-72.41</v>
      </c>
      <c r="AA46" s="155">
        <v>22378499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276115577</v>
      </c>
      <c r="D48" s="168">
        <f>+D28+D32+D38+D42+D47</f>
        <v>0</v>
      </c>
      <c r="E48" s="169">
        <f t="shared" si="9"/>
        <v>321075679</v>
      </c>
      <c r="F48" s="73">
        <f t="shared" si="9"/>
        <v>322702079</v>
      </c>
      <c r="G48" s="73">
        <f t="shared" si="9"/>
        <v>23387581</v>
      </c>
      <c r="H48" s="73">
        <f t="shared" si="9"/>
        <v>21178287</v>
      </c>
      <c r="I48" s="73">
        <f t="shared" si="9"/>
        <v>19152627</v>
      </c>
      <c r="J48" s="73">
        <f t="shared" si="9"/>
        <v>63718495</v>
      </c>
      <c r="K48" s="73">
        <f t="shared" si="9"/>
        <v>20147027</v>
      </c>
      <c r="L48" s="73">
        <f t="shared" si="9"/>
        <v>21019611</v>
      </c>
      <c r="M48" s="73">
        <f t="shared" si="9"/>
        <v>18046814</v>
      </c>
      <c r="N48" s="73">
        <f t="shared" si="9"/>
        <v>59213452</v>
      </c>
      <c r="O48" s="73">
        <f t="shared" si="9"/>
        <v>20825444</v>
      </c>
      <c r="P48" s="73">
        <f t="shared" si="9"/>
        <v>1090375</v>
      </c>
      <c r="Q48" s="73">
        <f t="shared" si="9"/>
        <v>1170779</v>
      </c>
      <c r="R48" s="73">
        <f t="shared" si="9"/>
        <v>23086598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146018545</v>
      </c>
      <c r="X48" s="73">
        <f t="shared" si="9"/>
        <v>240806970</v>
      </c>
      <c r="Y48" s="73">
        <f t="shared" si="9"/>
        <v>-94788425</v>
      </c>
      <c r="Z48" s="170">
        <f>+IF(X48&lt;&gt;0,+(Y48/X48)*100,0)</f>
        <v>-39.362824506284014</v>
      </c>
      <c r="AA48" s="168">
        <f>+AA28+AA32+AA38+AA42+AA47</f>
        <v>322702079</v>
      </c>
    </row>
    <row r="49" spans="1:27" ht="12.75">
      <c r="A49" s="148" t="s">
        <v>49</v>
      </c>
      <c r="B49" s="149"/>
      <c r="C49" s="171">
        <f aca="true" t="shared" si="10" ref="C49:Y49">+C25-C48</f>
        <v>147375777</v>
      </c>
      <c r="D49" s="171">
        <f>+D25-D48</f>
        <v>0</v>
      </c>
      <c r="E49" s="172">
        <f t="shared" si="10"/>
        <v>170739093</v>
      </c>
      <c r="F49" s="173">
        <f t="shared" si="10"/>
        <v>176227250</v>
      </c>
      <c r="G49" s="173">
        <f t="shared" si="10"/>
        <v>78647913</v>
      </c>
      <c r="H49" s="173">
        <f t="shared" si="10"/>
        <v>-15850128</v>
      </c>
      <c r="I49" s="173">
        <f t="shared" si="10"/>
        <v>-11931025</v>
      </c>
      <c r="J49" s="173">
        <f t="shared" si="10"/>
        <v>50866760</v>
      </c>
      <c r="K49" s="173">
        <f t="shared" si="10"/>
        <v>-15599905</v>
      </c>
      <c r="L49" s="173">
        <f t="shared" si="10"/>
        <v>-16116447</v>
      </c>
      <c r="M49" s="173">
        <f t="shared" si="10"/>
        <v>51711925</v>
      </c>
      <c r="N49" s="173">
        <f t="shared" si="10"/>
        <v>19995573</v>
      </c>
      <c r="O49" s="173">
        <f t="shared" si="10"/>
        <v>-13858142</v>
      </c>
      <c r="P49" s="173">
        <f t="shared" si="10"/>
        <v>6931274</v>
      </c>
      <c r="Q49" s="173">
        <f t="shared" si="10"/>
        <v>146218033</v>
      </c>
      <c r="R49" s="173">
        <f t="shared" si="10"/>
        <v>139291165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210153498</v>
      </c>
      <c r="X49" s="173">
        <f>IF(F25=F48,0,X25-X48)</f>
        <v>90484923</v>
      </c>
      <c r="Y49" s="173">
        <f t="shared" si="10"/>
        <v>119668575</v>
      </c>
      <c r="Z49" s="174">
        <f>+IF(X49&lt;&gt;0,+(Y49/X49)*100,0)</f>
        <v>132.25250244176038</v>
      </c>
      <c r="AA49" s="171">
        <f>+AA25-AA48</f>
        <v>176227250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25919327</v>
      </c>
      <c r="D5" s="155">
        <v>0</v>
      </c>
      <c r="E5" s="156">
        <v>52204073</v>
      </c>
      <c r="F5" s="60">
        <v>52204072</v>
      </c>
      <c r="G5" s="60">
        <v>20819250</v>
      </c>
      <c r="H5" s="60">
        <v>1373192</v>
      </c>
      <c r="I5" s="60">
        <v>1727134</v>
      </c>
      <c r="J5" s="60">
        <v>23919576</v>
      </c>
      <c r="K5" s="60">
        <v>1355127</v>
      </c>
      <c r="L5" s="60">
        <v>1737182</v>
      </c>
      <c r="M5" s="60">
        <v>1621292</v>
      </c>
      <c r="N5" s="60">
        <v>4713601</v>
      </c>
      <c r="O5" s="60">
        <v>1738522</v>
      </c>
      <c r="P5" s="60">
        <v>1736784</v>
      </c>
      <c r="Q5" s="60">
        <v>1489920</v>
      </c>
      <c r="R5" s="60">
        <v>4965226</v>
      </c>
      <c r="S5" s="60">
        <v>0</v>
      </c>
      <c r="T5" s="60">
        <v>0</v>
      </c>
      <c r="U5" s="60">
        <v>0</v>
      </c>
      <c r="V5" s="60">
        <v>0</v>
      </c>
      <c r="W5" s="60">
        <v>33598403</v>
      </c>
      <c r="X5" s="60">
        <v>39153051</v>
      </c>
      <c r="Y5" s="60">
        <v>-5554648</v>
      </c>
      <c r="Z5" s="140">
        <v>-14.19</v>
      </c>
      <c r="AA5" s="155">
        <v>52204072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47493760</v>
      </c>
      <c r="D7" s="155">
        <v>0</v>
      </c>
      <c r="E7" s="156">
        <v>47417044</v>
      </c>
      <c r="F7" s="60">
        <v>47970408</v>
      </c>
      <c r="G7" s="60">
        <v>2230479</v>
      </c>
      <c r="H7" s="60">
        <v>1179858</v>
      </c>
      <c r="I7" s="60">
        <v>2893702</v>
      </c>
      <c r="J7" s="60">
        <v>6304039</v>
      </c>
      <c r="K7" s="60">
        <v>1185581</v>
      </c>
      <c r="L7" s="60">
        <v>1192166</v>
      </c>
      <c r="M7" s="60">
        <v>810398</v>
      </c>
      <c r="N7" s="60">
        <v>3188145</v>
      </c>
      <c r="O7" s="60">
        <v>2159138</v>
      </c>
      <c r="P7" s="60">
        <v>2971323</v>
      </c>
      <c r="Q7" s="60">
        <v>20071783</v>
      </c>
      <c r="R7" s="60">
        <v>25202244</v>
      </c>
      <c r="S7" s="60">
        <v>0</v>
      </c>
      <c r="T7" s="60">
        <v>0</v>
      </c>
      <c r="U7" s="60">
        <v>0</v>
      </c>
      <c r="V7" s="60">
        <v>0</v>
      </c>
      <c r="W7" s="60">
        <v>34694428</v>
      </c>
      <c r="X7" s="60">
        <v>35562780</v>
      </c>
      <c r="Y7" s="60">
        <v>-868352</v>
      </c>
      <c r="Z7" s="140">
        <v>-2.44</v>
      </c>
      <c r="AA7" s="155">
        <v>47970408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8657468</v>
      </c>
      <c r="D10" s="155">
        <v>0</v>
      </c>
      <c r="E10" s="156">
        <v>8482341</v>
      </c>
      <c r="F10" s="54">
        <v>8482344</v>
      </c>
      <c r="G10" s="54">
        <v>784507</v>
      </c>
      <c r="H10" s="54">
        <v>796218</v>
      </c>
      <c r="I10" s="54">
        <v>786914</v>
      </c>
      <c r="J10" s="54">
        <v>2367639</v>
      </c>
      <c r="K10" s="54">
        <v>749417</v>
      </c>
      <c r="L10" s="54">
        <v>779349</v>
      </c>
      <c r="M10" s="54">
        <v>779349</v>
      </c>
      <c r="N10" s="54">
        <v>2308115</v>
      </c>
      <c r="O10" s="54">
        <v>787891</v>
      </c>
      <c r="P10" s="54">
        <v>789768</v>
      </c>
      <c r="Q10" s="54">
        <v>791348</v>
      </c>
      <c r="R10" s="54">
        <v>2369007</v>
      </c>
      <c r="S10" s="54">
        <v>0</v>
      </c>
      <c r="T10" s="54">
        <v>0</v>
      </c>
      <c r="U10" s="54">
        <v>0</v>
      </c>
      <c r="V10" s="54">
        <v>0</v>
      </c>
      <c r="W10" s="54">
        <v>7044761</v>
      </c>
      <c r="X10" s="54">
        <v>6361758</v>
      </c>
      <c r="Y10" s="54">
        <v>683003</v>
      </c>
      <c r="Z10" s="184">
        <v>10.74</v>
      </c>
      <c r="AA10" s="130">
        <v>8482344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6809</v>
      </c>
      <c r="I11" s="60">
        <v>0</v>
      </c>
      <c r="J11" s="60">
        <v>6809</v>
      </c>
      <c r="K11" s="60">
        <v>-1267</v>
      </c>
      <c r="L11" s="60">
        <v>-1674</v>
      </c>
      <c r="M11" s="60">
        <v>-38899</v>
      </c>
      <c r="N11" s="60">
        <v>-41840</v>
      </c>
      <c r="O11" s="60">
        <v>-15</v>
      </c>
      <c r="P11" s="60">
        <v>-29</v>
      </c>
      <c r="Q11" s="60">
        <v>0</v>
      </c>
      <c r="R11" s="60">
        <v>-44</v>
      </c>
      <c r="S11" s="60">
        <v>0</v>
      </c>
      <c r="T11" s="60">
        <v>0</v>
      </c>
      <c r="U11" s="60">
        <v>0</v>
      </c>
      <c r="V11" s="60">
        <v>0</v>
      </c>
      <c r="W11" s="60">
        <v>-35075</v>
      </c>
      <c r="X11" s="60"/>
      <c r="Y11" s="60">
        <v>-35075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710213</v>
      </c>
      <c r="D12" s="155">
        <v>0</v>
      </c>
      <c r="E12" s="156">
        <v>773876</v>
      </c>
      <c r="F12" s="60">
        <v>975432</v>
      </c>
      <c r="G12" s="60">
        <v>39749</v>
      </c>
      <c r="H12" s="60">
        <v>88991</v>
      </c>
      <c r="I12" s="60">
        <v>230860</v>
      </c>
      <c r="J12" s="60">
        <v>359600</v>
      </c>
      <c r="K12" s="60">
        <v>56562</v>
      </c>
      <c r="L12" s="60">
        <v>53108</v>
      </c>
      <c r="M12" s="60">
        <v>59275</v>
      </c>
      <c r="N12" s="60">
        <v>168945</v>
      </c>
      <c r="O12" s="60">
        <v>73752</v>
      </c>
      <c r="P12" s="60">
        <v>91556</v>
      </c>
      <c r="Q12" s="60">
        <v>-101831</v>
      </c>
      <c r="R12" s="60">
        <v>63477</v>
      </c>
      <c r="S12" s="60">
        <v>0</v>
      </c>
      <c r="T12" s="60">
        <v>0</v>
      </c>
      <c r="U12" s="60">
        <v>0</v>
      </c>
      <c r="V12" s="60">
        <v>0</v>
      </c>
      <c r="W12" s="60">
        <v>592022</v>
      </c>
      <c r="X12" s="60">
        <v>580410</v>
      </c>
      <c r="Y12" s="60">
        <v>11612</v>
      </c>
      <c r="Z12" s="140">
        <v>2</v>
      </c>
      <c r="AA12" s="155">
        <v>975432</v>
      </c>
    </row>
    <row r="13" spans="1:27" ht="12.75">
      <c r="A13" s="181" t="s">
        <v>109</v>
      </c>
      <c r="B13" s="185"/>
      <c r="C13" s="155">
        <v>7060637</v>
      </c>
      <c r="D13" s="155">
        <v>0</v>
      </c>
      <c r="E13" s="156">
        <v>5600310</v>
      </c>
      <c r="F13" s="60">
        <v>5600313</v>
      </c>
      <c r="G13" s="60">
        <v>2614</v>
      </c>
      <c r="H13" s="60">
        <v>882151</v>
      </c>
      <c r="I13" s="60">
        <v>939458</v>
      </c>
      <c r="J13" s="60">
        <v>1824223</v>
      </c>
      <c r="K13" s="60">
        <v>819349</v>
      </c>
      <c r="L13" s="60">
        <v>711974</v>
      </c>
      <c r="M13" s="60">
        <v>545423</v>
      </c>
      <c r="N13" s="60">
        <v>2076746</v>
      </c>
      <c r="O13" s="60">
        <v>1027505</v>
      </c>
      <c r="P13" s="60">
        <v>722876</v>
      </c>
      <c r="Q13" s="60">
        <v>642427</v>
      </c>
      <c r="R13" s="60">
        <v>2392808</v>
      </c>
      <c r="S13" s="60">
        <v>0</v>
      </c>
      <c r="T13" s="60">
        <v>0</v>
      </c>
      <c r="U13" s="60">
        <v>0</v>
      </c>
      <c r="V13" s="60">
        <v>0</v>
      </c>
      <c r="W13" s="60">
        <v>6293777</v>
      </c>
      <c r="X13" s="60">
        <v>4200237</v>
      </c>
      <c r="Y13" s="60">
        <v>2093540</v>
      </c>
      <c r="Z13" s="140">
        <v>49.84</v>
      </c>
      <c r="AA13" s="155">
        <v>5600313</v>
      </c>
    </row>
    <row r="14" spans="1:27" ht="12.75">
      <c r="A14" s="181" t="s">
        <v>110</v>
      </c>
      <c r="B14" s="185"/>
      <c r="C14" s="155">
        <v>7205595</v>
      </c>
      <c r="D14" s="155">
        <v>0</v>
      </c>
      <c r="E14" s="156">
        <v>6927628</v>
      </c>
      <c r="F14" s="60">
        <v>6753060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822392</v>
      </c>
      <c r="Q14" s="60">
        <v>969121</v>
      </c>
      <c r="R14" s="60">
        <v>1791513</v>
      </c>
      <c r="S14" s="60">
        <v>0</v>
      </c>
      <c r="T14" s="60">
        <v>0</v>
      </c>
      <c r="U14" s="60">
        <v>0</v>
      </c>
      <c r="V14" s="60">
        <v>0</v>
      </c>
      <c r="W14" s="60">
        <v>1791513</v>
      </c>
      <c r="X14" s="60">
        <v>5195718</v>
      </c>
      <c r="Y14" s="60">
        <v>-3404205</v>
      </c>
      <c r="Z14" s="140">
        <v>-65.52</v>
      </c>
      <c r="AA14" s="155">
        <v>6753060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2251410</v>
      </c>
      <c r="D16" s="155">
        <v>0</v>
      </c>
      <c r="E16" s="156">
        <v>1500302</v>
      </c>
      <c r="F16" s="60">
        <v>1577916</v>
      </c>
      <c r="G16" s="60">
        <v>21370</v>
      </c>
      <c r="H16" s="60">
        <v>15028</v>
      </c>
      <c r="I16" s="60">
        <v>95776</v>
      </c>
      <c r="J16" s="60">
        <v>132174</v>
      </c>
      <c r="K16" s="60">
        <v>23301</v>
      </c>
      <c r="L16" s="60">
        <v>7488</v>
      </c>
      <c r="M16" s="60">
        <v>99238</v>
      </c>
      <c r="N16" s="60">
        <v>130027</v>
      </c>
      <c r="O16" s="60">
        <v>16182</v>
      </c>
      <c r="P16" s="60">
        <v>58622</v>
      </c>
      <c r="Q16" s="60">
        <v>41753</v>
      </c>
      <c r="R16" s="60">
        <v>116557</v>
      </c>
      <c r="S16" s="60">
        <v>0</v>
      </c>
      <c r="T16" s="60">
        <v>0</v>
      </c>
      <c r="U16" s="60">
        <v>0</v>
      </c>
      <c r="V16" s="60">
        <v>0</v>
      </c>
      <c r="W16" s="60">
        <v>378758</v>
      </c>
      <c r="X16" s="60">
        <v>1125225</v>
      </c>
      <c r="Y16" s="60">
        <v>-746467</v>
      </c>
      <c r="Z16" s="140">
        <v>-66.34</v>
      </c>
      <c r="AA16" s="155">
        <v>1577916</v>
      </c>
    </row>
    <row r="17" spans="1:27" ht="12.75">
      <c r="A17" s="181" t="s">
        <v>113</v>
      </c>
      <c r="B17" s="185"/>
      <c r="C17" s="155">
        <v>2106074</v>
      </c>
      <c r="D17" s="155">
        <v>0</v>
      </c>
      <c r="E17" s="156">
        <v>2800000</v>
      </c>
      <c r="F17" s="60">
        <v>2810596</v>
      </c>
      <c r="G17" s="60">
        <v>322483</v>
      </c>
      <c r="H17" s="60">
        <v>259141</v>
      </c>
      <c r="I17" s="60">
        <v>249480</v>
      </c>
      <c r="J17" s="60">
        <v>831104</v>
      </c>
      <c r="K17" s="60">
        <v>311009</v>
      </c>
      <c r="L17" s="60">
        <v>292404</v>
      </c>
      <c r="M17" s="60">
        <v>291351</v>
      </c>
      <c r="N17" s="60">
        <v>894764</v>
      </c>
      <c r="O17" s="60">
        <v>374878</v>
      </c>
      <c r="P17" s="60">
        <v>278705</v>
      </c>
      <c r="Q17" s="60">
        <v>-763571</v>
      </c>
      <c r="R17" s="60">
        <v>-109988</v>
      </c>
      <c r="S17" s="60">
        <v>0</v>
      </c>
      <c r="T17" s="60">
        <v>0</v>
      </c>
      <c r="U17" s="60">
        <v>0</v>
      </c>
      <c r="V17" s="60">
        <v>0</v>
      </c>
      <c r="W17" s="60">
        <v>1615880</v>
      </c>
      <c r="X17" s="60">
        <v>2099997</v>
      </c>
      <c r="Y17" s="60">
        <v>-484117</v>
      </c>
      <c r="Z17" s="140">
        <v>-23.05</v>
      </c>
      <c r="AA17" s="155">
        <v>2810596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170980055</v>
      </c>
      <c r="D19" s="155">
        <v>0</v>
      </c>
      <c r="E19" s="156">
        <v>193512400</v>
      </c>
      <c r="F19" s="60">
        <v>194799713</v>
      </c>
      <c r="G19" s="60">
        <v>77754677</v>
      </c>
      <c r="H19" s="60">
        <v>609633</v>
      </c>
      <c r="I19" s="60">
        <v>84031</v>
      </c>
      <c r="J19" s="60">
        <v>78448341</v>
      </c>
      <c r="K19" s="60">
        <v>-112957</v>
      </c>
      <c r="L19" s="60">
        <v>-26433</v>
      </c>
      <c r="M19" s="60">
        <v>62271964</v>
      </c>
      <c r="N19" s="60">
        <v>62132574</v>
      </c>
      <c r="O19" s="60">
        <v>-938410</v>
      </c>
      <c r="P19" s="60">
        <v>0</v>
      </c>
      <c r="Q19" s="60">
        <v>49576335</v>
      </c>
      <c r="R19" s="60">
        <v>48637925</v>
      </c>
      <c r="S19" s="60">
        <v>0</v>
      </c>
      <c r="T19" s="60">
        <v>0</v>
      </c>
      <c r="U19" s="60">
        <v>0</v>
      </c>
      <c r="V19" s="60">
        <v>0</v>
      </c>
      <c r="W19" s="60">
        <v>189218840</v>
      </c>
      <c r="X19" s="60">
        <v>145134297</v>
      </c>
      <c r="Y19" s="60">
        <v>44084543</v>
      </c>
      <c r="Z19" s="140">
        <v>30.38</v>
      </c>
      <c r="AA19" s="155">
        <v>194799713</v>
      </c>
    </row>
    <row r="20" spans="1:27" ht="12.75">
      <c r="A20" s="181" t="s">
        <v>35</v>
      </c>
      <c r="B20" s="185"/>
      <c r="C20" s="155">
        <v>7268305</v>
      </c>
      <c r="D20" s="155">
        <v>0</v>
      </c>
      <c r="E20" s="156">
        <v>1888514</v>
      </c>
      <c r="F20" s="54">
        <v>2189668</v>
      </c>
      <c r="G20" s="54">
        <v>60365</v>
      </c>
      <c r="H20" s="54">
        <v>117138</v>
      </c>
      <c r="I20" s="54">
        <v>214247</v>
      </c>
      <c r="J20" s="54">
        <v>391750</v>
      </c>
      <c r="K20" s="54">
        <v>161000</v>
      </c>
      <c r="L20" s="54">
        <v>157600</v>
      </c>
      <c r="M20" s="54">
        <v>243162</v>
      </c>
      <c r="N20" s="54">
        <v>561762</v>
      </c>
      <c r="O20" s="54">
        <v>152715</v>
      </c>
      <c r="P20" s="54">
        <v>227004</v>
      </c>
      <c r="Q20" s="54">
        <v>327974</v>
      </c>
      <c r="R20" s="54">
        <v>707693</v>
      </c>
      <c r="S20" s="54">
        <v>0</v>
      </c>
      <c r="T20" s="54">
        <v>0</v>
      </c>
      <c r="U20" s="54">
        <v>0</v>
      </c>
      <c r="V20" s="54">
        <v>0</v>
      </c>
      <c r="W20" s="54">
        <v>1661205</v>
      </c>
      <c r="X20" s="54">
        <v>1416384</v>
      </c>
      <c r="Y20" s="54">
        <v>244821</v>
      </c>
      <c r="Z20" s="184">
        <v>17.28</v>
      </c>
      <c r="AA20" s="130">
        <v>2189668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279652844</v>
      </c>
      <c r="D22" s="188">
        <f>SUM(D5:D21)</f>
        <v>0</v>
      </c>
      <c r="E22" s="189">
        <f t="shared" si="0"/>
        <v>321106488</v>
      </c>
      <c r="F22" s="190">
        <f t="shared" si="0"/>
        <v>323363522</v>
      </c>
      <c r="G22" s="190">
        <f t="shared" si="0"/>
        <v>102035494</v>
      </c>
      <c r="H22" s="190">
        <f t="shared" si="0"/>
        <v>5328159</v>
      </c>
      <c r="I22" s="190">
        <f t="shared" si="0"/>
        <v>7221602</v>
      </c>
      <c r="J22" s="190">
        <f t="shared" si="0"/>
        <v>114585255</v>
      </c>
      <c r="K22" s="190">
        <f t="shared" si="0"/>
        <v>4547122</v>
      </c>
      <c r="L22" s="190">
        <f t="shared" si="0"/>
        <v>4903164</v>
      </c>
      <c r="M22" s="190">
        <f t="shared" si="0"/>
        <v>66682553</v>
      </c>
      <c r="N22" s="190">
        <f t="shared" si="0"/>
        <v>76132839</v>
      </c>
      <c r="O22" s="190">
        <f t="shared" si="0"/>
        <v>5392158</v>
      </c>
      <c r="P22" s="190">
        <f t="shared" si="0"/>
        <v>7699001</v>
      </c>
      <c r="Q22" s="190">
        <f t="shared" si="0"/>
        <v>73045259</v>
      </c>
      <c r="R22" s="190">
        <f t="shared" si="0"/>
        <v>86136418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276854512</v>
      </c>
      <c r="X22" s="190">
        <f t="shared" si="0"/>
        <v>240829857</v>
      </c>
      <c r="Y22" s="190">
        <f t="shared" si="0"/>
        <v>36024655</v>
      </c>
      <c r="Z22" s="191">
        <f>+IF(X22&lt;&gt;0,+(Y22/X22)*100,0)</f>
        <v>14.958550176774802</v>
      </c>
      <c r="AA22" s="188">
        <f>SUM(AA5:AA21)</f>
        <v>323363522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83657493</v>
      </c>
      <c r="D25" s="155">
        <v>0</v>
      </c>
      <c r="E25" s="156">
        <v>105526044</v>
      </c>
      <c r="F25" s="60">
        <v>99646036</v>
      </c>
      <c r="G25" s="60">
        <v>6934701</v>
      </c>
      <c r="H25" s="60">
        <v>7409806</v>
      </c>
      <c r="I25" s="60">
        <v>6803033</v>
      </c>
      <c r="J25" s="60">
        <v>21147540</v>
      </c>
      <c r="K25" s="60">
        <v>6871099</v>
      </c>
      <c r="L25" s="60">
        <v>7095125</v>
      </c>
      <c r="M25" s="60">
        <v>7217522</v>
      </c>
      <c r="N25" s="60">
        <v>21183746</v>
      </c>
      <c r="O25" s="60">
        <v>7300921</v>
      </c>
      <c r="P25" s="60">
        <v>7456434</v>
      </c>
      <c r="Q25" s="60">
        <v>-7190839</v>
      </c>
      <c r="R25" s="60">
        <v>7566516</v>
      </c>
      <c r="S25" s="60">
        <v>0</v>
      </c>
      <c r="T25" s="60">
        <v>0</v>
      </c>
      <c r="U25" s="60">
        <v>0</v>
      </c>
      <c r="V25" s="60">
        <v>0</v>
      </c>
      <c r="W25" s="60">
        <v>49897802</v>
      </c>
      <c r="X25" s="60">
        <v>79144533</v>
      </c>
      <c r="Y25" s="60">
        <v>-29246731</v>
      </c>
      <c r="Z25" s="140">
        <v>-36.95</v>
      </c>
      <c r="AA25" s="155">
        <v>99646036</v>
      </c>
    </row>
    <row r="26" spans="1:27" ht="12.75">
      <c r="A26" s="183" t="s">
        <v>38</v>
      </c>
      <c r="B26" s="182"/>
      <c r="C26" s="155">
        <v>16893960</v>
      </c>
      <c r="D26" s="155">
        <v>0</v>
      </c>
      <c r="E26" s="156">
        <v>17503729</v>
      </c>
      <c r="F26" s="60">
        <v>17503728</v>
      </c>
      <c r="G26" s="60">
        <v>1055815</v>
      </c>
      <c r="H26" s="60">
        <v>1047995</v>
      </c>
      <c r="I26" s="60">
        <v>1055168</v>
      </c>
      <c r="J26" s="60">
        <v>3158978</v>
      </c>
      <c r="K26" s="60">
        <v>1072721</v>
      </c>
      <c r="L26" s="60">
        <v>1067867</v>
      </c>
      <c r="M26" s="60">
        <v>1098793</v>
      </c>
      <c r="N26" s="60">
        <v>3239381</v>
      </c>
      <c r="O26" s="60">
        <v>1721391</v>
      </c>
      <c r="P26" s="60">
        <v>1134105</v>
      </c>
      <c r="Q26" s="60">
        <v>-1264746</v>
      </c>
      <c r="R26" s="60">
        <v>1590750</v>
      </c>
      <c r="S26" s="60">
        <v>0</v>
      </c>
      <c r="T26" s="60">
        <v>0</v>
      </c>
      <c r="U26" s="60">
        <v>0</v>
      </c>
      <c r="V26" s="60">
        <v>0</v>
      </c>
      <c r="W26" s="60">
        <v>7989109</v>
      </c>
      <c r="X26" s="60">
        <v>13127796</v>
      </c>
      <c r="Y26" s="60">
        <v>-5138687</v>
      </c>
      <c r="Z26" s="140">
        <v>-39.14</v>
      </c>
      <c r="AA26" s="155">
        <v>17503728</v>
      </c>
    </row>
    <row r="27" spans="1:27" ht="12.75">
      <c r="A27" s="183" t="s">
        <v>118</v>
      </c>
      <c r="B27" s="182"/>
      <c r="C27" s="155">
        <v>1193598</v>
      </c>
      <c r="D27" s="155">
        <v>0</v>
      </c>
      <c r="E27" s="156">
        <v>5000004</v>
      </c>
      <c r="F27" s="60">
        <v>5000004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3750003</v>
      </c>
      <c r="Y27" s="60">
        <v>-3750003</v>
      </c>
      <c r="Z27" s="140">
        <v>-100</v>
      </c>
      <c r="AA27" s="155">
        <v>5000004</v>
      </c>
    </row>
    <row r="28" spans="1:27" ht="12.75">
      <c r="A28" s="183" t="s">
        <v>39</v>
      </c>
      <c r="B28" s="182"/>
      <c r="C28" s="155">
        <v>25077326</v>
      </c>
      <c r="D28" s="155">
        <v>0</v>
      </c>
      <c r="E28" s="156">
        <v>14222084</v>
      </c>
      <c r="F28" s="60">
        <v>14222096</v>
      </c>
      <c r="G28" s="60">
        <v>0</v>
      </c>
      <c r="H28" s="60">
        <v>0</v>
      </c>
      <c r="I28" s="60">
        <v>16743</v>
      </c>
      <c r="J28" s="60">
        <v>16743</v>
      </c>
      <c r="K28" s="60">
        <v>-16743</v>
      </c>
      <c r="L28" s="60">
        <v>0</v>
      </c>
      <c r="M28" s="60">
        <v>0</v>
      </c>
      <c r="N28" s="60">
        <v>-16743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10666566</v>
      </c>
      <c r="Y28" s="60">
        <v>-10666566</v>
      </c>
      <c r="Z28" s="140">
        <v>-100</v>
      </c>
      <c r="AA28" s="155">
        <v>14222096</v>
      </c>
    </row>
    <row r="29" spans="1:27" ht="12.75">
      <c r="A29" s="183" t="s">
        <v>40</v>
      </c>
      <c r="B29" s="182"/>
      <c r="C29" s="155">
        <v>42009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36713653</v>
      </c>
      <c r="D30" s="155">
        <v>0</v>
      </c>
      <c r="E30" s="156">
        <v>43010004</v>
      </c>
      <c r="F30" s="60">
        <v>43010004</v>
      </c>
      <c r="G30" s="60">
        <v>4799711</v>
      </c>
      <c r="H30" s="60">
        <v>4715607</v>
      </c>
      <c r="I30" s="60">
        <v>3831615</v>
      </c>
      <c r="J30" s="60">
        <v>13346933</v>
      </c>
      <c r="K30" s="60">
        <v>2604754</v>
      </c>
      <c r="L30" s="60">
        <v>2563285</v>
      </c>
      <c r="M30" s="60">
        <v>0</v>
      </c>
      <c r="N30" s="60">
        <v>5168039</v>
      </c>
      <c r="O30" s="60">
        <v>5082802</v>
      </c>
      <c r="P30" s="60">
        <v>-2564013</v>
      </c>
      <c r="Q30" s="60">
        <v>2341526</v>
      </c>
      <c r="R30" s="60">
        <v>4860315</v>
      </c>
      <c r="S30" s="60">
        <v>0</v>
      </c>
      <c r="T30" s="60">
        <v>0</v>
      </c>
      <c r="U30" s="60">
        <v>0</v>
      </c>
      <c r="V30" s="60">
        <v>0</v>
      </c>
      <c r="W30" s="60">
        <v>23375287</v>
      </c>
      <c r="X30" s="60">
        <v>32257503</v>
      </c>
      <c r="Y30" s="60">
        <v>-8882216</v>
      </c>
      <c r="Z30" s="140">
        <v>-27.54</v>
      </c>
      <c r="AA30" s="155">
        <v>43010004</v>
      </c>
    </row>
    <row r="31" spans="1:27" ht="12.75">
      <c r="A31" s="183" t="s">
        <v>120</v>
      </c>
      <c r="B31" s="182"/>
      <c r="C31" s="155">
        <v>10610892</v>
      </c>
      <c r="D31" s="155">
        <v>0</v>
      </c>
      <c r="E31" s="156">
        <v>7971006</v>
      </c>
      <c r="F31" s="60">
        <v>6761104</v>
      </c>
      <c r="G31" s="60">
        <v>353486</v>
      </c>
      <c r="H31" s="60">
        <v>247674</v>
      </c>
      <c r="I31" s="60">
        <v>663447</v>
      </c>
      <c r="J31" s="60">
        <v>1264607</v>
      </c>
      <c r="K31" s="60">
        <v>1296184</v>
      </c>
      <c r="L31" s="60">
        <v>989107</v>
      </c>
      <c r="M31" s="60">
        <v>1074980</v>
      </c>
      <c r="N31" s="60">
        <v>3360271</v>
      </c>
      <c r="O31" s="60">
        <v>712564</v>
      </c>
      <c r="P31" s="60">
        <v>-198758</v>
      </c>
      <c r="Q31" s="60">
        <v>258831</v>
      </c>
      <c r="R31" s="60">
        <v>772637</v>
      </c>
      <c r="S31" s="60">
        <v>0</v>
      </c>
      <c r="T31" s="60">
        <v>0</v>
      </c>
      <c r="U31" s="60">
        <v>0</v>
      </c>
      <c r="V31" s="60">
        <v>0</v>
      </c>
      <c r="W31" s="60">
        <v>5397515</v>
      </c>
      <c r="X31" s="60">
        <v>5978259</v>
      </c>
      <c r="Y31" s="60">
        <v>-580744</v>
      </c>
      <c r="Z31" s="140">
        <v>-9.71</v>
      </c>
      <c r="AA31" s="155">
        <v>6761104</v>
      </c>
    </row>
    <row r="32" spans="1:27" ht="12.75">
      <c r="A32" s="183" t="s">
        <v>121</v>
      </c>
      <c r="B32" s="182"/>
      <c r="C32" s="155">
        <v>22496020</v>
      </c>
      <c r="D32" s="155">
        <v>0</v>
      </c>
      <c r="E32" s="156">
        <v>75628416</v>
      </c>
      <c r="F32" s="60">
        <v>83878803</v>
      </c>
      <c r="G32" s="60">
        <v>3600629</v>
      </c>
      <c r="H32" s="60">
        <v>4339002</v>
      </c>
      <c r="I32" s="60">
        <v>3457320</v>
      </c>
      <c r="J32" s="60">
        <v>11396951</v>
      </c>
      <c r="K32" s="60">
        <v>5012159</v>
      </c>
      <c r="L32" s="60">
        <v>5978726</v>
      </c>
      <c r="M32" s="60">
        <v>4885156</v>
      </c>
      <c r="N32" s="60">
        <v>15876041</v>
      </c>
      <c r="O32" s="60">
        <v>2900235</v>
      </c>
      <c r="P32" s="60">
        <v>-2376353</v>
      </c>
      <c r="Q32" s="60">
        <v>4344986</v>
      </c>
      <c r="R32" s="60">
        <v>4868868</v>
      </c>
      <c r="S32" s="60">
        <v>0</v>
      </c>
      <c r="T32" s="60">
        <v>0</v>
      </c>
      <c r="U32" s="60">
        <v>0</v>
      </c>
      <c r="V32" s="60">
        <v>0</v>
      </c>
      <c r="W32" s="60">
        <v>32141860</v>
      </c>
      <c r="X32" s="60">
        <v>56721312</v>
      </c>
      <c r="Y32" s="60">
        <v>-24579452</v>
      </c>
      <c r="Z32" s="140">
        <v>-43.33</v>
      </c>
      <c r="AA32" s="155">
        <v>83878803</v>
      </c>
    </row>
    <row r="33" spans="1:27" ht="12.75">
      <c r="A33" s="183" t="s">
        <v>42</v>
      </c>
      <c r="B33" s="182"/>
      <c r="C33" s="155">
        <v>18264516</v>
      </c>
      <c r="D33" s="155">
        <v>0</v>
      </c>
      <c r="E33" s="156">
        <v>819996</v>
      </c>
      <c r="F33" s="60">
        <v>262996</v>
      </c>
      <c r="G33" s="60">
        <v>4987023</v>
      </c>
      <c r="H33" s="60">
        <v>1686783</v>
      </c>
      <c r="I33" s="60">
        <v>627849</v>
      </c>
      <c r="J33" s="60">
        <v>7301655</v>
      </c>
      <c r="K33" s="60">
        <v>651387</v>
      </c>
      <c r="L33" s="60">
        <v>611858</v>
      </c>
      <c r="M33" s="60">
        <v>676200</v>
      </c>
      <c r="N33" s="60">
        <v>1939445</v>
      </c>
      <c r="O33" s="60">
        <v>598478</v>
      </c>
      <c r="P33" s="60">
        <v>-604109</v>
      </c>
      <c r="Q33" s="60">
        <v>623480</v>
      </c>
      <c r="R33" s="60">
        <v>617849</v>
      </c>
      <c r="S33" s="60">
        <v>0</v>
      </c>
      <c r="T33" s="60">
        <v>0</v>
      </c>
      <c r="U33" s="60">
        <v>0</v>
      </c>
      <c r="V33" s="60">
        <v>0</v>
      </c>
      <c r="W33" s="60">
        <v>9858949</v>
      </c>
      <c r="X33" s="60">
        <v>614997</v>
      </c>
      <c r="Y33" s="60">
        <v>9243952</v>
      </c>
      <c r="Z33" s="140">
        <v>1503.09</v>
      </c>
      <c r="AA33" s="155">
        <v>262996</v>
      </c>
    </row>
    <row r="34" spans="1:27" ht="12.75">
      <c r="A34" s="183" t="s">
        <v>43</v>
      </c>
      <c r="B34" s="182"/>
      <c r="C34" s="155">
        <v>60957858</v>
      </c>
      <c r="D34" s="155">
        <v>0</v>
      </c>
      <c r="E34" s="156">
        <v>51394396</v>
      </c>
      <c r="F34" s="60">
        <v>52417308</v>
      </c>
      <c r="G34" s="60">
        <v>1656216</v>
      </c>
      <c r="H34" s="60">
        <v>1731420</v>
      </c>
      <c r="I34" s="60">
        <v>2697452</v>
      </c>
      <c r="J34" s="60">
        <v>6085088</v>
      </c>
      <c r="K34" s="60">
        <v>2655466</v>
      </c>
      <c r="L34" s="60">
        <v>2713643</v>
      </c>
      <c r="M34" s="60">
        <v>3094163</v>
      </c>
      <c r="N34" s="60">
        <v>8463272</v>
      </c>
      <c r="O34" s="60">
        <v>2509053</v>
      </c>
      <c r="P34" s="60">
        <v>-1756931</v>
      </c>
      <c r="Q34" s="60">
        <v>2057541</v>
      </c>
      <c r="R34" s="60">
        <v>2809663</v>
      </c>
      <c r="S34" s="60">
        <v>0</v>
      </c>
      <c r="T34" s="60">
        <v>0</v>
      </c>
      <c r="U34" s="60">
        <v>0</v>
      </c>
      <c r="V34" s="60">
        <v>0</v>
      </c>
      <c r="W34" s="60">
        <v>17358023</v>
      </c>
      <c r="X34" s="60">
        <v>38545794</v>
      </c>
      <c r="Y34" s="60">
        <v>-21187771</v>
      </c>
      <c r="Z34" s="140">
        <v>-54.97</v>
      </c>
      <c r="AA34" s="155">
        <v>52417308</v>
      </c>
    </row>
    <row r="35" spans="1:27" ht="12.75">
      <c r="A35" s="181" t="s">
        <v>122</v>
      </c>
      <c r="B35" s="185"/>
      <c r="C35" s="155">
        <v>208252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276115577</v>
      </c>
      <c r="D36" s="188">
        <f>SUM(D25:D35)</f>
        <v>0</v>
      </c>
      <c r="E36" s="189">
        <f t="shared" si="1"/>
        <v>321075679</v>
      </c>
      <c r="F36" s="190">
        <f t="shared" si="1"/>
        <v>322702079</v>
      </c>
      <c r="G36" s="190">
        <f t="shared" si="1"/>
        <v>23387581</v>
      </c>
      <c r="H36" s="190">
        <f t="shared" si="1"/>
        <v>21178287</v>
      </c>
      <c r="I36" s="190">
        <f t="shared" si="1"/>
        <v>19152627</v>
      </c>
      <c r="J36" s="190">
        <f t="shared" si="1"/>
        <v>63718495</v>
      </c>
      <c r="K36" s="190">
        <f t="shared" si="1"/>
        <v>20147027</v>
      </c>
      <c r="L36" s="190">
        <f t="shared" si="1"/>
        <v>21019611</v>
      </c>
      <c r="M36" s="190">
        <f t="shared" si="1"/>
        <v>18046814</v>
      </c>
      <c r="N36" s="190">
        <f t="shared" si="1"/>
        <v>59213452</v>
      </c>
      <c r="O36" s="190">
        <f t="shared" si="1"/>
        <v>20825444</v>
      </c>
      <c r="P36" s="190">
        <f t="shared" si="1"/>
        <v>1090375</v>
      </c>
      <c r="Q36" s="190">
        <f t="shared" si="1"/>
        <v>1170779</v>
      </c>
      <c r="R36" s="190">
        <f t="shared" si="1"/>
        <v>23086598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146018545</v>
      </c>
      <c r="X36" s="190">
        <f t="shared" si="1"/>
        <v>240806763</v>
      </c>
      <c r="Y36" s="190">
        <f t="shared" si="1"/>
        <v>-94788218</v>
      </c>
      <c r="Z36" s="191">
        <f>+IF(X36&lt;&gt;0,+(Y36/X36)*100,0)</f>
        <v>-39.3627723819368</v>
      </c>
      <c r="AA36" s="188">
        <f>SUM(AA25:AA35)</f>
        <v>322702079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3537267</v>
      </c>
      <c r="D38" s="199">
        <f>+D22-D36</f>
        <v>0</v>
      </c>
      <c r="E38" s="200">
        <f t="shared" si="2"/>
        <v>30809</v>
      </c>
      <c r="F38" s="106">
        <f t="shared" si="2"/>
        <v>661443</v>
      </c>
      <c r="G38" s="106">
        <f t="shared" si="2"/>
        <v>78647913</v>
      </c>
      <c r="H38" s="106">
        <f t="shared" si="2"/>
        <v>-15850128</v>
      </c>
      <c r="I38" s="106">
        <f t="shared" si="2"/>
        <v>-11931025</v>
      </c>
      <c r="J38" s="106">
        <f t="shared" si="2"/>
        <v>50866760</v>
      </c>
      <c r="K38" s="106">
        <f t="shared" si="2"/>
        <v>-15599905</v>
      </c>
      <c r="L38" s="106">
        <f t="shared" si="2"/>
        <v>-16116447</v>
      </c>
      <c r="M38" s="106">
        <f t="shared" si="2"/>
        <v>48635739</v>
      </c>
      <c r="N38" s="106">
        <f t="shared" si="2"/>
        <v>16919387</v>
      </c>
      <c r="O38" s="106">
        <f t="shared" si="2"/>
        <v>-15433286</v>
      </c>
      <c r="P38" s="106">
        <f t="shared" si="2"/>
        <v>6608626</v>
      </c>
      <c r="Q38" s="106">
        <f t="shared" si="2"/>
        <v>71874480</v>
      </c>
      <c r="R38" s="106">
        <f t="shared" si="2"/>
        <v>63049820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130835967</v>
      </c>
      <c r="X38" s="106">
        <f>IF(F22=F36,0,X22-X36)</f>
        <v>23094</v>
      </c>
      <c r="Y38" s="106">
        <f t="shared" si="2"/>
        <v>130812873</v>
      </c>
      <c r="Z38" s="201">
        <f>+IF(X38&lt;&gt;0,+(Y38/X38)*100,0)</f>
        <v>566436.619901273</v>
      </c>
      <c r="AA38" s="199">
        <f>+AA22-AA36</f>
        <v>661443</v>
      </c>
    </row>
    <row r="39" spans="1:27" ht="12.75">
      <c r="A39" s="181" t="s">
        <v>46</v>
      </c>
      <c r="B39" s="185"/>
      <c r="C39" s="155">
        <v>143838510</v>
      </c>
      <c r="D39" s="155">
        <v>0</v>
      </c>
      <c r="E39" s="156">
        <v>170708284</v>
      </c>
      <c r="F39" s="60">
        <v>175565807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3076186</v>
      </c>
      <c r="N39" s="60">
        <v>3076186</v>
      </c>
      <c r="O39" s="60">
        <v>1575144</v>
      </c>
      <c r="P39" s="60">
        <v>322648</v>
      </c>
      <c r="Q39" s="60">
        <v>74343553</v>
      </c>
      <c r="R39" s="60">
        <v>76241345</v>
      </c>
      <c r="S39" s="60">
        <v>0</v>
      </c>
      <c r="T39" s="60">
        <v>0</v>
      </c>
      <c r="U39" s="60">
        <v>0</v>
      </c>
      <c r="V39" s="60">
        <v>0</v>
      </c>
      <c r="W39" s="60">
        <v>79317531</v>
      </c>
      <c r="X39" s="60">
        <v>137143600</v>
      </c>
      <c r="Y39" s="60">
        <v>-57826069</v>
      </c>
      <c r="Z39" s="140">
        <v>-42.16</v>
      </c>
      <c r="AA39" s="155">
        <v>175565807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25173504</v>
      </c>
      <c r="Y40" s="54">
        <v>-25173504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147375777</v>
      </c>
      <c r="D42" s="206">
        <f>SUM(D38:D41)</f>
        <v>0</v>
      </c>
      <c r="E42" s="207">
        <f t="shared" si="3"/>
        <v>170739093</v>
      </c>
      <c r="F42" s="88">
        <f t="shared" si="3"/>
        <v>176227250</v>
      </c>
      <c r="G42" s="88">
        <f t="shared" si="3"/>
        <v>78647913</v>
      </c>
      <c r="H42" s="88">
        <f t="shared" si="3"/>
        <v>-15850128</v>
      </c>
      <c r="I42" s="88">
        <f t="shared" si="3"/>
        <v>-11931025</v>
      </c>
      <c r="J42" s="88">
        <f t="shared" si="3"/>
        <v>50866760</v>
      </c>
      <c r="K42" s="88">
        <f t="shared" si="3"/>
        <v>-15599905</v>
      </c>
      <c r="L42" s="88">
        <f t="shared" si="3"/>
        <v>-16116447</v>
      </c>
      <c r="M42" s="88">
        <f t="shared" si="3"/>
        <v>51711925</v>
      </c>
      <c r="N42" s="88">
        <f t="shared" si="3"/>
        <v>19995573</v>
      </c>
      <c r="O42" s="88">
        <f t="shared" si="3"/>
        <v>-13858142</v>
      </c>
      <c r="P42" s="88">
        <f t="shared" si="3"/>
        <v>6931274</v>
      </c>
      <c r="Q42" s="88">
        <f t="shared" si="3"/>
        <v>146218033</v>
      </c>
      <c r="R42" s="88">
        <f t="shared" si="3"/>
        <v>139291165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210153498</v>
      </c>
      <c r="X42" s="88">
        <f t="shared" si="3"/>
        <v>162340198</v>
      </c>
      <c r="Y42" s="88">
        <f t="shared" si="3"/>
        <v>47813300</v>
      </c>
      <c r="Z42" s="208">
        <f>+IF(X42&lt;&gt;0,+(Y42/X42)*100,0)</f>
        <v>29.452532760863086</v>
      </c>
      <c r="AA42" s="206">
        <f>SUM(AA38:AA41)</f>
        <v>176227250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147375777</v>
      </c>
      <c r="D44" s="210">
        <f>+D42-D43</f>
        <v>0</v>
      </c>
      <c r="E44" s="211">
        <f t="shared" si="4"/>
        <v>170739093</v>
      </c>
      <c r="F44" s="77">
        <f t="shared" si="4"/>
        <v>176227250</v>
      </c>
      <c r="G44" s="77">
        <f t="shared" si="4"/>
        <v>78647913</v>
      </c>
      <c r="H44" s="77">
        <f t="shared" si="4"/>
        <v>-15850128</v>
      </c>
      <c r="I44" s="77">
        <f t="shared" si="4"/>
        <v>-11931025</v>
      </c>
      <c r="J44" s="77">
        <f t="shared" si="4"/>
        <v>50866760</v>
      </c>
      <c r="K44" s="77">
        <f t="shared" si="4"/>
        <v>-15599905</v>
      </c>
      <c r="L44" s="77">
        <f t="shared" si="4"/>
        <v>-16116447</v>
      </c>
      <c r="M44" s="77">
        <f t="shared" si="4"/>
        <v>51711925</v>
      </c>
      <c r="N44" s="77">
        <f t="shared" si="4"/>
        <v>19995573</v>
      </c>
      <c r="O44" s="77">
        <f t="shared" si="4"/>
        <v>-13858142</v>
      </c>
      <c r="P44" s="77">
        <f t="shared" si="4"/>
        <v>6931274</v>
      </c>
      <c r="Q44" s="77">
        <f t="shared" si="4"/>
        <v>146218033</v>
      </c>
      <c r="R44" s="77">
        <f t="shared" si="4"/>
        <v>139291165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210153498</v>
      </c>
      <c r="X44" s="77">
        <f t="shared" si="4"/>
        <v>162340198</v>
      </c>
      <c r="Y44" s="77">
        <f t="shared" si="4"/>
        <v>47813300</v>
      </c>
      <c r="Z44" s="212">
        <f>+IF(X44&lt;&gt;0,+(Y44/X44)*100,0)</f>
        <v>29.452532760863086</v>
      </c>
      <c r="AA44" s="210">
        <f>+AA42-AA43</f>
        <v>176227250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147375777</v>
      </c>
      <c r="D46" s="206">
        <f>SUM(D44:D45)</f>
        <v>0</v>
      </c>
      <c r="E46" s="207">
        <f t="shared" si="5"/>
        <v>170739093</v>
      </c>
      <c r="F46" s="88">
        <f t="shared" si="5"/>
        <v>176227250</v>
      </c>
      <c r="G46" s="88">
        <f t="shared" si="5"/>
        <v>78647913</v>
      </c>
      <c r="H46" s="88">
        <f t="shared" si="5"/>
        <v>-15850128</v>
      </c>
      <c r="I46" s="88">
        <f t="shared" si="5"/>
        <v>-11931025</v>
      </c>
      <c r="J46" s="88">
        <f t="shared" si="5"/>
        <v>50866760</v>
      </c>
      <c r="K46" s="88">
        <f t="shared" si="5"/>
        <v>-15599905</v>
      </c>
      <c r="L46" s="88">
        <f t="shared" si="5"/>
        <v>-16116447</v>
      </c>
      <c r="M46" s="88">
        <f t="shared" si="5"/>
        <v>51711925</v>
      </c>
      <c r="N46" s="88">
        <f t="shared" si="5"/>
        <v>19995573</v>
      </c>
      <c r="O46" s="88">
        <f t="shared" si="5"/>
        <v>-13858142</v>
      </c>
      <c r="P46" s="88">
        <f t="shared" si="5"/>
        <v>6931274</v>
      </c>
      <c r="Q46" s="88">
        <f t="shared" si="5"/>
        <v>146218033</v>
      </c>
      <c r="R46" s="88">
        <f t="shared" si="5"/>
        <v>139291165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210153498</v>
      </c>
      <c r="X46" s="88">
        <f t="shared" si="5"/>
        <v>162340198</v>
      </c>
      <c r="Y46" s="88">
        <f t="shared" si="5"/>
        <v>47813300</v>
      </c>
      <c r="Z46" s="208">
        <f>+IF(X46&lt;&gt;0,+(Y46/X46)*100,0)</f>
        <v>29.452532760863086</v>
      </c>
      <c r="AA46" s="206">
        <f>SUM(AA44:AA45)</f>
        <v>176227250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147375777</v>
      </c>
      <c r="D48" s="217">
        <f>SUM(D46:D47)</f>
        <v>0</v>
      </c>
      <c r="E48" s="218">
        <f t="shared" si="6"/>
        <v>170739093</v>
      </c>
      <c r="F48" s="219">
        <f t="shared" si="6"/>
        <v>176227250</v>
      </c>
      <c r="G48" s="219">
        <f t="shared" si="6"/>
        <v>78647913</v>
      </c>
      <c r="H48" s="220">
        <f t="shared" si="6"/>
        <v>-15850128</v>
      </c>
      <c r="I48" s="220">
        <f t="shared" si="6"/>
        <v>-11931025</v>
      </c>
      <c r="J48" s="220">
        <f t="shared" si="6"/>
        <v>50866760</v>
      </c>
      <c r="K48" s="220">
        <f t="shared" si="6"/>
        <v>-15599905</v>
      </c>
      <c r="L48" s="220">
        <f t="shared" si="6"/>
        <v>-16116447</v>
      </c>
      <c r="M48" s="219">
        <f t="shared" si="6"/>
        <v>51711925</v>
      </c>
      <c r="N48" s="219">
        <f t="shared" si="6"/>
        <v>19995573</v>
      </c>
      <c r="O48" s="220">
        <f t="shared" si="6"/>
        <v>-13858142</v>
      </c>
      <c r="P48" s="220">
        <f t="shared" si="6"/>
        <v>6931274</v>
      </c>
      <c r="Q48" s="220">
        <f t="shared" si="6"/>
        <v>146218033</v>
      </c>
      <c r="R48" s="220">
        <f t="shared" si="6"/>
        <v>139291165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210153498</v>
      </c>
      <c r="X48" s="220">
        <f t="shared" si="6"/>
        <v>162340198</v>
      </c>
      <c r="Y48" s="220">
        <f t="shared" si="6"/>
        <v>47813300</v>
      </c>
      <c r="Z48" s="221">
        <f>+IF(X48&lt;&gt;0,+(Y48/X48)*100,0)</f>
        <v>29.452532760863086</v>
      </c>
      <c r="AA48" s="222">
        <f>SUM(AA46:AA47)</f>
        <v>176227250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14959065</v>
      </c>
      <c r="D5" s="153">
        <f>SUM(D6:D8)</f>
        <v>0</v>
      </c>
      <c r="E5" s="154">
        <f t="shared" si="0"/>
        <v>33049672</v>
      </c>
      <c r="F5" s="100">
        <f t="shared" si="0"/>
        <v>3849680</v>
      </c>
      <c r="G5" s="100">
        <f t="shared" si="0"/>
        <v>986577</v>
      </c>
      <c r="H5" s="100">
        <f t="shared" si="0"/>
        <v>15306</v>
      </c>
      <c r="I5" s="100">
        <f t="shared" si="0"/>
        <v>190000</v>
      </c>
      <c r="J5" s="100">
        <f t="shared" si="0"/>
        <v>1191883</v>
      </c>
      <c r="K5" s="100">
        <f t="shared" si="0"/>
        <v>35666</v>
      </c>
      <c r="L5" s="100">
        <f t="shared" si="0"/>
        <v>51145</v>
      </c>
      <c r="M5" s="100">
        <f t="shared" si="0"/>
        <v>17582</v>
      </c>
      <c r="N5" s="100">
        <f t="shared" si="0"/>
        <v>104393</v>
      </c>
      <c r="O5" s="100">
        <f t="shared" si="0"/>
        <v>101260</v>
      </c>
      <c r="P5" s="100">
        <f t="shared" si="0"/>
        <v>1500</v>
      </c>
      <c r="Q5" s="100">
        <f t="shared" si="0"/>
        <v>-118022</v>
      </c>
      <c r="R5" s="100">
        <f t="shared" si="0"/>
        <v>-15262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1281014</v>
      </c>
      <c r="X5" s="100">
        <f t="shared" si="0"/>
        <v>24787260</v>
      </c>
      <c r="Y5" s="100">
        <f t="shared" si="0"/>
        <v>-23506246</v>
      </c>
      <c r="Z5" s="137">
        <f>+IF(X5&lt;&gt;0,+(Y5/X5)*100,0)</f>
        <v>-94.83196609871362</v>
      </c>
      <c r="AA5" s="153">
        <f>SUM(AA6:AA8)</f>
        <v>3849680</v>
      </c>
    </row>
    <row r="6" spans="1:27" ht="12.75">
      <c r="A6" s="138" t="s">
        <v>75</v>
      </c>
      <c r="B6" s="136"/>
      <c r="C6" s="155">
        <v>1105939</v>
      </c>
      <c r="D6" s="155"/>
      <c r="E6" s="156"/>
      <c r="F6" s="60">
        <v>50000</v>
      </c>
      <c r="G6" s="60"/>
      <c r="H6" s="60"/>
      <c r="I6" s="60"/>
      <c r="J6" s="60"/>
      <c r="K6" s="60">
        <v>28956</v>
      </c>
      <c r="L6" s="60"/>
      <c r="M6" s="60">
        <v>17582</v>
      </c>
      <c r="N6" s="60">
        <v>46538</v>
      </c>
      <c r="O6" s="60">
        <v>-17582</v>
      </c>
      <c r="P6" s="60">
        <v>1500</v>
      </c>
      <c r="Q6" s="60"/>
      <c r="R6" s="60">
        <v>-16082</v>
      </c>
      <c r="S6" s="60"/>
      <c r="T6" s="60"/>
      <c r="U6" s="60"/>
      <c r="V6" s="60"/>
      <c r="W6" s="60">
        <v>30456</v>
      </c>
      <c r="X6" s="60"/>
      <c r="Y6" s="60">
        <v>30456</v>
      </c>
      <c r="Z6" s="140"/>
      <c r="AA6" s="62">
        <v>50000</v>
      </c>
    </row>
    <row r="7" spans="1:27" ht="12.75">
      <c r="A7" s="138" t="s">
        <v>76</v>
      </c>
      <c r="B7" s="136"/>
      <c r="C7" s="157">
        <v>12509783</v>
      </c>
      <c r="D7" s="157"/>
      <c r="E7" s="158">
        <v>32949672</v>
      </c>
      <c r="F7" s="159">
        <v>3699680</v>
      </c>
      <c r="G7" s="159">
        <v>986577</v>
      </c>
      <c r="H7" s="159">
        <v>15306</v>
      </c>
      <c r="I7" s="159">
        <v>190000</v>
      </c>
      <c r="J7" s="159">
        <v>1191883</v>
      </c>
      <c r="K7" s="159">
        <v>6710</v>
      </c>
      <c r="L7" s="159">
        <v>51145</v>
      </c>
      <c r="M7" s="159"/>
      <c r="N7" s="159">
        <v>57855</v>
      </c>
      <c r="O7" s="159">
        <v>118842</v>
      </c>
      <c r="P7" s="159"/>
      <c r="Q7" s="159">
        <v>-118022</v>
      </c>
      <c r="R7" s="159">
        <v>820</v>
      </c>
      <c r="S7" s="159"/>
      <c r="T7" s="159"/>
      <c r="U7" s="159"/>
      <c r="V7" s="159"/>
      <c r="W7" s="159">
        <v>1250558</v>
      </c>
      <c r="X7" s="159">
        <v>24712263</v>
      </c>
      <c r="Y7" s="159">
        <v>-23461705</v>
      </c>
      <c r="Z7" s="141">
        <v>-94.94</v>
      </c>
      <c r="AA7" s="225">
        <v>3699680</v>
      </c>
    </row>
    <row r="8" spans="1:27" ht="12.75">
      <c r="A8" s="138" t="s">
        <v>77</v>
      </c>
      <c r="B8" s="136"/>
      <c r="C8" s="155">
        <v>1343343</v>
      </c>
      <c r="D8" s="155"/>
      <c r="E8" s="156">
        <v>100000</v>
      </c>
      <c r="F8" s="60">
        <v>100000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74997</v>
      </c>
      <c r="Y8" s="60">
        <v>-74997</v>
      </c>
      <c r="Z8" s="140">
        <v>-100</v>
      </c>
      <c r="AA8" s="62">
        <v>100000</v>
      </c>
    </row>
    <row r="9" spans="1:27" ht="12.75">
      <c r="A9" s="135" t="s">
        <v>78</v>
      </c>
      <c r="B9" s="136"/>
      <c r="C9" s="153">
        <f aca="true" t="shared" si="1" ref="C9:Y9">SUM(C10:C14)</f>
        <v>3140543</v>
      </c>
      <c r="D9" s="153">
        <f>SUM(D10:D14)</f>
        <v>0</v>
      </c>
      <c r="E9" s="154">
        <f t="shared" si="1"/>
        <v>465000</v>
      </c>
      <c r="F9" s="100">
        <f t="shared" si="1"/>
        <v>1224996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348750</v>
      </c>
      <c r="Y9" s="100">
        <f t="shared" si="1"/>
        <v>-348750</v>
      </c>
      <c r="Z9" s="137">
        <f>+IF(X9&lt;&gt;0,+(Y9/X9)*100,0)</f>
        <v>-100</v>
      </c>
      <c r="AA9" s="102">
        <f>SUM(AA10:AA14)</f>
        <v>1224996</v>
      </c>
    </row>
    <row r="10" spans="1:27" ht="12.75">
      <c r="A10" s="138" t="s">
        <v>79</v>
      </c>
      <c r="B10" s="136"/>
      <c r="C10" s="155">
        <v>2346563</v>
      </c>
      <c r="D10" s="155"/>
      <c r="E10" s="156"/>
      <c r="F10" s="60">
        <v>660000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660000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793980</v>
      </c>
      <c r="D12" s="155"/>
      <c r="E12" s="156">
        <v>465000</v>
      </c>
      <c r="F12" s="60">
        <v>564996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348750</v>
      </c>
      <c r="Y12" s="60">
        <v>-348750</v>
      </c>
      <c r="Z12" s="140">
        <v>-100</v>
      </c>
      <c r="AA12" s="62">
        <v>564996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47361590</v>
      </c>
      <c r="D15" s="153">
        <f>SUM(D16:D18)</f>
        <v>0</v>
      </c>
      <c r="E15" s="154">
        <f t="shared" si="2"/>
        <v>47783600</v>
      </c>
      <c r="F15" s="100">
        <f t="shared" si="2"/>
        <v>73430951</v>
      </c>
      <c r="G15" s="100">
        <f t="shared" si="2"/>
        <v>3961404</v>
      </c>
      <c r="H15" s="100">
        <f t="shared" si="2"/>
        <v>0</v>
      </c>
      <c r="I15" s="100">
        <f t="shared" si="2"/>
        <v>4678621</v>
      </c>
      <c r="J15" s="100">
        <f t="shared" si="2"/>
        <v>8640025</v>
      </c>
      <c r="K15" s="100">
        <f t="shared" si="2"/>
        <v>3102324</v>
      </c>
      <c r="L15" s="100">
        <f t="shared" si="2"/>
        <v>2043491</v>
      </c>
      <c r="M15" s="100">
        <f t="shared" si="2"/>
        <v>2098948</v>
      </c>
      <c r="N15" s="100">
        <f t="shared" si="2"/>
        <v>7244763</v>
      </c>
      <c r="O15" s="100">
        <f t="shared" si="2"/>
        <v>2218745</v>
      </c>
      <c r="P15" s="100">
        <f t="shared" si="2"/>
        <v>5303721</v>
      </c>
      <c r="Q15" s="100">
        <f t="shared" si="2"/>
        <v>4000796</v>
      </c>
      <c r="R15" s="100">
        <f t="shared" si="2"/>
        <v>11523262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27408050</v>
      </c>
      <c r="X15" s="100">
        <f t="shared" si="2"/>
        <v>35837703</v>
      </c>
      <c r="Y15" s="100">
        <f t="shared" si="2"/>
        <v>-8429653</v>
      </c>
      <c r="Z15" s="137">
        <f>+IF(X15&lt;&gt;0,+(Y15/X15)*100,0)</f>
        <v>-23.52174468324602</v>
      </c>
      <c r="AA15" s="102">
        <f>SUM(AA16:AA18)</f>
        <v>73430951</v>
      </c>
    </row>
    <row r="16" spans="1:27" ht="12.75">
      <c r="A16" s="138" t="s">
        <v>85</v>
      </c>
      <c r="B16" s="136"/>
      <c r="C16" s="155">
        <v>1015520</v>
      </c>
      <c r="D16" s="155"/>
      <c r="E16" s="156">
        <v>120000</v>
      </c>
      <c r="F16" s="60">
        <v>120000</v>
      </c>
      <c r="G16" s="60"/>
      <c r="H16" s="60"/>
      <c r="I16" s="60"/>
      <c r="J16" s="60"/>
      <c r="K16" s="60">
        <v>75500</v>
      </c>
      <c r="L16" s="60"/>
      <c r="M16" s="60"/>
      <c r="N16" s="60">
        <v>75500</v>
      </c>
      <c r="O16" s="60"/>
      <c r="P16" s="60"/>
      <c r="Q16" s="60"/>
      <c r="R16" s="60"/>
      <c r="S16" s="60"/>
      <c r="T16" s="60"/>
      <c r="U16" s="60"/>
      <c r="V16" s="60"/>
      <c r="W16" s="60">
        <v>75500</v>
      </c>
      <c r="X16" s="60">
        <v>90000</v>
      </c>
      <c r="Y16" s="60">
        <v>-14500</v>
      </c>
      <c r="Z16" s="140">
        <v>-16.11</v>
      </c>
      <c r="AA16" s="62">
        <v>120000</v>
      </c>
    </row>
    <row r="17" spans="1:27" ht="12.75">
      <c r="A17" s="138" t="s">
        <v>86</v>
      </c>
      <c r="B17" s="136"/>
      <c r="C17" s="155">
        <v>46346070</v>
      </c>
      <c r="D17" s="155"/>
      <c r="E17" s="156">
        <v>47663600</v>
      </c>
      <c r="F17" s="60">
        <v>73310951</v>
      </c>
      <c r="G17" s="60">
        <v>3961404</v>
      </c>
      <c r="H17" s="60"/>
      <c r="I17" s="60">
        <v>4678621</v>
      </c>
      <c r="J17" s="60">
        <v>8640025</v>
      </c>
      <c r="K17" s="60">
        <v>3026824</v>
      </c>
      <c r="L17" s="60">
        <v>2043491</v>
      </c>
      <c r="M17" s="60">
        <v>2098948</v>
      </c>
      <c r="N17" s="60">
        <v>7169263</v>
      </c>
      <c r="O17" s="60">
        <v>2218745</v>
      </c>
      <c r="P17" s="60">
        <v>5303721</v>
      </c>
      <c r="Q17" s="60">
        <v>4000796</v>
      </c>
      <c r="R17" s="60">
        <v>11523262</v>
      </c>
      <c r="S17" s="60"/>
      <c r="T17" s="60"/>
      <c r="U17" s="60"/>
      <c r="V17" s="60"/>
      <c r="W17" s="60">
        <v>27332550</v>
      </c>
      <c r="X17" s="60">
        <v>35747703</v>
      </c>
      <c r="Y17" s="60">
        <v>-8415153</v>
      </c>
      <c r="Z17" s="140">
        <v>-23.54</v>
      </c>
      <c r="AA17" s="62">
        <v>73310951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73367730</v>
      </c>
      <c r="D19" s="153">
        <f>SUM(D20:D23)</f>
        <v>0</v>
      </c>
      <c r="E19" s="154">
        <f t="shared" si="3"/>
        <v>89410000</v>
      </c>
      <c r="F19" s="100">
        <f t="shared" si="3"/>
        <v>97720000</v>
      </c>
      <c r="G19" s="100">
        <f t="shared" si="3"/>
        <v>4655268</v>
      </c>
      <c r="H19" s="100">
        <f t="shared" si="3"/>
        <v>0</v>
      </c>
      <c r="I19" s="100">
        <f t="shared" si="3"/>
        <v>10315150</v>
      </c>
      <c r="J19" s="100">
        <f t="shared" si="3"/>
        <v>14970418</v>
      </c>
      <c r="K19" s="100">
        <f t="shared" si="3"/>
        <v>11878974</v>
      </c>
      <c r="L19" s="100">
        <f t="shared" si="3"/>
        <v>5125161</v>
      </c>
      <c r="M19" s="100">
        <f t="shared" si="3"/>
        <v>597807</v>
      </c>
      <c r="N19" s="100">
        <f t="shared" si="3"/>
        <v>17601942</v>
      </c>
      <c r="O19" s="100">
        <f t="shared" si="3"/>
        <v>727992</v>
      </c>
      <c r="P19" s="100">
        <f t="shared" si="3"/>
        <v>17913896</v>
      </c>
      <c r="Q19" s="100">
        <f t="shared" si="3"/>
        <v>9583524</v>
      </c>
      <c r="R19" s="100">
        <f t="shared" si="3"/>
        <v>28225412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60797772</v>
      </c>
      <c r="X19" s="100">
        <f t="shared" si="3"/>
        <v>67057497</v>
      </c>
      <c r="Y19" s="100">
        <f t="shared" si="3"/>
        <v>-6259725</v>
      </c>
      <c r="Z19" s="137">
        <f>+IF(X19&lt;&gt;0,+(Y19/X19)*100,0)</f>
        <v>-9.334862289894298</v>
      </c>
      <c r="AA19" s="102">
        <f>SUM(AA20:AA23)</f>
        <v>97720000</v>
      </c>
    </row>
    <row r="20" spans="1:27" ht="12.75">
      <c r="A20" s="138" t="s">
        <v>89</v>
      </c>
      <c r="B20" s="136"/>
      <c r="C20" s="155">
        <v>73367730</v>
      </c>
      <c r="D20" s="155"/>
      <c r="E20" s="156">
        <v>89380000</v>
      </c>
      <c r="F20" s="60">
        <v>95690000</v>
      </c>
      <c r="G20" s="60">
        <v>4655268</v>
      </c>
      <c r="H20" s="60"/>
      <c r="I20" s="60">
        <v>10315150</v>
      </c>
      <c r="J20" s="60">
        <v>14970418</v>
      </c>
      <c r="K20" s="60">
        <v>11878974</v>
      </c>
      <c r="L20" s="60">
        <v>5125161</v>
      </c>
      <c r="M20" s="60">
        <v>597807</v>
      </c>
      <c r="N20" s="60">
        <v>17601942</v>
      </c>
      <c r="O20" s="60">
        <v>727992</v>
      </c>
      <c r="P20" s="60">
        <v>17913896</v>
      </c>
      <c r="Q20" s="60">
        <v>9564081</v>
      </c>
      <c r="R20" s="60">
        <v>28205969</v>
      </c>
      <c r="S20" s="60"/>
      <c r="T20" s="60"/>
      <c r="U20" s="60"/>
      <c r="V20" s="60"/>
      <c r="W20" s="60">
        <v>60778329</v>
      </c>
      <c r="X20" s="60">
        <v>67034997</v>
      </c>
      <c r="Y20" s="60">
        <v>-6256668</v>
      </c>
      <c r="Z20" s="140">
        <v>-9.33</v>
      </c>
      <c r="AA20" s="62">
        <v>95690000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30000</v>
      </c>
      <c r="F23" s="60">
        <v>2030000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>
        <v>19443</v>
      </c>
      <c r="R23" s="60">
        <v>19443</v>
      </c>
      <c r="S23" s="60"/>
      <c r="T23" s="60"/>
      <c r="U23" s="60"/>
      <c r="V23" s="60"/>
      <c r="W23" s="60">
        <v>19443</v>
      </c>
      <c r="X23" s="60">
        <v>22500</v>
      </c>
      <c r="Y23" s="60">
        <v>-3057</v>
      </c>
      <c r="Z23" s="140">
        <v>-13.59</v>
      </c>
      <c r="AA23" s="62">
        <v>2030000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138828928</v>
      </c>
      <c r="D25" s="217">
        <f>+D5+D9+D15+D19+D24</f>
        <v>0</v>
      </c>
      <c r="E25" s="230">
        <f t="shared" si="4"/>
        <v>170708272</v>
      </c>
      <c r="F25" s="219">
        <f t="shared" si="4"/>
        <v>176225627</v>
      </c>
      <c r="G25" s="219">
        <f t="shared" si="4"/>
        <v>9603249</v>
      </c>
      <c r="H25" s="219">
        <f t="shared" si="4"/>
        <v>15306</v>
      </c>
      <c r="I25" s="219">
        <f t="shared" si="4"/>
        <v>15183771</v>
      </c>
      <c r="J25" s="219">
        <f t="shared" si="4"/>
        <v>24802326</v>
      </c>
      <c r="K25" s="219">
        <f t="shared" si="4"/>
        <v>15016964</v>
      </c>
      <c r="L25" s="219">
        <f t="shared" si="4"/>
        <v>7219797</v>
      </c>
      <c r="M25" s="219">
        <f t="shared" si="4"/>
        <v>2714337</v>
      </c>
      <c r="N25" s="219">
        <f t="shared" si="4"/>
        <v>24951098</v>
      </c>
      <c r="O25" s="219">
        <f t="shared" si="4"/>
        <v>3047997</v>
      </c>
      <c r="P25" s="219">
        <f t="shared" si="4"/>
        <v>23219117</v>
      </c>
      <c r="Q25" s="219">
        <f t="shared" si="4"/>
        <v>13466298</v>
      </c>
      <c r="R25" s="219">
        <f t="shared" si="4"/>
        <v>39733412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89486836</v>
      </c>
      <c r="X25" s="219">
        <f t="shared" si="4"/>
        <v>128031210</v>
      </c>
      <c r="Y25" s="219">
        <f t="shared" si="4"/>
        <v>-38544374</v>
      </c>
      <c r="Z25" s="231">
        <f>+IF(X25&lt;&gt;0,+(Y25/X25)*100,0)</f>
        <v>-30.105451631676374</v>
      </c>
      <c r="AA25" s="232">
        <f>+AA5+AA9+AA15+AA19+AA24</f>
        <v>176225627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110567924</v>
      </c>
      <c r="D28" s="155"/>
      <c r="E28" s="156">
        <v>127663600</v>
      </c>
      <c r="F28" s="60">
        <v>127583628</v>
      </c>
      <c r="G28" s="60">
        <v>8616672</v>
      </c>
      <c r="H28" s="60"/>
      <c r="I28" s="60">
        <v>14243096</v>
      </c>
      <c r="J28" s="60">
        <v>22859768</v>
      </c>
      <c r="K28" s="60">
        <v>12909720</v>
      </c>
      <c r="L28" s="60">
        <v>6536683</v>
      </c>
      <c r="M28" s="60">
        <v>2696755</v>
      </c>
      <c r="N28" s="60">
        <v>22143158</v>
      </c>
      <c r="O28" s="60">
        <v>293301</v>
      </c>
      <c r="P28" s="60">
        <v>2500567</v>
      </c>
      <c r="Q28" s="60">
        <v>9908875</v>
      </c>
      <c r="R28" s="60">
        <v>12702743</v>
      </c>
      <c r="S28" s="60"/>
      <c r="T28" s="60"/>
      <c r="U28" s="60"/>
      <c r="V28" s="60"/>
      <c r="W28" s="60">
        <v>57705669</v>
      </c>
      <c r="X28" s="60">
        <v>95747697</v>
      </c>
      <c r="Y28" s="60">
        <v>-38042028</v>
      </c>
      <c r="Z28" s="140">
        <v>-39.73</v>
      </c>
      <c r="AA28" s="155">
        <v>127583628</v>
      </c>
    </row>
    <row r="29" spans="1:27" ht="12.75">
      <c r="A29" s="234" t="s">
        <v>134</v>
      </c>
      <c r="B29" s="136"/>
      <c r="C29" s="155">
        <v>9000000</v>
      </c>
      <c r="D29" s="155"/>
      <c r="E29" s="156">
        <v>9380000</v>
      </c>
      <c r="F29" s="60">
        <v>660000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7035003</v>
      </c>
      <c r="Y29" s="60">
        <v>-7035003</v>
      </c>
      <c r="Z29" s="140">
        <v>-100</v>
      </c>
      <c r="AA29" s="62">
        <v>660000</v>
      </c>
    </row>
    <row r="30" spans="1:27" ht="12.75">
      <c r="A30" s="234" t="s">
        <v>135</v>
      </c>
      <c r="B30" s="136"/>
      <c r="C30" s="157"/>
      <c r="D30" s="157"/>
      <c r="E30" s="158">
        <v>100000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74997</v>
      </c>
      <c r="Y30" s="159">
        <v>-74997</v>
      </c>
      <c r="Z30" s="141">
        <v>-100</v>
      </c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119567924</v>
      </c>
      <c r="D32" s="210">
        <f>SUM(D28:D31)</f>
        <v>0</v>
      </c>
      <c r="E32" s="211">
        <f t="shared" si="5"/>
        <v>137143600</v>
      </c>
      <c r="F32" s="77">
        <f t="shared" si="5"/>
        <v>128243628</v>
      </c>
      <c r="G32" s="77">
        <f t="shared" si="5"/>
        <v>8616672</v>
      </c>
      <c r="H32" s="77">
        <f t="shared" si="5"/>
        <v>0</v>
      </c>
      <c r="I32" s="77">
        <f t="shared" si="5"/>
        <v>14243096</v>
      </c>
      <c r="J32" s="77">
        <f t="shared" si="5"/>
        <v>22859768</v>
      </c>
      <c r="K32" s="77">
        <f t="shared" si="5"/>
        <v>12909720</v>
      </c>
      <c r="L32" s="77">
        <f t="shared" si="5"/>
        <v>6536683</v>
      </c>
      <c r="M32" s="77">
        <f t="shared" si="5"/>
        <v>2696755</v>
      </c>
      <c r="N32" s="77">
        <f t="shared" si="5"/>
        <v>22143158</v>
      </c>
      <c r="O32" s="77">
        <f t="shared" si="5"/>
        <v>293301</v>
      </c>
      <c r="P32" s="77">
        <f t="shared" si="5"/>
        <v>2500567</v>
      </c>
      <c r="Q32" s="77">
        <f t="shared" si="5"/>
        <v>9908875</v>
      </c>
      <c r="R32" s="77">
        <f t="shared" si="5"/>
        <v>12702743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57705669</v>
      </c>
      <c r="X32" s="77">
        <f t="shared" si="5"/>
        <v>102857697</v>
      </c>
      <c r="Y32" s="77">
        <f t="shared" si="5"/>
        <v>-45152028</v>
      </c>
      <c r="Z32" s="212">
        <f>+IF(X32&lt;&gt;0,+(Y32/X32)*100,0)</f>
        <v>-43.8975685018497</v>
      </c>
      <c r="AA32" s="79">
        <f>SUM(AA28:AA31)</f>
        <v>128243628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9380000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9380000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19261004</v>
      </c>
      <c r="D35" s="155"/>
      <c r="E35" s="156">
        <v>33564672</v>
      </c>
      <c r="F35" s="60">
        <v>38601999</v>
      </c>
      <c r="G35" s="60">
        <v>986577</v>
      </c>
      <c r="H35" s="60">
        <v>15306</v>
      </c>
      <c r="I35" s="60">
        <v>940675</v>
      </c>
      <c r="J35" s="60">
        <v>1942558</v>
      </c>
      <c r="K35" s="60">
        <v>2107244</v>
      </c>
      <c r="L35" s="60">
        <v>683114</v>
      </c>
      <c r="M35" s="60">
        <v>17582</v>
      </c>
      <c r="N35" s="60">
        <v>2807940</v>
      </c>
      <c r="O35" s="60">
        <v>2754696</v>
      </c>
      <c r="P35" s="60">
        <v>20718550</v>
      </c>
      <c r="Q35" s="60">
        <v>3557423</v>
      </c>
      <c r="R35" s="60">
        <v>27030669</v>
      </c>
      <c r="S35" s="60"/>
      <c r="T35" s="60"/>
      <c r="U35" s="60"/>
      <c r="V35" s="60"/>
      <c r="W35" s="60">
        <v>31781167</v>
      </c>
      <c r="X35" s="60">
        <v>25173513</v>
      </c>
      <c r="Y35" s="60">
        <v>6607654</v>
      </c>
      <c r="Z35" s="140">
        <v>26.25</v>
      </c>
      <c r="AA35" s="62">
        <v>38601999</v>
      </c>
    </row>
    <row r="36" spans="1:27" ht="12.75">
      <c r="A36" s="238" t="s">
        <v>139</v>
      </c>
      <c r="B36" s="149"/>
      <c r="C36" s="222">
        <f aca="true" t="shared" si="6" ref="C36:Y36">SUM(C32:C35)</f>
        <v>138828928</v>
      </c>
      <c r="D36" s="222">
        <f>SUM(D32:D35)</f>
        <v>0</v>
      </c>
      <c r="E36" s="218">
        <f t="shared" si="6"/>
        <v>170708272</v>
      </c>
      <c r="F36" s="220">
        <f t="shared" si="6"/>
        <v>176225627</v>
      </c>
      <c r="G36" s="220">
        <f t="shared" si="6"/>
        <v>9603249</v>
      </c>
      <c r="H36" s="220">
        <f t="shared" si="6"/>
        <v>15306</v>
      </c>
      <c r="I36" s="220">
        <f t="shared" si="6"/>
        <v>15183771</v>
      </c>
      <c r="J36" s="220">
        <f t="shared" si="6"/>
        <v>24802326</v>
      </c>
      <c r="K36" s="220">
        <f t="shared" si="6"/>
        <v>15016964</v>
      </c>
      <c r="L36" s="220">
        <f t="shared" si="6"/>
        <v>7219797</v>
      </c>
      <c r="M36" s="220">
        <f t="shared" si="6"/>
        <v>2714337</v>
      </c>
      <c r="N36" s="220">
        <f t="shared" si="6"/>
        <v>24951098</v>
      </c>
      <c r="O36" s="220">
        <f t="shared" si="6"/>
        <v>3047997</v>
      </c>
      <c r="P36" s="220">
        <f t="shared" si="6"/>
        <v>23219117</v>
      </c>
      <c r="Q36" s="220">
        <f t="shared" si="6"/>
        <v>13466298</v>
      </c>
      <c r="R36" s="220">
        <f t="shared" si="6"/>
        <v>39733412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89486836</v>
      </c>
      <c r="X36" s="220">
        <f t="shared" si="6"/>
        <v>128031210</v>
      </c>
      <c r="Y36" s="220">
        <f t="shared" si="6"/>
        <v>-38544374</v>
      </c>
      <c r="Z36" s="221">
        <f>+IF(X36&lt;&gt;0,+(Y36/X36)*100,0)</f>
        <v>-30.105451631676374</v>
      </c>
      <c r="AA36" s="239">
        <f>SUM(AA32:AA35)</f>
        <v>176225627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72038196</v>
      </c>
      <c r="D6" s="155"/>
      <c r="E6" s="59">
        <v>18900000</v>
      </c>
      <c r="F6" s="60">
        <v>18900000</v>
      </c>
      <c r="G6" s="60">
        <v>129121443</v>
      </c>
      <c r="H6" s="60">
        <v>45925641</v>
      </c>
      <c r="I6" s="60">
        <v>102437541</v>
      </c>
      <c r="J6" s="60">
        <v>102437541</v>
      </c>
      <c r="K6" s="60">
        <v>146100189</v>
      </c>
      <c r="L6" s="60">
        <v>160710208</v>
      </c>
      <c r="M6" s="60">
        <v>160710208</v>
      </c>
      <c r="N6" s="60">
        <v>160710208</v>
      </c>
      <c r="O6" s="60">
        <v>213745683</v>
      </c>
      <c r="P6" s="60">
        <v>156081552</v>
      </c>
      <c r="Q6" s="60">
        <v>195896439</v>
      </c>
      <c r="R6" s="60">
        <v>195896439</v>
      </c>
      <c r="S6" s="60"/>
      <c r="T6" s="60"/>
      <c r="U6" s="60"/>
      <c r="V6" s="60"/>
      <c r="W6" s="60">
        <v>195896439</v>
      </c>
      <c r="X6" s="60">
        <v>14175000</v>
      </c>
      <c r="Y6" s="60">
        <v>181721439</v>
      </c>
      <c r="Z6" s="140">
        <v>1281.99</v>
      </c>
      <c r="AA6" s="62">
        <v>18900000</v>
      </c>
    </row>
    <row r="7" spans="1:27" ht="12.75">
      <c r="A7" s="249" t="s">
        <v>144</v>
      </c>
      <c r="B7" s="182"/>
      <c r="C7" s="155"/>
      <c r="D7" s="155"/>
      <c r="E7" s="59">
        <v>21330145</v>
      </c>
      <c r="F7" s="60">
        <v>21330145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15997609</v>
      </c>
      <c r="Y7" s="60">
        <v>-15997609</v>
      </c>
      <c r="Z7" s="140">
        <v>-100</v>
      </c>
      <c r="AA7" s="62">
        <v>21330145</v>
      </c>
    </row>
    <row r="8" spans="1:27" ht="12.75">
      <c r="A8" s="249" t="s">
        <v>145</v>
      </c>
      <c r="B8" s="182"/>
      <c r="C8" s="155">
        <v>41820528</v>
      </c>
      <c r="D8" s="155"/>
      <c r="E8" s="59">
        <v>12299368</v>
      </c>
      <c r="F8" s="60">
        <v>12299368</v>
      </c>
      <c r="G8" s="60">
        <v>48713265</v>
      </c>
      <c r="H8" s="60">
        <v>48713265</v>
      </c>
      <c r="I8" s="60">
        <v>48713265</v>
      </c>
      <c r="J8" s="60">
        <v>48713265</v>
      </c>
      <c r="K8" s="60">
        <v>48687924</v>
      </c>
      <c r="L8" s="60">
        <v>45905550</v>
      </c>
      <c r="M8" s="60">
        <v>45905550</v>
      </c>
      <c r="N8" s="60">
        <v>45905550</v>
      </c>
      <c r="O8" s="60">
        <v>51485503</v>
      </c>
      <c r="P8" s="60">
        <v>37848845</v>
      </c>
      <c r="Q8" s="60">
        <v>52622331</v>
      </c>
      <c r="R8" s="60">
        <v>52622331</v>
      </c>
      <c r="S8" s="60"/>
      <c r="T8" s="60"/>
      <c r="U8" s="60"/>
      <c r="V8" s="60"/>
      <c r="W8" s="60">
        <v>52622331</v>
      </c>
      <c r="X8" s="60">
        <v>9224526</v>
      </c>
      <c r="Y8" s="60">
        <v>43397805</v>
      </c>
      <c r="Z8" s="140">
        <v>470.46</v>
      </c>
      <c r="AA8" s="62">
        <v>12299368</v>
      </c>
    </row>
    <row r="9" spans="1:27" ht="12.75">
      <c r="A9" s="249" t="s">
        <v>146</v>
      </c>
      <c r="B9" s="182"/>
      <c r="C9" s="155">
        <v>15819305</v>
      </c>
      <c r="D9" s="155"/>
      <c r="E9" s="59">
        <v>12317446</v>
      </c>
      <c r="F9" s="60">
        <v>12317446</v>
      </c>
      <c r="G9" s="60">
        <v>21562551</v>
      </c>
      <c r="H9" s="60">
        <v>19983300</v>
      </c>
      <c r="I9" s="60">
        <v>20660855</v>
      </c>
      <c r="J9" s="60">
        <v>20660855</v>
      </c>
      <c r="K9" s="60">
        <v>15472411</v>
      </c>
      <c r="L9" s="60">
        <v>24670819</v>
      </c>
      <c r="M9" s="60">
        <v>24670819</v>
      </c>
      <c r="N9" s="60">
        <v>24670819</v>
      </c>
      <c r="O9" s="60">
        <v>5061317</v>
      </c>
      <c r="P9" s="60">
        <v>58941667</v>
      </c>
      <c r="Q9" s="60">
        <v>29792744</v>
      </c>
      <c r="R9" s="60">
        <v>29792744</v>
      </c>
      <c r="S9" s="60"/>
      <c r="T9" s="60"/>
      <c r="U9" s="60"/>
      <c r="V9" s="60"/>
      <c r="W9" s="60">
        <v>29792744</v>
      </c>
      <c r="X9" s="60">
        <v>9238085</v>
      </c>
      <c r="Y9" s="60">
        <v>20554659</v>
      </c>
      <c r="Z9" s="140">
        <v>222.5</v>
      </c>
      <c r="AA9" s="62">
        <v>12317446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762874</v>
      </c>
      <c r="D11" s="155"/>
      <c r="E11" s="59">
        <v>965648</v>
      </c>
      <c r="F11" s="60">
        <v>965648</v>
      </c>
      <c r="G11" s="60">
        <v>1086080</v>
      </c>
      <c r="H11" s="60">
        <v>919078</v>
      </c>
      <c r="I11" s="60">
        <v>877021</v>
      </c>
      <c r="J11" s="60">
        <v>877021</v>
      </c>
      <c r="K11" s="60">
        <v>850746</v>
      </c>
      <c r="L11" s="60">
        <v>935821</v>
      </c>
      <c r="M11" s="60">
        <v>935821</v>
      </c>
      <c r="N11" s="60">
        <v>935821</v>
      </c>
      <c r="O11" s="60">
        <v>861567</v>
      </c>
      <c r="P11" s="60">
        <v>726939</v>
      </c>
      <c r="Q11" s="60">
        <v>904684</v>
      </c>
      <c r="R11" s="60">
        <v>904684</v>
      </c>
      <c r="S11" s="60"/>
      <c r="T11" s="60"/>
      <c r="U11" s="60"/>
      <c r="V11" s="60"/>
      <c r="W11" s="60">
        <v>904684</v>
      </c>
      <c r="X11" s="60">
        <v>724236</v>
      </c>
      <c r="Y11" s="60">
        <v>180448</v>
      </c>
      <c r="Z11" s="140">
        <v>24.92</v>
      </c>
      <c r="AA11" s="62">
        <v>965648</v>
      </c>
    </row>
    <row r="12" spans="1:27" ht="12.75">
      <c r="A12" s="250" t="s">
        <v>56</v>
      </c>
      <c r="B12" s="251"/>
      <c r="C12" s="168">
        <f aca="true" t="shared" si="0" ref="C12:Y12">SUM(C6:C11)</f>
        <v>130440903</v>
      </c>
      <c r="D12" s="168">
        <f>SUM(D6:D11)</f>
        <v>0</v>
      </c>
      <c r="E12" s="72">
        <f t="shared" si="0"/>
        <v>65812607</v>
      </c>
      <c r="F12" s="73">
        <f t="shared" si="0"/>
        <v>65812607</v>
      </c>
      <c r="G12" s="73">
        <f t="shared" si="0"/>
        <v>200483339</v>
      </c>
      <c r="H12" s="73">
        <f t="shared" si="0"/>
        <v>115541284</v>
      </c>
      <c r="I12" s="73">
        <f t="shared" si="0"/>
        <v>172688682</v>
      </c>
      <c r="J12" s="73">
        <f t="shared" si="0"/>
        <v>172688682</v>
      </c>
      <c r="K12" s="73">
        <f t="shared" si="0"/>
        <v>211111270</v>
      </c>
      <c r="L12" s="73">
        <f t="shared" si="0"/>
        <v>232222398</v>
      </c>
      <c r="M12" s="73">
        <f t="shared" si="0"/>
        <v>232222398</v>
      </c>
      <c r="N12" s="73">
        <f t="shared" si="0"/>
        <v>232222398</v>
      </c>
      <c r="O12" s="73">
        <f t="shared" si="0"/>
        <v>271154070</v>
      </c>
      <c r="P12" s="73">
        <f t="shared" si="0"/>
        <v>253599003</v>
      </c>
      <c r="Q12" s="73">
        <f t="shared" si="0"/>
        <v>279216198</v>
      </c>
      <c r="R12" s="73">
        <f t="shared" si="0"/>
        <v>279216198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279216198</v>
      </c>
      <c r="X12" s="73">
        <f t="shared" si="0"/>
        <v>49359456</v>
      </c>
      <c r="Y12" s="73">
        <f t="shared" si="0"/>
        <v>229856742</v>
      </c>
      <c r="Z12" s="170">
        <f>+IF(X12&lt;&gt;0,+(Y12/X12)*100,0)</f>
        <v>465.67924492522775</v>
      </c>
      <c r="AA12" s="74">
        <f>SUM(AA6:AA11)</f>
        <v>65812607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22034900</v>
      </c>
      <c r="D17" s="155"/>
      <c r="E17" s="59">
        <v>21614400</v>
      </c>
      <c r="F17" s="60">
        <v>21614400</v>
      </c>
      <c r="G17" s="60">
        <v>21367900</v>
      </c>
      <c r="H17" s="60">
        <v>21367900</v>
      </c>
      <c r="I17" s="60">
        <v>21367900</v>
      </c>
      <c r="J17" s="60">
        <v>21367900</v>
      </c>
      <c r="K17" s="60">
        <v>21367900</v>
      </c>
      <c r="L17" s="60">
        <v>23504690</v>
      </c>
      <c r="M17" s="60">
        <v>23504690</v>
      </c>
      <c r="N17" s="60">
        <v>23504690</v>
      </c>
      <c r="O17" s="60">
        <v>22034900</v>
      </c>
      <c r="P17" s="60">
        <v>22034900</v>
      </c>
      <c r="Q17" s="60">
        <v>22034900</v>
      </c>
      <c r="R17" s="60">
        <v>22034900</v>
      </c>
      <c r="S17" s="60"/>
      <c r="T17" s="60"/>
      <c r="U17" s="60"/>
      <c r="V17" s="60"/>
      <c r="W17" s="60">
        <v>22034900</v>
      </c>
      <c r="X17" s="60">
        <v>16210800</v>
      </c>
      <c r="Y17" s="60">
        <v>5824100</v>
      </c>
      <c r="Z17" s="140">
        <v>35.93</v>
      </c>
      <c r="AA17" s="62">
        <v>21614400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787672487</v>
      </c>
      <c r="D19" s="155"/>
      <c r="E19" s="59">
        <v>846456901</v>
      </c>
      <c r="F19" s="60">
        <v>846456901</v>
      </c>
      <c r="G19" s="60">
        <v>801646387</v>
      </c>
      <c r="H19" s="60">
        <v>882589800</v>
      </c>
      <c r="I19" s="60">
        <v>820999886</v>
      </c>
      <c r="J19" s="60">
        <v>820999886</v>
      </c>
      <c r="K19" s="60">
        <v>836016852</v>
      </c>
      <c r="L19" s="60">
        <v>919618535</v>
      </c>
      <c r="M19" s="60">
        <v>919618535</v>
      </c>
      <c r="N19" s="60">
        <v>919618535</v>
      </c>
      <c r="O19" s="60">
        <v>843188256</v>
      </c>
      <c r="P19" s="60">
        <v>834711578</v>
      </c>
      <c r="Q19" s="60">
        <v>902985589</v>
      </c>
      <c r="R19" s="60">
        <v>902985589</v>
      </c>
      <c r="S19" s="60"/>
      <c r="T19" s="60"/>
      <c r="U19" s="60"/>
      <c r="V19" s="60"/>
      <c r="W19" s="60">
        <v>902985589</v>
      </c>
      <c r="X19" s="60">
        <v>634842676</v>
      </c>
      <c r="Y19" s="60">
        <v>268142913</v>
      </c>
      <c r="Z19" s="140">
        <v>42.24</v>
      </c>
      <c r="AA19" s="62">
        <v>846456901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2513008</v>
      </c>
      <c r="D22" s="155"/>
      <c r="E22" s="59">
        <v>420740</v>
      </c>
      <c r="F22" s="60">
        <v>420740</v>
      </c>
      <c r="G22" s="60">
        <v>3884202</v>
      </c>
      <c r="H22" s="60">
        <v>2729785</v>
      </c>
      <c r="I22" s="60">
        <v>2729785</v>
      </c>
      <c r="J22" s="60">
        <v>2729785</v>
      </c>
      <c r="K22" s="60">
        <v>2729785</v>
      </c>
      <c r="L22" s="60">
        <v>3010932</v>
      </c>
      <c r="M22" s="60">
        <v>3010932</v>
      </c>
      <c r="N22" s="60">
        <v>3010932</v>
      </c>
      <c r="O22" s="60">
        <v>2513008</v>
      </c>
      <c r="P22" s="60">
        <v>2513008</v>
      </c>
      <c r="Q22" s="60">
        <v>2513008</v>
      </c>
      <c r="R22" s="60">
        <v>2513008</v>
      </c>
      <c r="S22" s="60"/>
      <c r="T22" s="60"/>
      <c r="U22" s="60"/>
      <c r="V22" s="60"/>
      <c r="W22" s="60">
        <v>2513008</v>
      </c>
      <c r="X22" s="60">
        <v>315555</v>
      </c>
      <c r="Y22" s="60">
        <v>2197453</v>
      </c>
      <c r="Z22" s="140">
        <v>696.38</v>
      </c>
      <c r="AA22" s="62">
        <v>420740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812220395</v>
      </c>
      <c r="D24" s="168">
        <f>SUM(D15:D23)</f>
        <v>0</v>
      </c>
      <c r="E24" s="76">
        <f t="shared" si="1"/>
        <v>868492041</v>
      </c>
      <c r="F24" s="77">
        <f t="shared" si="1"/>
        <v>868492041</v>
      </c>
      <c r="G24" s="77">
        <f t="shared" si="1"/>
        <v>826898489</v>
      </c>
      <c r="H24" s="77">
        <f t="shared" si="1"/>
        <v>906687485</v>
      </c>
      <c r="I24" s="77">
        <f t="shared" si="1"/>
        <v>845097571</v>
      </c>
      <c r="J24" s="77">
        <f t="shared" si="1"/>
        <v>845097571</v>
      </c>
      <c r="K24" s="77">
        <f t="shared" si="1"/>
        <v>860114537</v>
      </c>
      <c r="L24" s="77">
        <f t="shared" si="1"/>
        <v>946134157</v>
      </c>
      <c r="M24" s="77">
        <f t="shared" si="1"/>
        <v>946134157</v>
      </c>
      <c r="N24" s="77">
        <f t="shared" si="1"/>
        <v>946134157</v>
      </c>
      <c r="O24" s="77">
        <f t="shared" si="1"/>
        <v>867736164</v>
      </c>
      <c r="P24" s="77">
        <f t="shared" si="1"/>
        <v>859259486</v>
      </c>
      <c r="Q24" s="77">
        <f t="shared" si="1"/>
        <v>927533497</v>
      </c>
      <c r="R24" s="77">
        <f t="shared" si="1"/>
        <v>927533497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927533497</v>
      </c>
      <c r="X24" s="77">
        <f t="shared" si="1"/>
        <v>651369031</v>
      </c>
      <c r="Y24" s="77">
        <f t="shared" si="1"/>
        <v>276164466</v>
      </c>
      <c r="Z24" s="212">
        <f>+IF(X24&lt;&gt;0,+(Y24/X24)*100,0)</f>
        <v>42.39754315246222</v>
      </c>
      <c r="AA24" s="79">
        <f>SUM(AA15:AA23)</f>
        <v>868492041</v>
      </c>
    </row>
    <row r="25" spans="1:27" ht="12.75">
      <c r="A25" s="250" t="s">
        <v>159</v>
      </c>
      <c r="B25" s="251"/>
      <c r="C25" s="168">
        <f aca="true" t="shared" si="2" ref="C25:Y25">+C12+C24</f>
        <v>942661298</v>
      </c>
      <c r="D25" s="168">
        <f>+D12+D24</f>
        <v>0</v>
      </c>
      <c r="E25" s="72">
        <f t="shared" si="2"/>
        <v>934304648</v>
      </c>
      <c r="F25" s="73">
        <f t="shared" si="2"/>
        <v>934304648</v>
      </c>
      <c r="G25" s="73">
        <f t="shared" si="2"/>
        <v>1027381828</v>
      </c>
      <c r="H25" s="73">
        <f t="shared" si="2"/>
        <v>1022228769</v>
      </c>
      <c r="I25" s="73">
        <f t="shared" si="2"/>
        <v>1017786253</v>
      </c>
      <c r="J25" s="73">
        <f t="shared" si="2"/>
        <v>1017786253</v>
      </c>
      <c r="K25" s="73">
        <f t="shared" si="2"/>
        <v>1071225807</v>
      </c>
      <c r="L25" s="73">
        <f t="shared" si="2"/>
        <v>1178356555</v>
      </c>
      <c r="M25" s="73">
        <f t="shared" si="2"/>
        <v>1178356555</v>
      </c>
      <c r="N25" s="73">
        <f t="shared" si="2"/>
        <v>1178356555</v>
      </c>
      <c r="O25" s="73">
        <f t="shared" si="2"/>
        <v>1138890234</v>
      </c>
      <c r="P25" s="73">
        <f t="shared" si="2"/>
        <v>1112858489</v>
      </c>
      <c r="Q25" s="73">
        <f t="shared" si="2"/>
        <v>1206749695</v>
      </c>
      <c r="R25" s="73">
        <f t="shared" si="2"/>
        <v>1206749695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1206749695</v>
      </c>
      <c r="X25" s="73">
        <f t="shared" si="2"/>
        <v>700728487</v>
      </c>
      <c r="Y25" s="73">
        <f t="shared" si="2"/>
        <v>506021208</v>
      </c>
      <c r="Z25" s="170">
        <f>+IF(X25&lt;&gt;0,+(Y25/X25)*100,0)</f>
        <v>72.21359162468302</v>
      </c>
      <c r="AA25" s="74">
        <f>+AA12+AA24</f>
        <v>934304648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282166</v>
      </c>
      <c r="D31" s="155"/>
      <c r="E31" s="59">
        <v>379083</v>
      </c>
      <c r="F31" s="60">
        <v>379083</v>
      </c>
      <c r="G31" s="60">
        <v>282166</v>
      </c>
      <c r="H31" s="60">
        <v>282166</v>
      </c>
      <c r="I31" s="60">
        <v>282166</v>
      </c>
      <c r="J31" s="60">
        <v>282166</v>
      </c>
      <c r="K31" s="60">
        <v>282166</v>
      </c>
      <c r="L31" s="60">
        <v>310382</v>
      </c>
      <c r="M31" s="60">
        <v>310382</v>
      </c>
      <c r="N31" s="60">
        <v>310382</v>
      </c>
      <c r="O31" s="60">
        <v>282166</v>
      </c>
      <c r="P31" s="60">
        <v>1080054</v>
      </c>
      <c r="Q31" s="60">
        <v>1143302</v>
      </c>
      <c r="R31" s="60">
        <v>1143302</v>
      </c>
      <c r="S31" s="60"/>
      <c r="T31" s="60"/>
      <c r="U31" s="60"/>
      <c r="V31" s="60"/>
      <c r="W31" s="60">
        <v>1143302</v>
      </c>
      <c r="X31" s="60">
        <v>284312</v>
      </c>
      <c r="Y31" s="60">
        <v>858990</v>
      </c>
      <c r="Z31" s="140">
        <v>302.13</v>
      </c>
      <c r="AA31" s="62">
        <v>379083</v>
      </c>
    </row>
    <row r="32" spans="1:27" ht="12.75">
      <c r="A32" s="249" t="s">
        <v>164</v>
      </c>
      <c r="B32" s="182"/>
      <c r="C32" s="155">
        <v>30632039</v>
      </c>
      <c r="D32" s="155"/>
      <c r="E32" s="59">
        <v>35652451</v>
      </c>
      <c r="F32" s="60">
        <v>35652451</v>
      </c>
      <c r="G32" s="60">
        <v>18131948</v>
      </c>
      <c r="H32" s="60">
        <v>138956292</v>
      </c>
      <c r="I32" s="60">
        <v>27821429</v>
      </c>
      <c r="J32" s="60">
        <v>27821429</v>
      </c>
      <c r="K32" s="60">
        <v>40578224</v>
      </c>
      <c r="L32" s="60">
        <v>44617327</v>
      </c>
      <c r="M32" s="60">
        <v>44617327</v>
      </c>
      <c r="N32" s="60">
        <v>44617327</v>
      </c>
      <c r="O32" s="60">
        <v>112614195</v>
      </c>
      <c r="P32" s="60">
        <v>134540847</v>
      </c>
      <c r="Q32" s="60">
        <v>95736244</v>
      </c>
      <c r="R32" s="60">
        <v>95736244</v>
      </c>
      <c r="S32" s="60"/>
      <c r="T32" s="60"/>
      <c r="U32" s="60"/>
      <c r="V32" s="60"/>
      <c r="W32" s="60">
        <v>95736244</v>
      </c>
      <c r="X32" s="60">
        <v>26739338</v>
      </c>
      <c r="Y32" s="60">
        <v>68996906</v>
      </c>
      <c r="Z32" s="140">
        <v>258.04</v>
      </c>
      <c r="AA32" s="62">
        <v>35652451</v>
      </c>
    </row>
    <row r="33" spans="1:27" ht="12.75">
      <c r="A33" s="249" t="s">
        <v>165</v>
      </c>
      <c r="B33" s="182"/>
      <c r="C33" s="155">
        <v>1184832</v>
      </c>
      <c r="D33" s="155"/>
      <c r="E33" s="59">
        <v>1178595</v>
      </c>
      <c r="F33" s="60">
        <v>1178595</v>
      </c>
      <c r="G33" s="60">
        <v>389587</v>
      </c>
      <c r="H33" s="60">
        <v>389587</v>
      </c>
      <c r="I33" s="60">
        <v>389587</v>
      </c>
      <c r="J33" s="60">
        <v>389587</v>
      </c>
      <c r="K33" s="60">
        <v>1982364</v>
      </c>
      <c r="L33" s="60">
        <v>2141641</v>
      </c>
      <c r="M33" s="60">
        <v>2141641</v>
      </c>
      <c r="N33" s="60">
        <v>2141641</v>
      </c>
      <c r="O33" s="60">
        <v>795245</v>
      </c>
      <c r="P33" s="60">
        <v>6523698</v>
      </c>
      <c r="Q33" s="60"/>
      <c r="R33" s="60"/>
      <c r="S33" s="60"/>
      <c r="T33" s="60"/>
      <c r="U33" s="60"/>
      <c r="V33" s="60"/>
      <c r="W33" s="60"/>
      <c r="X33" s="60">
        <v>883946</v>
      </c>
      <c r="Y33" s="60">
        <v>-883946</v>
      </c>
      <c r="Z33" s="140">
        <v>-100</v>
      </c>
      <c r="AA33" s="62">
        <v>1178595</v>
      </c>
    </row>
    <row r="34" spans="1:27" ht="12.75">
      <c r="A34" s="250" t="s">
        <v>58</v>
      </c>
      <c r="B34" s="251"/>
      <c r="C34" s="168">
        <f aca="true" t="shared" si="3" ref="C34:Y34">SUM(C29:C33)</f>
        <v>32099037</v>
      </c>
      <c r="D34" s="168">
        <f>SUM(D29:D33)</f>
        <v>0</v>
      </c>
      <c r="E34" s="72">
        <f t="shared" si="3"/>
        <v>37210129</v>
      </c>
      <c r="F34" s="73">
        <f t="shared" si="3"/>
        <v>37210129</v>
      </c>
      <c r="G34" s="73">
        <f t="shared" si="3"/>
        <v>18803701</v>
      </c>
      <c r="H34" s="73">
        <f t="shared" si="3"/>
        <v>139628045</v>
      </c>
      <c r="I34" s="73">
        <f t="shared" si="3"/>
        <v>28493182</v>
      </c>
      <c r="J34" s="73">
        <f t="shared" si="3"/>
        <v>28493182</v>
      </c>
      <c r="K34" s="73">
        <f t="shared" si="3"/>
        <v>42842754</v>
      </c>
      <c r="L34" s="73">
        <f t="shared" si="3"/>
        <v>47069350</v>
      </c>
      <c r="M34" s="73">
        <f t="shared" si="3"/>
        <v>47069350</v>
      </c>
      <c r="N34" s="73">
        <f t="shared" si="3"/>
        <v>47069350</v>
      </c>
      <c r="O34" s="73">
        <f t="shared" si="3"/>
        <v>113691606</v>
      </c>
      <c r="P34" s="73">
        <f t="shared" si="3"/>
        <v>142144599</v>
      </c>
      <c r="Q34" s="73">
        <f t="shared" si="3"/>
        <v>96879546</v>
      </c>
      <c r="R34" s="73">
        <f t="shared" si="3"/>
        <v>96879546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96879546</v>
      </c>
      <c r="X34" s="73">
        <f t="shared" si="3"/>
        <v>27907596</v>
      </c>
      <c r="Y34" s="73">
        <f t="shared" si="3"/>
        <v>68971950</v>
      </c>
      <c r="Z34" s="170">
        <f>+IF(X34&lt;&gt;0,+(Y34/X34)*100,0)</f>
        <v>247.1440033745651</v>
      </c>
      <c r="AA34" s="74">
        <f>SUM(AA29:AA33)</f>
        <v>37210129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-187225</v>
      </c>
      <c r="H37" s="60"/>
      <c r="I37" s="60"/>
      <c r="J37" s="60"/>
      <c r="K37" s="60"/>
      <c r="L37" s="60"/>
      <c r="M37" s="60"/>
      <c r="N37" s="60"/>
      <c r="O37" s="60"/>
      <c r="P37" s="60">
        <v>10492844</v>
      </c>
      <c r="Q37" s="60">
        <v>10492844</v>
      </c>
      <c r="R37" s="60">
        <v>10492844</v>
      </c>
      <c r="S37" s="60"/>
      <c r="T37" s="60"/>
      <c r="U37" s="60"/>
      <c r="V37" s="60"/>
      <c r="W37" s="60">
        <v>10492844</v>
      </c>
      <c r="X37" s="60"/>
      <c r="Y37" s="60">
        <v>10492844</v>
      </c>
      <c r="Z37" s="140"/>
      <c r="AA37" s="62"/>
    </row>
    <row r="38" spans="1:27" ht="12.75">
      <c r="A38" s="249" t="s">
        <v>165</v>
      </c>
      <c r="B38" s="182"/>
      <c r="C38" s="155">
        <v>25262333</v>
      </c>
      <c r="D38" s="155"/>
      <c r="E38" s="59">
        <v>25664293</v>
      </c>
      <c r="F38" s="60">
        <v>25664293</v>
      </c>
      <c r="G38" s="60">
        <v>24761972</v>
      </c>
      <c r="H38" s="60">
        <v>14407626</v>
      </c>
      <c r="I38" s="60">
        <v>14407626</v>
      </c>
      <c r="J38" s="60">
        <v>14407626</v>
      </c>
      <c r="K38" s="60">
        <v>24574747</v>
      </c>
      <c r="L38" s="60">
        <v>27089903</v>
      </c>
      <c r="M38" s="60">
        <v>27089903</v>
      </c>
      <c r="N38" s="60">
        <v>27089903</v>
      </c>
      <c r="O38" s="60">
        <v>25438482</v>
      </c>
      <c r="P38" s="60">
        <v>15740883</v>
      </c>
      <c r="Q38" s="60">
        <v>15740883</v>
      </c>
      <c r="R38" s="60">
        <v>15740883</v>
      </c>
      <c r="S38" s="60"/>
      <c r="T38" s="60"/>
      <c r="U38" s="60"/>
      <c r="V38" s="60"/>
      <c r="W38" s="60">
        <v>15740883</v>
      </c>
      <c r="X38" s="60">
        <v>19248220</v>
      </c>
      <c r="Y38" s="60">
        <v>-3507337</v>
      </c>
      <c r="Z38" s="140">
        <v>-18.22</v>
      </c>
      <c r="AA38" s="62">
        <v>25664293</v>
      </c>
    </row>
    <row r="39" spans="1:27" ht="12.75">
      <c r="A39" s="250" t="s">
        <v>59</v>
      </c>
      <c r="B39" s="253"/>
      <c r="C39" s="168">
        <f aca="true" t="shared" si="4" ref="C39:Y39">SUM(C37:C38)</f>
        <v>25262333</v>
      </c>
      <c r="D39" s="168">
        <f>SUM(D37:D38)</f>
        <v>0</v>
      </c>
      <c r="E39" s="76">
        <f t="shared" si="4"/>
        <v>25664293</v>
      </c>
      <c r="F39" s="77">
        <f t="shared" si="4"/>
        <v>25664293</v>
      </c>
      <c r="G39" s="77">
        <f t="shared" si="4"/>
        <v>24574747</v>
      </c>
      <c r="H39" s="77">
        <f t="shared" si="4"/>
        <v>14407626</v>
      </c>
      <c r="I39" s="77">
        <f t="shared" si="4"/>
        <v>14407626</v>
      </c>
      <c r="J39" s="77">
        <f t="shared" si="4"/>
        <v>14407626</v>
      </c>
      <c r="K39" s="77">
        <f t="shared" si="4"/>
        <v>24574747</v>
      </c>
      <c r="L39" s="77">
        <f t="shared" si="4"/>
        <v>27089903</v>
      </c>
      <c r="M39" s="77">
        <f t="shared" si="4"/>
        <v>27089903</v>
      </c>
      <c r="N39" s="77">
        <f t="shared" si="4"/>
        <v>27089903</v>
      </c>
      <c r="O39" s="77">
        <f t="shared" si="4"/>
        <v>25438482</v>
      </c>
      <c r="P39" s="77">
        <f t="shared" si="4"/>
        <v>26233727</v>
      </c>
      <c r="Q39" s="77">
        <f t="shared" si="4"/>
        <v>26233727</v>
      </c>
      <c r="R39" s="77">
        <f t="shared" si="4"/>
        <v>26233727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26233727</v>
      </c>
      <c r="X39" s="77">
        <f t="shared" si="4"/>
        <v>19248220</v>
      </c>
      <c r="Y39" s="77">
        <f t="shared" si="4"/>
        <v>6985507</v>
      </c>
      <c r="Z39" s="212">
        <f>+IF(X39&lt;&gt;0,+(Y39/X39)*100,0)</f>
        <v>36.29170385625268</v>
      </c>
      <c r="AA39" s="79">
        <f>SUM(AA37:AA38)</f>
        <v>25664293</v>
      </c>
    </row>
    <row r="40" spans="1:27" ht="12.75">
      <c r="A40" s="250" t="s">
        <v>167</v>
      </c>
      <c r="B40" s="251"/>
      <c r="C40" s="168">
        <f aca="true" t="shared" si="5" ref="C40:Y40">+C34+C39</f>
        <v>57361370</v>
      </c>
      <c r="D40" s="168">
        <f>+D34+D39</f>
        <v>0</v>
      </c>
      <c r="E40" s="72">
        <f t="shared" si="5"/>
        <v>62874422</v>
      </c>
      <c r="F40" s="73">
        <f t="shared" si="5"/>
        <v>62874422</v>
      </c>
      <c r="G40" s="73">
        <f t="shared" si="5"/>
        <v>43378448</v>
      </c>
      <c r="H40" s="73">
        <f t="shared" si="5"/>
        <v>154035671</v>
      </c>
      <c r="I40" s="73">
        <f t="shared" si="5"/>
        <v>42900808</v>
      </c>
      <c r="J40" s="73">
        <f t="shared" si="5"/>
        <v>42900808</v>
      </c>
      <c r="K40" s="73">
        <f t="shared" si="5"/>
        <v>67417501</v>
      </c>
      <c r="L40" s="73">
        <f t="shared" si="5"/>
        <v>74159253</v>
      </c>
      <c r="M40" s="73">
        <f t="shared" si="5"/>
        <v>74159253</v>
      </c>
      <c r="N40" s="73">
        <f t="shared" si="5"/>
        <v>74159253</v>
      </c>
      <c r="O40" s="73">
        <f t="shared" si="5"/>
        <v>139130088</v>
      </c>
      <c r="P40" s="73">
        <f t="shared" si="5"/>
        <v>168378326</v>
      </c>
      <c r="Q40" s="73">
        <f t="shared" si="5"/>
        <v>123113273</v>
      </c>
      <c r="R40" s="73">
        <f t="shared" si="5"/>
        <v>123113273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123113273</v>
      </c>
      <c r="X40" s="73">
        <f t="shared" si="5"/>
        <v>47155816</v>
      </c>
      <c r="Y40" s="73">
        <f t="shared" si="5"/>
        <v>75957457</v>
      </c>
      <c r="Z40" s="170">
        <f>+IF(X40&lt;&gt;0,+(Y40/X40)*100,0)</f>
        <v>161.0776006929877</v>
      </c>
      <c r="AA40" s="74">
        <f>+AA34+AA39</f>
        <v>62874422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885299928</v>
      </c>
      <c r="D42" s="257">
        <f>+D25-D40</f>
        <v>0</v>
      </c>
      <c r="E42" s="258">
        <f t="shared" si="6"/>
        <v>871430226</v>
      </c>
      <c r="F42" s="259">
        <f t="shared" si="6"/>
        <v>871430226</v>
      </c>
      <c r="G42" s="259">
        <f t="shared" si="6"/>
        <v>984003380</v>
      </c>
      <c r="H42" s="259">
        <f t="shared" si="6"/>
        <v>868193098</v>
      </c>
      <c r="I42" s="259">
        <f t="shared" si="6"/>
        <v>974885445</v>
      </c>
      <c r="J42" s="259">
        <f t="shared" si="6"/>
        <v>974885445</v>
      </c>
      <c r="K42" s="259">
        <f t="shared" si="6"/>
        <v>1003808306</v>
      </c>
      <c r="L42" s="259">
        <f t="shared" si="6"/>
        <v>1104197302</v>
      </c>
      <c r="M42" s="259">
        <f t="shared" si="6"/>
        <v>1104197302</v>
      </c>
      <c r="N42" s="259">
        <f t="shared" si="6"/>
        <v>1104197302</v>
      </c>
      <c r="O42" s="259">
        <f t="shared" si="6"/>
        <v>999760146</v>
      </c>
      <c r="P42" s="259">
        <f t="shared" si="6"/>
        <v>944480163</v>
      </c>
      <c r="Q42" s="259">
        <f t="shared" si="6"/>
        <v>1083636422</v>
      </c>
      <c r="R42" s="259">
        <f t="shared" si="6"/>
        <v>1083636422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1083636422</v>
      </c>
      <c r="X42" s="259">
        <f t="shared" si="6"/>
        <v>653572671</v>
      </c>
      <c r="Y42" s="259">
        <f t="shared" si="6"/>
        <v>430063751</v>
      </c>
      <c r="Z42" s="260">
        <f>+IF(X42&lt;&gt;0,+(Y42/X42)*100,0)</f>
        <v>65.80197888965893</v>
      </c>
      <c r="AA42" s="261">
        <f>+AA25-AA40</f>
        <v>871430226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798214618</v>
      </c>
      <c r="D45" s="155"/>
      <c r="E45" s="59">
        <v>785511226</v>
      </c>
      <c r="F45" s="60">
        <v>785511226</v>
      </c>
      <c r="G45" s="60">
        <v>894083967</v>
      </c>
      <c r="H45" s="60">
        <v>778273685</v>
      </c>
      <c r="I45" s="60">
        <v>884966032</v>
      </c>
      <c r="J45" s="60">
        <v>884966032</v>
      </c>
      <c r="K45" s="60">
        <v>913888893</v>
      </c>
      <c r="L45" s="60">
        <v>1005285948</v>
      </c>
      <c r="M45" s="60">
        <v>1005285948</v>
      </c>
      <c r="N45" s="60">
        <v>1005285948</v>
      </c>
      <c r="O45" s="60">
        <v>912674836</v>
      </c>
      <c r="P45" s="60">
        <v>725638177</v>
      </c>
      <c r="Q45" s="60">
        <v>996551112</v>
      </c>
      <c r="R45" s="60">
        <v>996551112</v>
      </c>
      <c r="S45" s="60"/>
      <c r="T45" s="60"/>
      <c r="U45" s="60"/>
      <c r="V45" s="60"/>
      <c r="W45" s="60">
        <v>996551112</v>
      </c>
      <c r="X45" s="60">
        <v>589133420</v>
      </c>
      <c r="Y45" s="60">
        <v>407417692</v>
      </c>
      <c r="Z45" s="139">
        <v>69.16</v>
      </c>
      <c r="AA45" s="62">
        <v>785511226</v>
      </c>
    </row>
    <row r="46" spans="1:27" ht="12.75">
      <c r="A46" s="249" t="s">
        <v>171</v>
      </c>
      <c r="B46" s="182"/>
      <c r="C46" s="155">
        <v>87085310</v>
      </c>
      <c r="D46" s="155"/>
      <c r="E46" s="59">
        <v>85919000</v>
      </c>
      <c r="F46" s="60">
        <v>85919000</v>
      </c>
      <c r="G46" s="60">
        <v>89919413</v>
      </c>
      <c r="H46" s="60">
        <v>89919413</v>
      </c>
      <c r="I46" s="60">
        <v>89919413</v>
      </c>
      <c r="J46" s="60">
        <v>89919413</v>
      </c>
      <c r="K46" s="60">
        <v>89919413</v>
      </c>
      <c r="L46" s="60">
        <v>98911354</v>
      </c>
      <c r="M46" s="60">
        <v>98911354</v>
      </c>
      <c r="N46" s="60">
        <v>98911354</v>
      </c>
      <c r="O46" s="60">
        <v>87085310</v>
      </c>
      <c r="P46" s="60">
        <v>218841986</v>
      </c>
      <c r="Q46" s="60">
        <v>87085310</v>
      </c>
      <c r="R46" s="60">
        <v>87085310</v>
      </c>
      <c r="S46" s="60"/>
      <c r="T46" s="60"/>
      <c r="U46" s="60"/>
      <c r="V46" s="60"/>
      <c r="W46" s="60">
        <v>87085310</v>
      </c>
      <c r="X46" s="60">
        <v>64439250</v>
      </c>
      <c r="Y46" s="60">
        <v>22646060</v>
      </c>
      <c r="Z46" s="139">
        <v>35.14</v>
      </c>
      <c r="AA46" s="62">
        <v>85919000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885299928</v>
      </c>
      <c r="D48" s="217">
        <f>SUM(D45:D47)</f>
        <v>0</v>
      </c>
      <c r="E48" s="264">
        <f t="shared" si="7"/>
        <v>871430226</v>
      </c>
      <c r="F48" s="219">
        <f t="shared" si="7"/>
        <v>871430226</v>
      </c>
      <c r="G48" s="219">
        <f t="shared" si="7"/>
        <v>984003380</v>
      </c>
      <c r="H48" s="219">
        <f t="shared" si="7"/>
        <v>868193098</v>
      </c>
      <c r="I48" s="219">
        <f t="shared" si="7"/>
        <v>974885445</v>
      </c>
      <c r="J48" s="219">
        <f t="shared" si="7"/>
        <v>974885445</v>
      </c>
      <c r="K48" s="219">
        <f t="shared" si="7"/>
        <v>1003808306</v>
      </c>
      <c r="L48" s="219">
        <f t="shared" si="7"/>
        <v>1104197302</v>
      </c>
      <c r="M48" s="219">
        <f t="shared" si="7"/>
        <v>1104197302</v>
      </c>
      <c r="N48" s="219">
        <f t="shared" si="7"/>
        <v>1104197302</v>
      </c>
      <c r="O48" s="219">
        <f t="shared" si="7"/>
        <v>999760146</v>
      </c>
      <c r="P48" s="219">
        <f t="shared" si="7"/>
        <v>944480163</v>
      </c>
      <c r="Q48" s="219">
        <f t="shared" si="7"/>
        <v>1083636422</v>
      </c>
      <c r="R48" s="219">
        <f t="shared" si="7"/>
        <v>1083636422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1083636422</v>
      </c>
      <c r="X48" s="219">
        <f t="shared" si="7"/>
        <v>653572670</v>
      </c>
      <c r="Y48" s="219">
        <f t="shared" si="7"/>
        <v>430063752</v>
      </c>
      <c r="Z48" s="265">
        <f>+IF(X48&lt;&gt;0,+(Y48/X48)*100,0)</f>
        <v>65.80197914334454</v>
      </c>
      <c r="AA48" s="232">
        <f>SUM(AA45:AA47)</f>
        <v>871430226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25919327</v>
      </c>
      <c r="D6" s="155"/>
      <c r="E6" s="59">
        <v>52204068</v>
      </c>
      <c r="F6" s="60">
        <v>52204071</v>
      </c>
      <c r="G6" s="60">
        <v>20819250</v>
      </c>
      <c r="H6" s="60">
        <v>1373193</v>
      </c>
      <c r="I6" s="60">
        <v>1727134</v>
      </c>
      <c r="J6" s="60">
        <v>23919577</v>
      </c>
      <c r="K6" s="60">
        <v>1355128</v>
      </c>
      <c r="L6" s="60">
        <v>2527470</v>
      </c>
      <c r="M6" s="60">
        <v>-27802175</v>
      </c>
      <c r="N6" s="60">
        <v>-23919577</v>
      </c>
      <c r="O6" s="60">
        <v>30391702</v>
      </c>
      <c r="P6" s="60">
        <v>1736784</v>
      </c>
      <c r="Q6" s="60">
        <v>1489920</v>
      </c>
      <c r="R6" s="60">
        <v>33618406</v>
      </c>
      <c r="S6" s="60"/>
      <c r="T6" s="60"/>
      <c r="U6" s="60"/>
      <c r="V6" s="60"/>
      <c r="W6" s="60">
        <v>33618406</v>
      </c>
      <c r="X6" s="60">
        <v>37702939</v>
      </c>
      <c r="Y6" s="60">
        <v>-4084533</v>
      </c>
      <c r="Z6" s="140">
        <v>-10.83</v>
      </c>
      <c r="AA6" s="62">
        <v>52204071</v>
      </c>
    </row>
    <row r="7" spans="1:27" ht="12.75">
      <c r="A7" s="249" t="s">
        <v>32</v>
      </c>
      <c r="B7" s="182"/>
      <c r="C7" s="155">
        <v>46680228</v>
      </c>
      <c r="D7" s="155"/>
      <c r="E7" s="59">
        <v>55899384</v>
      </c>
      <c r="F7" s="60">
        <v>56452750</v>
      </c>
      <c r="G7" s="60">
        <v>2363058</v>
      </c>
      <c r="H7" s="60">
        <v>1102506</v>
      </c>
      <c r="I7" s="60">
        <v>-1097924</v>
      </c>
      <c r="J7" s="60">
        <v>2367640</v>
      </c>
      <c r="K7" s="60">
        <v>4971255</v>
      </c>
      <c r="L7" s="60">
        <v>733889</v>
      </c>
      <c r="M7" s="60">
        <v>4285468</v>
      </c>
      <c r="N7" s="60">
        <v>9990612</v>
      </c>
      <c r="O7" s="60">
        <v>2118020</v>
      </c>
      <c r="P7" s="60">
        <v>2971294</v>
      </c>
      <c r="Q7" s="60">
        <v>20863131</v>
      </c>
      <c r="R7" s="60">
        <v>25952445</v>
      </c>
      <c r="S7" s="60"/>
      <c r="T7" s="60"/>
      <c r="U7" s="60"/>
      <c r="V7" s="60"/>
      <c r="W7" s="60">
        <v>38310697</v>
      </c>
      <c r="X7" s="60">
        <v>40371778</v>
      </c>
      <c r="Y7" s="60">
        <v>-2061081</v>
      </c>
      <c r="Z7" s="140">
        <v>-5.11</v>
      </c>
      <c r="AA7" s="62">
        <v>56452750</v>
      </c>
    </row>
    <row r="8" spans="1:27" ht="12.75">
      <c r="A8" s="249" t="s">
        <v>178</v>
      </c>
      <c r="B8" s="182"/>
      <c r="C8" s="155">
        <v>5067697</v>
      </c>
      <c r="D8" s="155"/>
      <c r="E8" s="59">
        <v>6962388</v>
      </c>
      <c r="F8" s="60">
        <v>12651083</v>
      </c>
      <c r="G8" s="60">
        <v>158490605</v>
      </c>
      <c r="H8" s="60">
        <v>-120792255</v>
      </c>
      <c r="I8" s="60">
        <v>115683082</v>
      </c>
      <c r="J8" s="60">
        <v>153381432</v>
      </c>
      <c r="K8" s="60">
        <v>14456090</v>
      </c>
      <c r="L8" s="60">
        <v>86508987</v>
      </c>
      <c r="M8" s="60">
        <v>-73577348</v>
      </c>
      <c r="N8" s="60">
        <v>27387729</v>
      </c>
      <c r="O8" s="60">
        <v>-168583643</v>
      </c>
      <c r="P8" s="60">
        <v>655887</v>
      </c>
      <c r="Q8" s="60">
        <v>-495675</v>
      </c>
      <c r="R8" s="60">
        <v>-168423431</v>
      </c>
      <c r="S8" s="60"/>
      <c r="T8" s="60"/>
      <c r="U8" s="60"/>
      <c r="V8" s="60"/>
      <c r="W8" s="60">
        <v>12345730</v>
      </c>
      <c r="X8" s="60">
        <v>8886473</v>
      </c>
      <c r="Y8" s="60">
        <v>3459257</v>
      </c>
      <c r="Z8" s="140">
        <v>38.93</v>
      </c>
      <c r="AA8" s="62">
        <v>12651083</v>
      </c>
    </row>
    <row r="9" spans="1:27" ht="12.75">
      <c r="A9" s="249" t="s">
        <v>179</v>
      </c>
      <c r="B9" s="182"/>
      <c r="C9" s="155">
        <v>159992478</v>
      </c>
      <c r="D9" s="155"/>
      <c r="E9" s="59">
        <v>193592400</v>
      </c>
      <c r="F9" s="60">
        <v>195135156</v>
      </c>
      <c r="G9" s="60">
        <v>77754677</v>
      </c>
      <c r="H9" s="60">
        <v>275351</v>
      </c>
      <c r="I9" s="60">
        <v>54031</v>
      </c>
      <c r="J9" s="60">
        <v>78084059</v>
      </c>
      <c r="K9" s="60">
        <v>36465991</v>
      </c>
      <c r="L9" s="60">
        <v>11455005</v>
      </c>
      <c r="M9" s="60">
        <v>62049526</v>
      </c>
      <c r="N9" s="60">
        <v>109970522</v>
      </c>
      <c r="O9" s="60">
        <v>-46590836</v>
      </c>
      <c r="P9" s="60"/>
      <c r="Q9" s="60">
        <v>49576335</v>
      </c>
      <c r="R9" s="60">
        <v>2985499</v>
      </c>
      <c r="S9" s="60"/>
      <c r="T9" s="60"/>
      <c r="U9" s="60"/>
      <c r="V9" s="60"/>
      <c r="W9" s="60">
        <v>191040080</v>
      </c>
      <c r="X9" s="60">
        <v>145783401</v>
      </c>
      <c r="Y9" s="60">
        <v>45256679</v>
      </c>
      <c r="Z9" s="140">
        <v>31.04</v>
      </c>
      <c r="AA9" s="62">
        <v>195135156</v>
      </c>
    </row>
    <row r="10" spans="1:27" ht="12.75">
      <c r="A10" s="249" t="s">
        <v>180</v>
      </c>
      <c r="B10" s="182"/>
      <c r="C10" s="155">
        <v>152934510</v>
      </c>
      <c r="D10" s="155"/>
      <c r="E10" s="59">
        <v>137143604</v>
      </c>
      <c r="F10" s="60">
        <v>136963600</v>
      </c>
      <c r="G10" s="60">
        <v>-188212</v>
      </c>
      <c r="H10" s="60">
        <v>110765179</v>
      </c>
      <c r="I10" s="60">
        <v>-110765179</v>
      </c>
      <c r="J10" s="60">
        <v>-188212</v>
      </c>
      <c r="K10" s="60">
        <v>20514034</v>
      </c>
      <c r="L10" s="60">
        <v>2435620</v>
      </c>
      <c r="M10" s="60">
        <v>18124346</v>
      </c>
      <c r="N10" s="60">
        <v>41074000</v>
      </c>
      <c r="O10" s="60">
        <v>48977813</v>
      </c>
      <c r="P10" s="60">
        <v>322648</v>
      </c>
      <c r="Q10" s="60">
        <v>74343553</v>
      </c>
      <c r="R10" s="60">
        <v>123644014</v>
      </c>
      <c r="S10" s="60"/>
      <c r="T10" s="60"/>
      <c r="U10" s="60"/>
      <c r="V10" s="60"/>
      <c r="W10" s="60">
        <v>164529802</v>
      </c>
      <c r="X10" s="60">
        <v>136963600</v>
      </c>
      <c r="Y10" s="60">
        <v>27566202</v>
      </c>
      <c r="Z10" s="140">
        <v>20.13</v>
      </c>
      <c r="AA10" s="62">
        <v>136963600</v>
      </c>
    </row>
    <row r="11" spans="1:27" ht="12.75">
      <c r="A11" s="249" t="s">
        <v>181</v>
      </c>
      <c r="B11" s="182"/>
      <c r="C11" s="155">
        <v>14266232</v>
      </c>
      <c r="D11" s="155"/>
      <c r="E11" s="59">
        <v>12527940</v>
      </c>
      <c r="F11" s="60">
        <v>12353411</v>
      </c>
      <c r="G11" s="60">
        <v>2614</v>
      </c>
      <c r="H11" s="60">
        <v>882151</v>
      </c>
      <c r="I11" s="60">
        <v>939458</v>
      </c>
      <c r="J11" s="60">
        <v>1824223</v>
      </c>
      <c r="K11" s="60">
        <v>819349</v>
      </c>
      <c r="L11" s="60">
        <v>264357</v>
      </c>
      <c r="M11" s="60">
        <v>993040</v>
      </c>
      <c r="N11" s="60">
        <v>2076746</v>
      </c>
      <c r="O11" s="60">
        <v>1027506</v>
      </c>
      <c r="P11" s="60">
        <v>1545268</v>
      </c>
      <c r="Q11" s="60">
        <v>1611548</v>
      </c>
      <c r="R11" s="60">
        <v>4184322</v>
      </c>
      <c r="S11" s="60"/>
      <c r="T11" s="60"/>
      <c r="U11" s="60"/>
      <c r="V11" s="60"/>
      <c r="W11" s="60">
        <v>8085291</v>
      </c>
      <c r="X11" s="60">
        <v>9047997</v>
      </c>
      <c r="Y11" s="60">
        <v>-962706</v>
      </c>
      <c r="Z11" s="140">
        <v>-10.64</v>
      </c>
      <c r="AA11" s="62">
        <v>12353411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-230659192</v>
      </c>
      <c r="D14" s="155"/>
      <c r="E14" s="59">
        <v>-267338162</v>
      </c>
      <c r="F14" s="60">
        <v>-231459484</v>
      </c>
      <c r="G14" s="60">
        <v>-30842586</v>
      </c>
      <c r="H14" s="60">
        <v>-1822932</v>
      </c>
      <c r="I14" s="60">
        <v>-11471297</v>
      </c>
      <c r="J14" s="60">
        <v>-44136815</v>
      </c>
      <c r="K14" s="60">
        <v>-19803588</v>
      </c>
      <c r="L14" s="60">
        <v>-3295689</v>
      </c>
      <c r="M14" s="60">
        <v>4235248</v>
      </c>
      <c r="N14" s="60">
        <v>-18864029</v>
      </c>
      <c r="O14" s="60">
        <v>-29058126</v>
      </c>
      <c r="P14" s="60">
        <v>-6931687</v>
      </c>
      <c r="Q14" s="60">
        <v>-9002884</v>
      </c>
      <c r="R14" s="60">
        <v>-44992697</v>
      </c>
      <c r="S14" s="60"/>
      <c r="T14" s="60"/>
      <c r="U14" s="60"/>
      <c r="V14" s="60"/>
      <c r="W14" s="60">
        <v>-107993541</v>
      </c>
      <c r="X14" s="60">
        <v>-175598675</v>
      </c>
      <c r="Y14" s="60">
        <v>67605134</v>
      </c>
      <c r="Z14" s="140">
        <v>-38.5</v>
      </c>
      <c r="AA14" s="62">
        <v>-231459484</v>
      </c>
    </row>
    <row r="15" spans="1:27" ht="12.75">
      <c r="A15" s="249" t="s">
        <v>40</v>
      </c>
      <c r="B15" s="182"/>
      <c r="C15" s="155">
        <v>-33668</v>
      </c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-18015782</v>
      </c>
      <c r="D16" s="155"/>
      <c r="E16" s="59">
        <v>-819996</v>
      </c>
      <c r="F16" s="60">
        <v>-262997</v>
      </c>
      <c r="G16" s="60">
        <v>-146675</v>
      </c>
      <c r="H16" s="60">
        <v>2025283</v>
      </c>
      <c r="I16" s="60">
        <v>-147619</v>
      </c>
      <c r="J16" s="60">
        <v>1730989</v>
      </c>
      <c r="K16" s="60">
        <v>-147331</v>
      </c>
      <c r="L16" s="60"/>
      <c r="M16" s="60">
        <v>-450318</v>
      </c>
      <c r="N16" s="60">
        <v>-597649</v>
      </c>
      <c r="O16" s="60">
        <v>-3235110</v>
      </c>
      <c r="P16" s="60">
        <v>-604109</v>
      </c>
      <c r="Q16" s="60">
        <v>-623480</v>
      </c>
      <c r="R16" s="60">
        <v>-4462699</v>
      </c>
      <c r="S16" s="60"/>
      <c r="T16" s="60"/>
      <c r="U16" s="60"/>
      <c r="V16" s="60"/>
      <c r="W16" s="60">
        <v>-3329359</v>
      </c>
      <c r="X16" s="60">
        <v>-406553</v>
      </c>
      <c r="Y16" s="60">
        <v>-2922806</v>
      </c>
      <c r="Z16" s="140">
        <v>718.92</v>
      </c>
      <c r="AA16" s="62">
        <v>-262997</v>
      </c>
    </row>
    <row r="17" spans="1:27" ht="12.75">
      <c r="A17" s="250" t="s">
        <v>185</v>
      </c>
      <c r="B17" s="251"/>
      <c r="C17" s="168">
        <f aca="true" t="shared" si="0" ref="C17:Y17">SUM(C6:C16)</f>
        <v>156151830</v>
      </c>
      <c r="D17" s="168">
        <f t="shared" si="0"/>
        <v>0</v>
      </c>
      <c r="E17" s="72">
        <f t="shared" si="0"/>
        <v>190171626</v>
      </c>
      <c r="F17" s="73">
        <f t="shared" si="0"/>
        <v>234037590</v>
      </c>
      <c r="G17" s="73">
        <f t="shared" si="0"/>
        <v>228252731</v>
      </c>
      <c r="H17" s="73">
        <f t="shared" si="0"/>
        <v>-6191524</v>
      </c>
      <c r="I17" s="73">
        <f t="shared" si="0"/>
        <v>-5078314</v>
      </c>
      <c r="J17" s="73">
        <f t="shared" si="0"/>
        <v>216982893</v>
      </c>
      <c r="K17" s="73">
        <f t="shared" si="0"/>
        <v>58630928</v>
      </c>
      <c r="L17" s="73">
        <f t="shared" si="0"/>
        <v>100629639</v>
      </c>
      <c r="M17" s="73">
        <f t="shared" si="0"/>
        <v>-12142213</v>
      </c>
      <c r="N17" s="73">
        <f t="shared" si="0"/>
        <v>147118354</v>
      </c>
      <c r="O17" s="73">
        <f t="shared" si="0"/>
        <v>-164952674</v>
      </c>
      <c r="P17" s="73">
        <f t="shared" si="0"/>
        <v>-303915</v>
      </c>
      <c r="Q17" s="73">
        <f t="shared" si="0"/>
        <v>137762448</v>
      </c>
      <c r="R17" s="73">
        <f t="shared" si="0"/>
        <v>-27494141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336607106</v>
      </c>
      <c r="X17" s="73">
        <f t="shared" si="0"/>
        <v>202750960</v>
      </c>
      <c r="Y17" s="73">
        <f t="shared" si="0"/>
        <v>133856146</v>
      </c>
      <c r="Z17" s="170">
        <f>+IF(X17&lt;&gt;0,+(Y17/X17)*100,0)</f>
        <v>66.01998136038418</v>
      </c>
      <c r="AA17" s="74">
        <f>SUM(AA6:AA16)</f>
        <v>234037590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823384</v>
      </c>
      <c r="D21" s="155"/>
      <c r="E21" s="59"/>
      <c r="F21" s="60"/>
      <c r="G21" s="159"/>
      <c r="H21" s="159"/>
      <c r="I21" s="159"/>
      <c r="J21" s="60"/>
      <c r="K21" s="159"/>
      <c r="L21" s="159"/>
      <c r="M21" s="60">
        <v>-1881155</v>
      </c>
      <c r="N21" s="159">
        <v>-1881155</v>
      </c>
      <c r="O21" s="159"/>
      <c r="P21" s="159"/>
      <c r="Q21" s="60"/>
      <c r="R21" s="159"/>
      <c r="S21" s="159"/>
      <c r="T21" s="60"/>
      <c r="U21" s="159"/>
      <c r="V21" s="159"/>
      <c r="W21" s="159">
        <v>-1881155</v>
      </c>
      <c r="X21" s="60"/>
      <c r="Y21" s="159">
        <v>-1881155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5106356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375000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-138828928</v>
      </c>
      <c r="D26" s="155"/>
      <c r="E26" s="59">
        <v>-170708280</v>
      </c>
      <c r="F26" s="60">
        <v>-176225640</v>
      </c>
      <c r="G26" s="60"/>
      <c r="H26" s="60"/>
      <c r="I26" s="60"/>
      <c r="J26" s="60"/>
      <c r="K26" s="60"/>
      <c r="L26" s="60"/>
      <c r="M26" s="60"/>
      <c r="N26" s="60"/>
      <c r="O26" s="60"/>
      <c r="P26" s="60">
        <v>-23219117</v>
      </c>
      <c r="Q26" s="60">
        <v>-13466298</v>
      </c>
      <c r="R26" s="60">
        <v>-36685415</v>
      </c>
      <c r="S26" s="60"/>
      <c r="T26" s="60"/>
      <c r="U26" s="60"/>
      <c r="V26" s="60"/>
      <c r="W26" s="60">
        <v>-36685415</v>
      </c>
      <c r="X26" s="60">
        <v>-132169230</v>
      </c>
      <c r="Y26" s="60">
        <v>95483815</v>
      </c>
      <c r="Z26" s="140">
        <v>-72.24</v>
      </c>
      <c r="AA26" s="62">
        <v>-176225640</v>
      </c>
    </row>
    <row r="27" spans="1:27" ht="12.75">
      <c r="A27" s="250" t="s">
        <v>192</v>
      </c>
      <c r="B27" s="251"/>
      <c r="C27" s="168">
        <f aca="true" t="shared" si="1" ref="C27:Y27">SUM(C21:C26)</f>
        <v>-132524188</v>
      </c>
      <c r="D27" s="168">
        <f>SUM(D21:D26)</f>
        <v>0</v>
      </c>
      <c r="E27" s="72">
        <f t="shared" si="1"/>
        <v>-170708280</v>
      </c>
      <c r="F27" s="73">
        <f t="shared" si="1"/>
        <v>-176225640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-1881155</v>
      </c>
      <c r="N27" s="73">
        <f t="shared" si="1"/>
        <v>-1881155</v>
      </c>
      <c r="O27" s="73">
        <f t="shared" si="1"/>
        <v>0</v>
      </c>
      <c r="P27" s="73">
        <f t="shared" si="1"/>
        <v>-23219117</v>
      </c>
      <c r="Q27" s="73">
        <f t="shared" si="1"/>
        <v>-13466298</v>
      </c>
      <c r="R27" s="73">
        <f t="shared" si="1"/>
        <v>-36685415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-38566570</v>
      </c>
      <c r="X27" s="73">
        <f t="shared" si="1"/>
        <v>-132169230</v>
      </c>
      <c r="Y27" s="73">
        <f t="shared" si="1"/>
        <v>93602660</v>
      </c>
      <c r="Z27" s="170">
        <f>+IF(X27&lt;&gt;0,+(Y27/X27)*100,0)</f>
        <v>-70.82031120253936</v>
      </c>
      <c r="AA27" s="74">
        <f>SUM(AA21:AA26)</f>
        <v>-176225640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>
        <v>1749</v>
      </c>
      <c r="Q33" s="159"/>
      <c r="R33" s="60">
        <v>1749</v>
      </c>
      <c r="S33" s="60"/>
      <c r="T33" s="60"/>
      <c r="U33" s="60"/>
      <c r="V33" s="159"/>
      <c r="W33" s="159">
        <v>1749</v>
      </c>
      <c r="X33" s="159"/>
      <c r="Y33" s="60">
        <v>1749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1749</v>
      </c>
      <c r="Q36" s="73">
        <f t="shared" si="2"/>
        <v>0</v>
      </c>
      <c r="R36" s="73">
        <f t="shared" si="2"/>
        <v>1749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1749</v>
      </c>
      <c r="X36" s="73">
        <f t="shared" si="2"/>
        <v>0</v>
      </c>
      <c r="Y36" s="73">
        <f t="shared" si="2"/>
        <v>1749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23627642</v>
      </c>
      <c r="D38" s="153">
        <f>+D17+D27+D36</f>
        <v>0</v>
      </c>
      <c r="E38" s="99">
        <f t="shared" si="3"/>
        <v>19463346</v>
      </c>
      <c r="F38" s="100">
        <f t="shared" si="3"/>
        <v>57811950</v>
      </c>
      <c r="G38" s="100">
        <f t="shared" si="3"/>
        <v>228252731</v>
      </c>
      <c r="H38" s="100">
        <f t="shared" si="3"/>
        <v>-6191524</v>
      </c>
      <c r="I38" s="100">
        <f t="shared" si="3"/>
        <v>-5078314</v>
      </c>
      <c r="J38" s="100">
        <f t="shared" si="3"/>
        <v>216982893</v>
      </c>
      <c r="K38" s="100">
        <f t="shared" si="3"/>
        <v>58630928</v>
      </c>
      <c r="L38" s="100">
        <f t="shared" si="3"/>
        <v>100629639</v>
      </c>
      <c r="M38" s="100">
        <f t="shared" si="3"/>
        <v>-14023368</v>
      </c>
      <c r="N38" s="100">
        <f t="shared" si="3"/>
        <v>145237199</v>
      </c>
      <c r="O38" s="100">
        <f t="shared" si="3"/>
        <v>-164952674</v>
      </c>
      <c r="P38" s="100">
        <f t="shared" si="3"/>
        <v>-23521283</v>
      </c>
      <c r="Q38" s="100">
        <f t="shared" si="3"/>
        <v>124296150</v>
      </c>
      <c r="R38" s="100">
        <f t="shared" si="3"/>
        <v>-64177807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298042285</v>
      </c>
      <c r="X38" s="100">
        <f t="shared" si="3"/>
        <v>70581730</v>
      </c>
      <c r="Y38" s="100">
        <f t="shared" si="3"/>
        <v>227460555</v>
      </c>
      <c r="Z38" s="137">
        <f>+IF(X38&lt;&gt;0,+(Y38/X38)*100,0)</f>
        <v>322.265485700053</v>
      </c>
      <c r="AA38" s="102">
        <f>+AA17+AA27+AA36</f>
        <v>57811950</v>
      </c>
    </row>
    <row r="39" spans="1:27" ht="12.75">
      <c r="A39" s="249" t="s">
        <v>200</v>
      </c>
      <c r="B39" s="182"/>
      <c r="C39" s="153">
        <v>48410554</v>
      </c>
      <c r="D39" s="153"/>
      <c r="E39" s="99">
        <v>31768000</v>
      </c>
      <c r="F39" s="100">
        <v>31768000</v>
      </c>
      <c r="G39" s="100">
        <v>31768000</v>
      </c>
      <c r="H39" s="100">
        <v>260020731</v>
      </c>
      <c r="I39" s="100">
        <v>253829207</v>
      </c>
      <c r="J39" s="100">
        <v>31768000</v>
      </c>
      <c r="K39" s="100">
        <v>248750893</v>
      </c>
      <c r="L39" s="100">
        <v>307381821</v>
      </c>
      <c r="M39" s="100">
        <v>408011460</v>
      </c>
      <c r="N39" s="100">
        <v>248750893</v>
      </c>
      <c r="O39" s="100">
        <v>393988092</v>
      </c>
      <c r="P39" s="100">
        <v>229035418</v>
      </c>
      <c r="Q39" s="100">
        <v>205514135</v>
      </c>
      <c r="R39" s="100">
        <v>393988092</v>
      </c>
      <c r="S39" s="100"/>
      <c r="T39" s="100"/>
      <c r="U39" s="100"/>
      <c r="V39" s="100"/>
      <c r="W39" s="100">
        <v>31768000</v>
      </c>
      <c r="X39" s="100">
        <v>31768000</v>
      </c>
      <c r="Y39" s="100"/>
      <c r="Z39" s="137"/>
      <c r="AA39" s="102">
        <v>31768000</v>
      </c>
    </row>
    <row r="40" spans="1:27" ht="12.75">
      <c r="A40" s="269" t="s">
        <v>201</v>
      </c>
      <c r="B40" s="256"/>
      <c r="C40" s="257">
        <v>72038196</v>
      </c>
      <c r="D40" s="257"/>
      <c r="E40" s="258">
        <v>51231347</v>
      </c>
      <c r="F40" s="259">
        <v>89579951</v>
      </c>
      <c r="G40" s="259">
        <v>260020731</v>
      </c>
      <c r="H40" s="259">
        <v>253829207</v>
      </c>
      <c r="I40" s="259">
        <v>248750893</v>
      </c>
      <c r="J40" s="259">
        <v>248750893</v>
      </c>
      <c r="K40" s="259">
        <v>307381821</v>
      </c>
      <c r="L40" s="259">
        <v>408011460</v>
      </c>
      <c r="M40" s="259">
        <v>393988092</v>
      </c>
      <c r="N40" s="259">
        <v>393988092</v>
      </c>
      <c r="O40" s="259">
        <v>229035418</v>
      </c>
      <c r="P40" s="259">
        <v>205514135</v>
      </c>
      <c r="Q40" s="259">
        <v>329810285</v>
      </c>
      <c r="R40" s="259">
        <v>329810285</v>
      </c>
      <c r="S40" s="259"/>
      <c r="T40" s="259"/>
      <c r="U40" s="259"/>
      <c r="V40" s="259"/>
      <c r="W40" s="259">
        <v>329810285</v>
      </c>
      <c r="X40" s="259">
        <v>102349731</v>
      </c>
      <c r="Y40" s="259">
        <v>227460554</v>
      </c>
      <c r="Z40" s="260">
        <v>222.24</v>
      </c>
      <c r="AA40" s="261">
        <v>89579951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138828928</v>
      </c>
      <c r="D5" s="200">
        <f t="shared" si="0"/>
        <v>0</v>
      </c>
      <c r="E5" s="106">
        <f t="shared" si="0"/>
        <v>170708272</v>
      </c>
      <c r="F5" s="106">
        <f t="shared" si="0"/>
        <v>176225627</v>
      </c>
      <c r="G5" s="106">
        <f t="shared" si="0"/>
        <v>9603249</v>
      </c>
      <c r="H5" s="106">
        <f t="shared" si="0"/>
        <v>15306</v>
      </c>
      <c r="I5" s="106">
        <f t="shared" si="0"/>
        <v>15183771</v>
      </c>
      <c r="J5" s="106">
        <f t="shared" si="0"/>
        <v>24802326</v>
      </c>
      <c r="K5" s="106">
        <f t="shared" si="0"/>
        <v>15016964</v>
      </c>
      <c r="L5" s="106">
        <f t="shared" si="0"/>
        <v>7219797</v>
      </c>
      <c r="M5" s="106">
        <f t="shared" si="0"/>
        <v>2714337</v>
      </c>
      <c r="N5" s="106">
        <f t="shared" si="0"/>
        <v>24951098</v>
      </c>
      <c r="O5" s="106">
        <f t="shared" si="0"/>
        <v>3047997</v>
      </c>
      <c r="P5" s="106">
        <f t="shared" si="0"/>
        <v>23219117</v>
      </c>
      <c r="Q5" s="106">
        <f t="shared" si="0"/>
        <v>13466298</v>
      </c>
      <c r="R5" s="106">
        <f t="shared" si="0"/>
        <v>39733412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89486836</v>
      </c>
      <c r="X5" s="106">
        <f t="shared" si="0"/>
        <v>132169221</v>
      </c>
      <c r="Y5" s="106">
        <f t="shared" si="0"/>
        <v>-42682385</v>
      </c>
      <c r="Z5" s="201">
        <f>+IF(X5&lt;&gt;0,+(Y5/X5)*100,0)</f>
        <v>-32.293740310385886</v>
      </c>
      <c r="AA5" s="199">
        <f>SUM(AA11:AA18)</f>
        <v>176225627</v>
      </c>
    </row>
    <row r="6" spans="1:27" ht="12.75">
      <c r="A6" s="291" t="s">
        <v>205</v>
      </c>
      <c r="B6" s="142"/>
      <c r="C6" s="62">
        <v>34625562</v>
      </c>
      <c r="D6" s="156"/>
      <c r="E6" s="60">
        <v>38601148</v>
      </c>
      <c r="F6" s="60">
        <v>44318063</v>
      </c>
      <c r="G6" s="60">
        <v>3961404</v>
      </c>
      <c r="H6" s="60"/>
      <c r="I6" s="60">
        <v>3723827</v>
      </c>
      <c r="J6" s="60">
        <v>7685231</v>
      </c>
      <c r="K6" s="60">
        <v>1030746</v>
      </c>
      <c r="L6" s="60">
        <v>1411522</v>
      </c>
      <c r="M6" s="60">
        <v>1871517</v>
      </c>
      <c r="N6" s="60">
        <v>4313785</v>
      </c>
      <c r="O6" s="60">
        <v>520733</v>
      </c>
      <c r="P6" s="60">
        <v>3820687</v>
      </c>
      <c r="Q6" s="60">
        <v>344794</v>
      </c>
      <c r="R6" s="60">
        <v>4686214</v>
      </c>
      <c r="S6" s="60"/>
      <c r="T6" s="60"/>
      <c r="U6" s="60"/>
      <c r="V6" s="60"/>
      <c r="W6" s="60">
        <v>16685230</v>
      </c>
      <c r="X6" s="60">
        <v>33238547</v>
      </c>
      <c r="Y6" s="60">
        <v>-16553317</v>
      </c>
      <c r="Z6" s="140">
        <v>-49.8</v>
      </c>
      <c r="AA6" s="155">
        <v>44318063</v>
      </c>
    </row>
    <row r="7" spans="1:27" ht="12.75">
      <c r="A7" s="291" t="s">
        <v>206</v>
      </c>
      <c r="B7" s="142"/>
      <c r="C7" s="62">
        <v>70534635</v>
      </c>
      <c r="D7" s="156"/>
      <c r="E7" s="60">
        <v>89380000</v>
      </c>
      <c r="F7" s="60">
        <v>89380000</v>
      </c>
      <c r="G7" s="60">
        <v>4655268</v>
      </c>
      <c r="H7" s="60"/>
      <c r="I7" s="60">
        <v>10315150</v>
      </c>
      <c r="J7" s="60">
        <v>14970418</v>
      </c>
      <c r="K7" s="60">
        <v>11878974</v>
      </c>
      <c r="L7" s="60">
        <v>5125161</v>
      </c>
      <c r="M7" s="60">
        <v>597807</v>
      </c>
      <c r="N7" s="60">
        <v>17601942</v>
      </c>
      <c r="O7" s="60">
        <v>727992</v>
      </c>
      <c r="P7" s="60">
        <v>17913896</v>
      </c>
      <c r="Q7" s="60">
        <v>9564081</v>
      </c>
      <c r="R7" s="60">
        <v>28205969</v>
      </c>
      <c r="S7" s="60"/>
      <c r="T7" s="60"/>
      <c r="U7" s="60"/>
      <c r="V7" s="60"/>
      <c r="W7" s="60">
        <v>60778329</v>
      </c>
      <c r="X7" s="60">
        <v>67035000</v>
      </c>
      <c r="Y7" s="60">
        <v>-6256671</v>
      </c>
      <c r="Z7" s="140">
        <v>-9.33</v>
      </c>
      <c r="AA7" s="155">
        <v>89380000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1319191</v>
      </c>
      <c r="D10" s="156"/>
      <c r="E10" s="60"/>
      <c r="F10" s="60">
        <v>375000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281250</v>
      </c>
      <c r="Y10" s="60">
        <v>-281250</v>
      </c>
      <c r="Z10" s="140">
        <v>-100</v>
      </c>
      <c r="AA10" s="155">
        <v>375000</v>
      </c>
    </row>
    <row r="11" spans="1:27" ht="12.75">
      <c r="A11" s="292" t="s">
        <v>210</v>
      </c>
      <c r="B11" s="142"/>
      <c r="C11" s="293">
        <f aca="true" t="shared" si="1" ref="C11:Y11">SUM(C6:C10)</f>
        <v>106479388</v>
      </c>
      <c r="D11" s="294">
        <f t="shared" si="1"/>
        <v>0</v>
      </c>
      <c r="E11" s="295">
        <f t="shared" si="1"/>
        <v>127981148</v>
      </c>
      <c r="F11" s="295">
        <f t="shared" si="1"/>
        <v>134073063</v>
      </c>
      <c r="G11" s="295">
        <f t="shared" si="1"/>
        <v>8616672</v>
      </c>
      <c r="H11" s="295">
        <f t="shared" si="1"/>
        <v>0</v>
      </c>
      <c r="I11" s="295">
        <f t="shared" si="1"/>
        <v>14038977</v>
      </c>
      <c r="J11" s="295">
        <f t="shared" si="1"/>
        <v>22655649</v>
      </c>
      <c r="K11" s="295">
        <f t="shared" si="1"/>
        <v>12909720</v>
      </c>
      <c r="L11" s="295">
        <f t="shared" si="1"/>
        <v>6536683</v>
      </c>
      <c r="M11" s="295">
        <f t="shared" si="1"/>
        <v>2469324</v>
      </c>
      <c r="N11" s="295">
        <f t="shared" si="1"/>
        <v>21915727</v>
      </c>
      <c r="O11" s="295">
        <f t="shared" si="1"/>
        <v>1248725</v>
      </c>
      <c r="P11" s="295">
        <f t="shared" si="1"/>
        <v>21734583</v>
      </c>
      <c r="Q11" s="295">
        <f t="shared" si="1"/>
        <v>9908875</v>
      </c>
      <c r="R11" s="295">
        <f t="shared" si="1"/>
        <v>32892183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77463559</v>
      </c>
      <c r="X11" s="295">
        <f t="shared" si="1"/>
        <v>100554797</v>
      </c>
      <c r="Y11" s="295">
        <f t="shared" si="1"/>
        <v>-23091238</v>
      </c>
      <c r="Z11" s="296">
        <f>+IF(X11&lt;&gt;0,+(Y11/X11)*100,0)</f>
        <v>-22.96383533050144</v>
      </c>
      <c r="AA11" s="297">
        <f>SUM(AA6:AA10)</f>
        <v>134073063</v>
      </c>
    </row>
    <row r="12" spans="1:27" ht="12.75">
      <c r="A12" s="298" t="s">
        <v>211</v>
      </c>
      <c r="B12" s="136"/>
      <c r="C12" s="62">
        <v>10786922</v>
      </c>
      <c r="D12" s="156"/>
      <c r="E12" s="60">
        <v>8982452</v>
      </c>
      <c r="F12" s="60">
        <v>7079538</v>
      </c>
      <c r="G12" s="60"/>
      <c r="H12" s="60"/>
      <c r="I12" s="60"/>
      <c r="J12" s="60"/>
      <c r="K12" s="60"/>
      <c r="L12" s="60"/>
      <c r="M12" s="60"/>
      <c r="N12" s="60"/>
      <c r="O12" s="60">
        <v>198767</v>
      </c>
      <c r="P12" s="60"/>
      <c r="Q12" s="60"/>
      <c r="R12" s="60">
        <v>198767</v>
      </c>
      <c r="S12" s="60"/>
      <c r="T12" s="60"/>
      <c r="U12" s="60"/>
      <c r="V12" s="60"/>
      <c r="W12" s="60">
        <v>198767</v>
      </c>
      <c r="X12" s="60">
        <v>5309654</v>
      </c>
      <c r="Y12" s="60">
        <v>-5110887</v>
      </c>
      <c r="Z12" s="140">
        <v>-96.26</v>
      </c>
      <c r="AA12" s="155">
        <v>7079538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18230453</v>
      </c>
      <c r="D15" s="156"/>
      <c r="E15" s="60">
        <v>33544672</v>
      </c>
      <c r="F15" s="60">
        <v>34823026</v>
      </c>
      <c r="G15" s="60">
        <v>986577</v>
      </c>
      <c r="H15" s="60">
        <v>15306</v>
      </c>
      <c r="I15" s="60">
        <v>1144794</v>
      </c>
      <c r="J15" s="60">
        <v>2146677</v>
      </c>
      <c r="K15" s="60">
        <v>2107244</v>
      </c>
      <c r="L15" s="60">
        <v>683114</v>
      </c>
      <c r="M15" s="60">
        <v>245013</v>
      </c>
      <c r="N15" s="60">
        <v>3035371</v>
      </c>
      <c r="O15" s="60">
        <v>1600505</v>
      </c>
      <c r="P15" s="60">
        <v>1484534</v>
      </c>
      <c r="Q15" s="60">
        <v>3557423</v>
      </c>
      <c r="R15" s="60">
        <v>6642462</v>
      </c>
      <c r="S15" s="60"/>
      <c r="T15" s="60"/>
      <c r="U15" s="60"/>
      <c r="V15" s="60"/>
      <c r="W15" s="60">
        <v>11824510</v>
      </c>
      <c r="X15" s="60">
        <v>26117270</v>
      </c>
      <c r="Y15" s="60">
        <v>-14292760</v>
      </c>
      <c r="Z15" s="140">
        <v>-54.73</v>
      </c>
      <c r="AA15" s="155">
        <v>34823026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3332165</v>
      </c>
      <c r="D18" s="276"/>
      <c r="E18" s="82">
        <v>200000</v>
      </c>
      <c r="F18" s="82">
        <v>250000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187500</v>
      </c>
      <c r="Y18" s="82">
        <v>-187500</v>
      </c>
      <c r="Z18" s="270">
        <v>-100</v>
      </c>
      <c r="AA18" s="278">
        <v>250000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34625562</v>
      </c>
      <c r="D36" s="156">
        <f t="shared" si="4"/>
        <v>0</v>
      </c>
      <c r="E36" s="60">
        <f t="shared" si="4"/>
        <v>38601148</v>
      </c>
      <c r="F36" s="60">
        <f t="shared" si="4"/>
        <v>44318063</v>
      </c>
      <c r="G36" s="60">
        <f t="shared" si="4"/>
        <v>3961404</v>
      </c>
      <c r="H36" s="60">
        <f t="shared" si="4"/>
        <v>0</v>
      </c>
      <c r="I36" s="60">
        <f t="shared" si="4"/>
        <v>3723827</v>
      </c>
      <c r="J36" s="60">
        <f t="shared" si="4"/>
        <v>7685231</v>
      </c>
      <c r="K36" s="60">
        <f t="shared" si="4"/>
        <v>1030746</v>
      </c>
      <c r="L36" s="60">
        <f t="shared" si="4"/>
        <v>1411522</v>
      </c>
      <c r="M36" s="60">
        <f t="shared" si="4"/>
        <v>1871517</v>
      </c>
      <c r="N36" s="60">
        <f t="shared" si="4"/>
        <v>4313785</v>
      </c>
      <c r="O36" s="60">
        <f t="shared" si="4"/>
        <v>520733</v>
      </c>
      <c r="P36" s="60">
        <f t="shared" si="4"/>
        <v>3820687</v>
      </c>
      <c r="Q36" s="60">
        <f t="shared" si="4"/>
        <v>344794</v>
      </c>
      <c r="R36" s="60">
        <f t="shared" si="4"/>
        <v>4686214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16685230</v>
      </c>
      <c r="X36" s="60">
        <f t="shared" si="4"/>
        <v>33238547</v>
      </c>
      <c r="Y36" s="60">
        <f t="shared" si="4"/>
        <v>-16553317</v>
      </c>
      <c r="Z36" s="140">
        <f aca="true" t="shared" si="5" ref="Z36:Z49">+IF(X36&lt;&gt;0,+(Y36/X36)*100,0)</f>
        <v>-49.80156623573227</v>
      </c>
      <c r="AA36" s="155">
        <f>AA6+AA21</f>
        <v>44318063</v>
      </c>
    </row>
    <row r="37" spans="1:27" ht="12.75">
      <c r="A37" s="291" t="s">
        <v>206</v>
      </c>
      <c r="B37" s="142"/>
      <c r="C37" s="62">
        <f t="shared" si="4"/>
        <v>70534635</v>
      </c>
      <c r="D37" s="156">
        <f t="shared" si="4"/>
        <v>0</v>
      </c>
      <c r="E37" s="60">
        <f t="shared" si="4"/>
        <v>89380000</v>
      </c>
      <c r="F37" s="60">
        <f t="shared" si="4"/>
        <v>89380000</v>
      </c>
      <c r="G37" s="60">
        <f t="shared" si="4"/>
        <v>4655268</v>
      </c>
      <c r="H37" s="60">
        <f t="shared" si="4"/>
        <v>0</v>
      </c>
      <c r="I37" s="60">
        <f t="shared" si="4"/>
        <v>10315150</v>
      </c>
      <c r="J37" s="60">
        <f t="shared" si="4"/>
        <v>14970418</v>
      </c>
      <c r="K37" s="60">
        <f t="shared" si="4"/>
        <v>11878974</v>
      </c>
      <c r="L37" s="60">
        <f t="shared" si="4"/>
        <v>5125161</v>
      </c>
      <c r="M37" s="60">
        <f t="shared" si="4"/>
        <v>597807</v>
      </c>
      <c r="N37" s="60">
        <f t="shared" si="4"/>
        <v>17601942</v>
      </c>
      <c r="O37" s="60">
        <f t="shared" si="4"/>
        <v>727992</v>
      </c>
      <c r="P37" s="60">
        <f t="shared" si="4"/>
        <v>17913896</v>
      </c>
      <c r="Q37" s="60">
        <f t="shared" si="4"/>
        <v>9564081</v>
      </c>
      <c r="R37" s="60">
        <f t="shared" si="4"/>
        <v>28205969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60778329</v>
      </c>
      <c r="X37" s="60">
        <f t="shared" si="4"/>
        <v>67035000</v>
      </c>
      <c r="Y37" s="60">
        <f t="shared" si="4"/>
        <v>-6256671</v>
      </c>
      <c r="Z37" s="140">
        <f t="shared" si="5"/>
        <v>-9.33343924815395</v>
      </c>
      <c r="AA37" s="155">
        <f>AA7+AA22</f>
        <v>89380000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1319191</v>
      </c>
      <c r="D40" s="156">
        <f t="shared" si="4"/>
        <v>0</v>
      </c>
      <c r="E40" s="60">
        <f t="shared" si="4"/>
        <v>0</v>
      </c>
      <c r="F40" s="60">
        <f t="shared" si="4"/>
        <v>375000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281250</v>
      </c>
      <c r="Y40" s="60">
        <f t="shared" si="4"/>
        <v>-281250</v>
      </c>
      <c r="Z40" s="140">
        <f t="shared" si="5"/>
        <v>-100</v>
      </c>
      <c r="AA40" s="155">
        <f>AA10+AA25</f>
        <v>375000</v>
      </c>
    </row>
    <row r="41" spans="1:27" ht="12.75">
      <c r="A41" s="292" t="s">
        <v>210</v>
      </c>
      <c r="B41" s="142"/>
      <c r="C41" s="293">
        <f aca="true" t="shared" si="6" ref="C41:Y41">SUM(C36:C40)</f>
        <v>106479388</v>
      </c>
      <c r="D41" s="294">
        <f t="shared" si="6"/>
        <v>0</v>
      </c>
      <c r="E41" s="295">
        <f t="shared" si="6"/>
        <v>127981148</v>
      </c>
      <c r="F41" s="295">
        <f t="shared" si="6"/>
        <v>134073063</v>
      </c>
      <c r="G41" s="295">
        <f t="shared" si="6"/>
        <v>8616672</v>
      </c>
      <c r="H41" s="295">
        <f t="shared" si="6"/>
        <v>0</v>
      </c>
      <c r="I41" s="295">
        <f t="shared" si="6"/>
        <v>14038977</v>
      </c>
      <c r="J41" s="295">
        <f t="shared" si="6"/>
        <v>22655649</v>
      </c>
      <c r="K41" s="295">
        <f t="shared" si="6"/>
        <v>12909720</v>
      </c>
      <c r="L41" s="295">
        <f t="shared" si="6"/>
        <v>6536683</v>
      </c>
      <c r="M41" s="295">
        <f t="shared" si="6"/>
        <v>2469324</v>
      </c>
      <c r="N41" s="295">
        <f t="shared" si="6"/>
        <v>21915727</v>
      </c>
      <c r="O41" s="295">
        <f t="shared" si="6"/>
        <v>1248725</v>
      </c>
      <c r="P41" s="295">
        <f t="shared" si="6"/>
        <v>21734583</v>
      </c>
      <c r="Q41" s="295">
        <f t="shared" si="6"/>
        <v>9908875</v>
      </c>
      <c r="R41" s="295">
        <f t="shared" si="6"/>
        <v>32892183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77463559</v>
      </c>
      <c r="X41" s="295">
        <f t="shared" si="6"/>
        <v>100554797</v>
      </c>
      <c r="Y41" s="295">
        <f t="shared" si="6"/>
        <v>-23091238</v>
      </c>
      <c r="Z41" s="296">
        <f t="shared" si="5"/>
        <v>-22.96383533050144</v>
      </c>
      <c r="AA41" s="297">
        <f>SUM(AA36:AA40)</f>
        <v>134073063</v>
      </c>
    </row>
    <row r="42" spans="1:27" ht="12.75">
      <c r="A42" s="298" t="s">
        <v>211</v>
      </c>
      <c r="B42" s="136"/>
      <c r="C42" s="95">
        <f aca="true" t="shared" si="7" ref="C42:Y48">C12+C27</f>
        <v>10786922</v>
      </c>
      <c r="D42" s="129">
        <f t="shared" si="7"/>
        <v>0</v>
      </c>
      <c r="E42" s="54">
        <f t="shared" si="7"/>
        <v>8982452</v>
      </c>
      <c r="F42" s="54">
        <f t="shared" si="7"/>
        <v>7079538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198767</v>
      </c>
      <c r="P42" s="54">
        <f t="shared" si="7"/>
        <v>0</v>
      </c>
      <c r="Q42" s="54">
        <f t="shared" si="7"/>
        <v>0</v>
      </c>
      <c r="R42" s="54">
        <f t="shared" si="7"/>
        <v>198767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198767</v>
      </c>
      <c r="X42" s="54">
        <f t="shared" si="7"/>
        <v>5309654</v>
      </c>
      <c r="Y42" s="54">
        <f t="shared" si="7"/>
        <v>-5110887</v>
      </c>
      <c r="Z42" s="184">
        <f t="shared" si="5"/>
        <v>-96.25649806936572</v>
      </c>
      <c r="AA42" s="130">
        <f aca="true" t="shared" si="8" ref="AA42:AA48">AA12+AA27</f>
        <v>7079538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18230453</v>
      </c>
      <c r="D45" s="129">
        <f t="shared" si="7"/>
        <v>0</v>
      </c>
      <c r="E45" s="54">
        <f t="shared" si="7"/>
        <v>33544672</v>
      </c>
      <c r="F45" s="54">
        <f t="shared" si="7"/>
        <v>34823026</v>
      </c>
      <c r="G45" s="54">
        <f t="shared" si="7"/>
        <v>986577</v>
      </c>
      <c r="H45" s="54">
        <f t="shared" si="7"/>
        <v>15306</v>
      </c>
      <c r="I45" s="54">
        <f t="shared" si="7"/>
        <v>1144794</v>
      </c>
      <c r="J45" s="54">
        <f t="shared" si="7"/>
        <v>2146677</v>
      </c>
      <c r="K45" s="54">
        <f t="shared" si="7"/>
        <v>2107244</v>
      </c>
      <c r="L45" s="54">
        <f t="shared" si="7"/>
        <v>683114</v>
      </c>
      <c r="M45" s="54">
        <f t="shared" si="7"/>
        <v>245013</v>
      </c>
      <c r="N45" s="54">
        <f t="shared" si="7"/>
        <v>3035371</v>
      </c>
      <c r="O45" s="54">
        <f t="shared" si="7"/>
        <v>1600505</v>
      </c>
      <c r="P45" s="54">
        <f t="shared" si="7"/>
        <v>1484534</v>
      </c>
      <c r="Q45" s="54">
        <f t="shared" si="7"/>
        <v>3557423</v>
      </c>
      <c r="R45" s="54">
        <f t="shared" si="7"/>
        <v>6642462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11824510</v>
      </c>
      <c r="X45" s="54">
        <f t="shared" si="7"/>
        <v>26117270</v>
      </c>
      <c r="Y45" s="54">
        <f t="shared" si="7"/>
        <v>-14292760</v>
      </c>
      <c r="Z45" s="184">
        <f t="shared" si="5"/>
        <v>-54.725321597548295</v>
      </c>
      <c r="AA45" s="130">
        <f t="shared" si="8"/>
        <v>34823026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3332165</v>
      </c>
      <c r="D48" s="129">
        <f t="shared" si="7"/>
        <v>0</v>
      </c>
      <c r="E48" s="54">
        <f t="shared" si="7"/>
        <v>200000</v>
      </c>
      <c r="F48" s="54">
        <f t="shared" si="7"/>
        <v>250000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187500</v>
      </c>
      <c r="Y48" s="54">
        <f t="shared" si="7"/>
        <v>-187500</v>
      </c>
      <c r="Z48" s="184">
        <f t="shared" si="5"/>
        <v>-100</v>
      </c>
      <c r="AA48" s="130">
        <f t="shared" si="8"/>
        <v>250000</v>
      </c>
    </row>
    <row r="49" spans="1:27" ht="12.75">
      <c r="A49" s="308" t="s">
        <v>220</v>
      </c>
      <c r="B49" s="149"/>
      <c r="C49" s="239">
        <f aca="true" t="shared" si="9" ref="C49:Y49">SUM(C41:C48)</f>
        <v>138828928</v>
      </c>
      <c r="D49" s="218">
        <f t="shared" si="9"/>
        <v>0</v>
      </c>
      <c r="E49" s="220">
        <f t="shared" si="9"/>
        <v>170708272</v>
      </c>
      <c r="F49" s="220">
        <f t="shared" si="9"/>
        <v>176225627</v>
      </c>
      <c r="G49" s="220">
        <f t="shared" si="9"/>
        <v>9603249</v>
      </c>
      <c r="H49" s="220">
        <f t="shared" si="9"/>
        <v>15306</v>
      </c>
      <c r="I49" s="220">
        <f t="shared" si="9"/>
        <v>15183771</v>
      </c>
      <c r="J49" s="220">
        <f t="shared" si="9"/>
        <v>24802326</v>
      </c>
      <c r="K49" s="220">
        <f t="shared" si="9"/>
        <v>15016964</v>
      </c>
      <c r="L49" s="220">
        <f t="shared" si="9"/>
        <v>7219797</v>
      </c>
      <c r="M49" s="220">
        <f t="shared" si="9"/>
        <v>2714337</v>
      </c>
      <c r="N49" s="220">
        <f t="shared" si="9"/>
        <v>24951098</v>
      </c>
      <c r="O49" s="220">
        <f t="shared" si="9"/>
        <v>3047997</v>
      </c>
      <c r="P49" s="220">
        <f t="shared" si="9"/>
        <v>23219117</v>
      </c>
      <c r="Q49" s="220">
        <f t="shared" si="9"/>
        <v>13466298</v>
      </c>
      <c r="R49" s="220">
        <f t="shared" si="9"/>
        <v>39733412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89486836</v>
      </c>
      <c r="X49" s="220">
        <f t="shared" si="9"/>
        <v>132169221</v>
      </c>
      <c r="Y49" s="220">
        <f t="shared" si="9"/>
        <v>-42682385</v>
      </c>
      <c r="Z49" s="221">
        <f t="shared" si="5"/>
        <v>-32.293740310385886</v>
      </c>
      <c r="AA49" s="222">
        <f>SUM(AA41:AA48)</f>
        <v>176225627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7971006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7971006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7971006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14928000</v>
      </c>
      <c r="F66" s="275"/>
      <c r="G66" s="275">
        <v>353486</v>
      </c>
      <c r="H66" s="275">
        <v>247674</v>
      </c>
      <c r="I66" s="275">
        <v>663447</v>
      </c>
      <c r="J66" s="275">
        <v>1264607</v>
      </c>
      <c r="K66" s="275">
        <v>1296184</v>
      </c>
      <c r="L66" s="275">
        <v>989108</v>
      </c>
      <c r="M66" s="275">
        <v>1562024</v>
      </c>
      <c r="N66" s="275">
        <v>3847316</v>
      </c>
      <c r="O66" s="275">
        <v>712565</v>
      </c>
      <c r="P66" s="275">
        <v>1006929</v>
      </c>
      <c r="Q66" s="275">
        <v>1724221</v>
      </c>
      <c r="R66" s="275">
        <v>3443715</v>
      </c>
      <c r="S66" s="275"/>
      <c r="T66" s="275"/>
      <c r="U66" s="275"/>
      <c r="V66" s="275"/>
      <c r="W66" s="275">
        <v>8555638</v>
      </c>
      <c r="X66" s="275"/>
      <c r="Y66" s="275">
        <v>8555638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14928000</v>
      </c>
      <c r="F69" s="220">
        <f t="shared" si="12"/>
        <v>0</v>
      </c>
      <c r="G69" s="220">
        <f t="shared" si="12"/>
        <v>353486</v>
      </c>
      <c r="H69" s="220">
        <f t="shared" si="12"/>
        <v>247674</v>
      </c>
      <c r="I69" s="220">
        <f t="shared" si="12"/>
        <v>663447</v>
      </c>
      <c r="J69" s="220">
        <f t="shared" si="12"/>
        <v>1264607</v>
      </c>
      <c r="K69" s="220">
        <f t="shared" si="12"/>
        <v>1296184</v>
      </c>
      <c r="L69" s="220">
        <f t="shared" si="12"/>
        <v>989108</v>
      </c>
      <c r="M69" s="220">
        <f t="shared" si="12"/>
        <v>1562024</v>
      </c>
      <c r="N69" s="220">
        <f t="shared" si="12"/>
        <v>3847316</v>
      </c>
      <c r="O69" s="220">
        <f t="shared" si="12"/>
        <v>712565</v>
      </c>
      <c r="P69" s="220">
        <f t="shared" si="12"/>
        <v>1006929</v>
      </c>
      <c r="Q69" s="220">
        <f t="shared" si="12"/>
        <v>1724221</v>
      </c>
      <c r="R69" s="220">
        <f t="shared" si="12"/>
        <v>3443715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8555638</v>
      </c>
      <c r="X69" s="220">
        <f t="shared" si="12"/>
        <v>0</v>
      </c>
      <c r="Y69" s="220">
        <f t="shared" si="12"/>
        <v>8555638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106479388</v>
      </c>
      <c r="D5" s="357">
        <f t="shared" si="0"/>
        <v>0</v>
      </c>
      <c r="E5" s="356">
        <f t="shared" si="0"/>
        <v>127981148</v>
      </c>
      <c r="F5" s="358">
        <f t="shared" si="0"/>
        <v>134073063</v>
      </c>
      <c r="G5" s="358">
        <f t="shared" si="0"/>
        <v>8616672</v>
      </c>
      <c r="H5" s="356">
        <f t="shared" si="0"/>
        <v>0</v>
      </c>
      <c r="I5" s="356">
        <f t="shared" si="0"/>
        <v>14038977</v>
      </c>
      <c r="J5" s="358">
        <f t="shared" si="0"/>
        <v>22655649</v>
      </c>
      <c r="K5" s="358">
        <f t="shared" si="0"/>
        <v>12909720</v>
      </c>
      <c r="L5" s="356">
        <f t="shared" si="0"/>
        <v>6536683</v>
      </c>
      <c r="M5" s="356">
        <f t="shared" si="0"/>
        <v>2469324</v>
      </c>
      <c r="N5" s="358">
        <f t="shared" si="0"/>
        <v>21915727</v>
      </c>
      <c r="O5" s="358">
        <f t="shared" si="0"/>
        <v>1248725</v>
      </c>
      <c r="P5" s="356">
        <f t="shared" si="0"/>
        <v>21734583</v>
      </c>
      <c r="Q5" s="356">
        <f t="shared" si="0"/>
        <v>9908875</v>
      </c>
      <c r="R5" s="358">
        <f t="shared" si="0"/>
        <v>32892183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77463559</v>
      </c>
      <c r="X5" s="356">
        <f t="shared" si="0"/>
        <v>100554797</v>
      </c>
      <c r="Y5" s="358">
        <f t="shared" si="0"/>
        <v>-23091238</v>
      </c>
      <c r="Z5" s="359">
        <f>+IF(X5&lt;&gt;0,+(Y5/X5)*100,0)</f>
        <v>-22.96383533050144</v>
      </c>
      <c r="AA5" s="360">
        <f>+AA6+AA8+AA11+AA13+AA15</f>
        <v>134073063</v>
      </c>
    </row>
    <row r="6" spans="1:27" ht="12.75">
      <c r="A6" s="361" t="s">
        <v>205</v>
      </c>
      <c r="B6" s="142"/>
      <c r="C6" s="60">
        <f>+C7</f>
        <v>34625562</v>
      </c>
      <c r="D6" s="340">
        <f aca="true" t="shared" si="1" ref="D6:AA6">+D7</f>
        <v>0</v>
      </c>
      <c r="E6" s="60">
        <f t="shared" si="1"/>
        <v>38601148</v>
      </c>
      <c r="F6" s="59">
        <f t="shared" si="1"/>
        <v>44318063</v>
      </c>
      <c r="G6" s="59">
        <f t="shared" si="1"/>
        <v>3961404</v>
      </c>
      <c r="H6" s="60">
        <f t="shared" si="1"/>
        <v>0</v>
      </c>
      <c r="I6" s="60">
        <f t="shared" si="1"/>
        <v>3723827</v>
      </c>
      <c r="J6" s="59">
        <f t="shared" si="1"/>
        <v>7685231</v>
      </c>
      <c r="K6" s="59">
        <f t="shared" si="1"/>
        <v>1030746</v>
      </c>
      <c r="L6" s="60">
        <f t="shared" si="1"/>
        <v>1411522</v>
      </c>
      <c r="M6" s="60">
        <f t="shared" si="1"/>
        <v>1871517</v>
      </c>
      <c r="N6" s="59">
        <f t="shared" si="1"/>
        <v>4313785</v>
      </c>
      <c r="O6" s="59">
        <f t="shared" si="1"/>
        <v>520733</v>
      </c>
      <c r="P6" s="60">
        <f t="shared" si="1"/>
        <v>3820687</v>
      </c>
      <c r="Q6" s="60">
        <f t="shared" si="1"/>
        <v>344794</v>
      </c>
      <c r="R6" s="59">
        <f t="shared" si="1"/>
        <v>4686214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16685230</v>
      </c>
      <c r="X6" s="60">
        <f t="shared" si="1"/>
        <v>33238547</v>
      </c>
      <c r="Y6" s="59">
        <f t="shared" si="1"/>
        <v>-16553317</v>
      </c>
      <c r="Z6" s="61">
        <f>+IF(X6&lt;&gt;0,+(Y6/X6)*100,0)</f>
        <v>-49.80156623573227</v>
      </c>
      <c r="AA6" s="62">
        <f t="shared" si="1"/>
        <v>44318063</v>
      </c>
    </row>
    <row r="7" spans="1:27" ht="12.75">
      <c r="A7" s="291" t="s">
        <v>229</v>
      </c>
      <c r="B7" s="142"/>
      <c r="C7" s="60">
        <v>34625562</v>
      </c>
      <c r="D7" s="340"/>
      <c r="E7" s="60">
        <v>38601148</v>
      </c>
      <c r="F7" s="59">
        <v>44318063</v>
      </c>
      <c r="G7" s="59">
        <v>3961404</v>
      </c>
      <c r="H7" s="60"/>
      <c r="I7" s="60">
        <v>3723827</v>
      </c>
      <c r="J7" s="59">
        <v>7685231</v>
      </c>
      <c r="K7" s="59">
        <v>1030746</v>
      </c>
      <c r="L7" s="60">
        <v>1411522</v>
      </c>
      <c r="M7" s="60">
        <v>1871517</v>
      </c>
      <c r="N7" s="59">
        <v>4313785</v>
      </c>
      <c r="O7" s="59">
        <v>520733</v>
      </c>
      <c r="P7" s="60">
        <v>3820687</v>
      </c>
      <c r="Q7" s="60">
        <v>344794</v>
      </c>
      <c r="R7" s="59">
        <v>4686214</v>
      </c>
      <c r="S7" s="59"/>
      <c r="T7" s="60"/>
      <c r="U7" s="60"/>
      <c r="V7" s="59"/>
      <c r="W7" s="59">
        <v>16685230</v>
      </c>
      <c r="X7" s="60">
        <v>33238547</v>
      </c>
      <c r="Y7" s="59">
        <v>-16553317</v>
      </c>
      <c r="Z7" s="61">
        <v>-49.8</v>
      </c>
      <c r="AA7" s="62">
        <v>44318063</v>
      </c>
    </row>
    <row r="8" spans="1:27" ht="12.75">
      <c r="A8" s="361" t="s">
        <v>206</v>
      </c>
      <c r="B8" s="142"/>
      <c r="C8" s="60">
        <f aca="true" t="shared" si="2" ref="C8:Y8">SUM(C9:C10)</f>
        <v>70534635</v>
      </c>
      <c r="D8" s="340">
        <f t="shared" si="2"/>
        <v>0</v>
      </c>
      <c r="E8" s="60">
        <f t="shared" si="2"/>
        <v>89380000</v>
      </c>
      <c r="F8" s="59">
        <f t="shared" si="2"/>
        <v>89380000</v>
      </c>
      <c r="G8" s="59">
        <f t="shared" si="2"/>
        <v>4655268</v>
      </c>
      <c r="H8" s="60">
        <f t="shared" si="2"/>
        <v>0</v>
      </c>
      <c r="I8" s="60">
        <f t="shared" si="2"/>
        <v>10315150</v>
      </c>
      <c r="J8" s="59">
        <f t="shared" si="2"/>
        <v>14970418</v>
      </c>
      <c r="K8" s="59">
        <f t="shared" si="2"/>
        <v>11878974</v>
      </c>
      <c r="L8" s="60">
        <f t="shared" si="2"/>
        <v>5125161</v>
      </c>
      <c r="M8" s="60">
        <f t="shared" si="2"/>
        <v>597807</v>
      </c>
      <c r="N8" s="59">
        <f t="shared" si="2"/>
        <v>17601942</v>
      </c>
      <c r="O8" s="59">
        <f t="shared" si="2"/>
        <v>727992</v>
      </c>
      <c r="P8" s="60">
        <f t="shared" si="2"/>
        <v>17913896</v>
      </c>
      <c r="Q8" s="60">
        <f t="shared" si="2"/>
        <v>9564081</v>
      </c>
      <c r="R8" s="59">
        <f t="shared" si="2"/>
        <v>28205969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60778329</v>
      </c>
      <c r="X8" s="60">
        <f t="shared" si="2"/>
        <v>67035000</v>
      </c>
      <c r="Y8" s="59">
        <f t="shared" si="2"/>
        <v>-6256671</v>
      </c>
      <c r="Z8" s="61">
        <f>+IF(X8&lt;&gt;0,+(Y8/X8)*100,0)</f>
        <v>-9.33343924815395</v>
      </c>
      <c r="AA8" s="62">
        <f>SUM(AA9:AA10)</f>
        <v>89380000</v>
      </c>
    </row>
    <row r="9" spans="1:27" ht="12.75">
      <c r="A9" s="291" t="s">
        <v>230</v>
      </c>
      <c r="B9" s="142"/>
      <c r="C9" s="60">
        <v>70534635</v>
      </c>
      <c r="D9" s="340"/>
      <c r="E9" s="60">
        <v>89380000</v>
      </c>
      <c r="F9" s="59">
        <v>89380000</v>
      </c>
      <c r="G9" s="59">
        <v>4655268</v>
      </c>
      <c r="H9" s="60"/>
      <c r="I9" s="60">
        <v>10315150</v>
      </c>
      <c r="J9" s="59">
        <v>14970418</v>
      </c>
      <c r="K9" s="59">
        <v>11878974</v>
      </c>
      <c r="L9" s="60">
        <v>5125161</v>
      </c>
      <c r="M9" s="60">
        <v>597807</v>
      </c>
      <c r="N9" s="59">
        <v>17601942</v>
      </c>
      <c r="O9" s="59">
        <v>727992</v>
      </c>
      <c r="P9" s="60">
        <v>17913896</v>
      </c>
      <c r="Q9" s="60">
        <v>9564081</v>
      </c>
      <c r="R9" s="59">
        <v>28205969</v>
      </c>
      <c r="S9" s="59"/>
      <c r="T9" s="60"/>
      <c r="U9" s="60"/>
      <c r="V9" s="59"/>
      <c r="W9" s="59">
        <v>60778329</v>
      </c>
      <c r="X9" s="60">
        <v>67035000</v>
      </c>
      <c r="Y9" s="59">
        <v>-6256671</v>
      </c>
      <c r="Z9" s="61">
        <v>-9.33</v>
      </c>
      <c r="AA9" s="62">
        <v>89380000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1319191</v>
      </c>
      <c r="D15" s="340">
        <f t="shared" si="5"/>
        <v>0</v>
      </c>
      <c r="E15" s="60">
        <f t="shared" si="5"/>
        <v>0</v>
      </c>
      <c r="F15" s="59">
        <f t="shared" si="5"/>
        <v>375000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281250</v>
      </c>
      <c r="Y15" s="59">
        <f t="shared" si="5"/>
        <v>-281250</v>
      </c>
      <c r="Z15" s="61">
        <f>+IF(X15&lt;&gt;0,+(Y15/X15)*100,0)</f>
        <v>-100</v>
      </c>
      <c r="AA15" s="62">
        <f>SUM(AA16:AA20)</f>
        <v>375000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1319191</v>
      </c>
      <c r="D20" s="340"/>
      <c r="E20" s="60"/>
      <c r="F20" s="59">
        <v>375000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281250</v>
      </c>
      <c r="Y20" s="59">
        <v>-281250</v>
      </c>
      <c r="Z20" s="61">
        <v>-100</v>
      </c>
      <c r="AA20" s="62">
        <v>375000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10786922</v>
      </c>
      <c r="D22" s="344">
        <f t="shared" si="6"/>
        <v>0</v>
      </c>
      <c r="E22" s="343">
        <f t="shared" si="6"/>
        <v>8982452</v>
      </c>
      <c r="F22" s="345">
        <f t="shared" si="6"/>
        <v>7079538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198767</v>
      </c>
      <c r="P22" s="343">
        <f t="shared" si="6"/>
        <v>0</v>
      </c>
      <c r="Q22" s="343">
        <f t="shared" si="6"/>
        <v>0</v>
      </c>
      <c r="R22" s="345">
        <f t="shared" si="6"/>
        <v>198767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198767</v>
      </c>
      <c r="X22" s="343">
        <f t="shared" si="6"/>
        <v>5309654</v>
      </c>
      <c r="Y22" s="345">
        <f t="shared" si="6"/>
        <v>-5110887</v>
      </c>
      <c r="Z22" s="336">
        <f>+IF(X22&lt;&gt;0,+(Y22/X22)*100,0)</f>
        <v>-96.25649806936572</v>
      </c>
      <c r="AA22" s="350">
        <f>SUM(AA23:AA32)</f>
        <v>7079538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5967160</v>
      </c>
      <c r="D24" s="340"/>
      <c r="E24" s="60">
        <v>5662452</v>
      </c>
      <c r="F24" s="59">
        <v>6419538</v>
      </c>
      <c r="G24" s="59"/>
      <c r="H24" s="60"/>
      <c r="I24" s="60"/>
      <c r="J24" s="59"/>
      <c r="K24" s="59"/>
      <c r="L24" s="60"/>
      <c r="M24" s="60"/>
      <c r="N24" s="59"/>
      <c r="O24" s="59">
        <v>198767</v>
      </c>
      <c r="P24" s="60"/>
      <c r="Q24" s="60"/>
      <c r="R24" s="59">
        <v>198767</v>
      </c>
      <c r="S24" s="59"/>
      <c r="T24" s="60"/>
      <c r="U24" s="60"/>
      <c r="V24" s="59"/>
      <c r="W24" s="59">
        <v>198767</v>
      </c>
      <c r="X24" s="60">
        <v>4814654</v>
      </c>
      <c r="Y24" s="59">
        <v>-4615887</v>
      </c>
      <c r="Z24" s="61">
        <v>-95.87</v>
      </c>
      <c r="AA24" s="62">
        <v>6419538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251217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4568545</v>
      </c>
      <c r="D32" s="340"/>
      <c r="E32" s="60">
        <v>3320000</v>
      </c>
      <c r="F32" s="59">
        <v>660000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495000</v>
      </c>
      <c r="Y32" s="59">
        <v>-495000</v>
      </c>
      <c r="Z32" s="61">
        <v>-100</v>
      </c>
      <c r="AA32" s="62">
        <v>660000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18230453</v>
      </c>
      <c r="D40" s="344">
        <f t="shared" si="9"/>
        <v>0</v>
      </c>
      <c r="E40" s="343">
        <f t="shared" si="9"/>
        <v>33544672</v>
      </c>
      <c r="F40" s="345">
        <f t="shared" si="9"/>
        <v>34823026</v>
      </c>
      <c r="G40" s="345">
        <f t="shared" si="9"/>
        <v>986577</v>
      </c>
      <c r="H40" s="343">
        <f t="shared" si="9"/>
        <v>15306</v>
      </c>
      <c r="I40" s="343">
        <f t="shared" si="9"/>
        <v>1144794</v>
      </c>
      <c r="J40" s="345">
        <f t="shared" si="9"/>
        <v>2146677</v>
      </c>
      <c r="K40" s="345">
        <f t="shared" si="9"/>
        <v>2107244</v>
      </c>
      <c r="L40" s="343">
        <f t="shared" si="9"/>
        <v>683114</v>
      </c>
      <c r="M40" s="343">
        <f t="shared" si="9"/>
        <v>245013</v>
      </c>
      <c r="N40" s="345">
        <f t="shared" si="9"/>
        <v>3035371</v>
      </c>
      <c r="O40" s="345">
        <f t="shared" si="9"/>
        <v>1600505</v>
      </c>
      <c r="P40" s="343">
        <f t="shared" si="9"/>
        <v>1484534</v>
      </c>
      <c r="Q40" s="343">
        <f t="shared" si="9"/>
        <v>3557423</v>
      </c>
      <c r="R40" s="345">
        <f t="shared" si="9"/>
        <v>6642462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11824510</v>
      </c>
      <c r="X40" s="343">
        <f t="shared" si="9"/>
        <v>26117270</v>
      </c>
      <c r="Y40" s="345">
        <f t="shared" si="9"/>
        <v>-14292760</v>
      </c>
      <c r="Z40" s="336">
        <f>+IF(X40&lt;&gt;0,+(Y40/X40)*100,0)</f>
        <v>-54.725321597548295</v>
      </c>
      <c r="AA40" s="350">
        <f>SUM(AA41:AA49)</f>
        <v>34823026</v>
      </c>
    </row>
    <row r="41" spans="1:27" ht="12.75">
      <c r="A41" s="361" t="s">
        <v>248</v>
      </c>
      <c r="B41" s="142"/>
      <c r="C41" s="362">
        <v>1105939</v>
      </c>
      <c r="D41" s="363"/>
      <c r="E41" s="362"/>
      <c r="F41" s="364">
        <v>2539996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1904997</v>
      </c>
      <c r="Y41" s="364">
        <v>-1904997</v>
      </c>
      <c r="Z41" s="365">
        <v>-100</v>
      </c>
      <c r="AA41" s="366">
        <v>2539996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390818</v>
      </c>
      <c r="D43" s="369"/>
      <c r="E43" s="305">
        <v>450000</v>
      </c>
      <c r="F43" s="370">
        <v>25000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18750</v>
      </c>
      <c r="Y43" s="370">
        <v>-18750</v>
      </c>
      <c r="Z43" s="371">
        <v>-100</v>
      </c>
      <c r="AA43" s="303">
        <v>25000</v>
      </c>
    </row>
    <row r="44" spans="1:27" ht="12.75">
      <c r="A44" s="361" t="s">
        <v>251</v>
      </c>
      <c r="B44" s="136"/>
      <c r="C44" s="60">
        <v>785598</v>
      </c>
      <c r="D44" s="368"/>
      <c r="E44" s="54">
        <v>1569676</v>
      </c>
      <c r="F44" s="53">
        <v>1729992</v>
      </c>
      <c r="G44" s="53"/>
      <c r="H44" s="54">
        <v>15306</v>
      </c>
      <c r="I44" s="54">
        <v>190000</v>
      </c>
      <c r="J44" s="53">
        <v>205306</v>
      </c>
      <c r="K44" s="53">
        <v>111166</v>
      </c>
      <c r="L44" s="54">
        <v>51145</v>
      </c>
      <c r="M44" s="54">
        <v>37766</v>
      </c>
      <c r="N44" s="53">
        <v>200077</v>
      </c>
      <c r="O44" s="53">
        <v>-16924</v>
      </c>
      <c r="P44" s="54">
        <v>1500</v>
      </c>
      <c r="Q44" s="54">
        <v>-98579</v>
      </c>
      <c r="R44" s="53">
        <v>-114003</v>
      </c>
      <c r="S44" s="53"/>
      <c r="T44" s="54"/>
      <c r="U44" s="54"/>
      <c r="V44" s="53"/>
      <c r="W44" s="53">
        <v>291380</v>
      </c>
      <c r="X44" s="54">
        <v>1297494</v>
      </c>
      <c r="Y44" s="53">
        <v>-1006114</v>
      </c>
      <c r="Z44" s="94">
        <v>-77.54</v>
      </c>
      <c r="AA44" s="95">
        <v>1729992</v>
      </c>
    </row>
    <row r="45" spans="1:27" ht="12.75">
      <c r="A45" s="361" t="s">
        <v>252</v>
      </c>
      <c r="B45" s="136"/>
      <c r="C45" s="60"/>
      <c r="D45" s="368"/>
      <c r="E45" s="54">
        <v>265000</v>
      </c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>
        <v>3320000</v>
      </c>
      <c r="G46" s="53"/>
      <c r="H46" s="54"/>
      <c r="I46" s="54">
        <v>204119</v>
      </c>
      <c r="J46" s="53">
        <v>204119</v>
      </c>
      <c r="K46" s="53">
        <v>232494</v>
      </c>
      <c r="L46" s="54"/>
      <c r="M46" s="54">
        <v>207247</v>
      </c>
      <c r="N46" s="53">
        <v>439741</v>
      </c>
      <c r="O46" s="53">
        <v>-207247</v>
      </c>
      <c r="P46" s="54"/>
      <c r="Q46" s="54"/>
      <c r="R46" s="53">
        <v>-207247</v>
      </c>
      <c r="S46" s="53"/>
      <c r="T46" s="54"/>
      <c r="U46" s="54"/>
      <c r="V46" s="53"/>
      <c r="W46" s="53">
        <v>436613</v>
      </c>
      <c r="X46" s="54">
        <v>2490000</v>
      </c>
      <c r="Y46" s="53">
        <v>-2053387</v>
      </c>
      <c r="Z46" s="94">
        <v>-82.47</v>
      </c>
      <c r="AA46" s="95">
        <v>3320000</v>
      </c>
    </row>
    <row r="47" spans="1:27" ht="12.75">
      <c r="A47" s="361" t="s">
        <v>254</v>
      </c>
      <c r="B47" s="136"/>
      <c r="C47" s="60">
        <v>4458562</v>
      </c>
      <c r="D47" s="368"/>
      <c r="E47" s="54">
        <v>30160000</v>
      </c>
      <c r="F47" s="53"/>
      <c r="G47" s="53">
        <v>986577</v>
      </c>
      <c r="H47" s="54"/>
      <c r="I47" s="54"/>
      <c r="J47" s="53">
        <v>986577</v>
      </c>
      <c r="K47" s="53"/>
      <c r="L47" s="54"/>
      <c r="M47" s="54"/>
      <c r="N47" s="53"/>
      <c r="O47" s="53">
        <v>1726676</v>
      </c>
      <c r="P47" s="54">
        <v>1483034</v>
      </c>
      <c r="Q47" s="54">
        <v>3339427</v>
      </c>
      <c r="R47" s="53">
        <v>6549137</v>
      </c>
      <c r="S47" s="53"/>
      <c r="T47" s="54"/>
      <c r="U47" s="54"/>
      <c r="V47" s="53"/>
      <c r="W47" s="53">
        <v>7535714</v>
      </c>
      <c r="X47" s="54"/>
      <c r="Y47" s="53">
        <v>7535714</v>
      </c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>
        <v>18923350</v>
      </c>
      <c r="G48" s="53"/>
      <c r="H48" s="54"/>
      <c r="I48" s="54">
        <v>750675</v>
      </c>
      <c r="J48" s="53">
        <v>750675</v>
      </c>
      <c r="K48" s="53">
        <v>1763584</v>
      </c>
      <c r="L48" s="54">
        <v>631969</v>
      </c>
      <c r="M48" s="54"/>
      <c r="N48" s="53">
        <v>2395553</v>
      </c>
      <c r="O48" s="53"/>
      <c r="P48" s="54"/>
      <c r="Q48" s="54"/>
      <c r="R48" s="53"/>
      <c r="S48" s="53"/>
      <c r="T48" s="54"/>
      <c r="U48" s="54"/>
      <c r="V48" s="53"/>
      <c r="W48" s="53">
        <v>3146228</v>
      </c>
      <c r="X48" s="54">
        <v>14192513</v>
      </c>
      <c r="Y48" s="53">
        <v>-11046285</v>
      </c>
      <c r="Z48" s="94">
        <v>-77.83</v>
      </c>
      <c r="AA48" s="95">
        <v>18923350</v>
      </c>
    </row>
    <row r="49" spans="1:27" ht="12.75">
      <c r="A49" s="361" t="s">
        <v>93</v>
      </c>
      <c r="B49" s="136"/>
      <c r="C49" s="54">
        <v>11489536</v>
      </c>
      <c r="D49" s="368"/>
      <c r="E49" s="54">
        <v>1099996</v>
      </c>
      <c r="F49" s="53">
        <v>8284688</v>
      </c>
      <c r="G49" s="53"/>
      <c r="H49" s="54"/>
      <c r="I49" s="54"/>
      <c r="J49" s="53"/>
      <c r="K49" s="53"/>
      <c r="L49" s="54"/>
      <c r="M49" s="54"/>
      <c r="N49" s="53"/>
      <c r="O49" s="53">
        <v>98000</v>
      </c>
      <c r="P49" s="54"/>
      <c r="Q49" s="54">
        <v>316575</v>
      </c>
      <c r="R49" s="53">
        <v>414575</v>
      </c>
      <c r="S49" s="53"/>
      <c r="T49" s="54"/>
      <c r="U49" s="54"/>
      <c r="V49" s="53"/>
      <c r="W49" s="53">
        <v>414575</v>
      </c>
      <c r="X49" s="54">
        <v>6213516</v>
      </c>
      <c r="Y49" s="53">
        <v>-5798941</v>
      </c>
      <c r="Z49" s="94">
        <v>-93.33</v>
      </c>
      <c r="AA49" s="95">
        <v>8284688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3332165</v>
      </c>
      <c r="D57" s="344">
        <f aca="true" t="shared" si="13" ref="D57:AA57">+D58</f>
        <v>0</v>
      </c>
      <c r="E57" s="343">
        <f t="shared" si="13"/>
        <v>200000</v>
      </c>
      <c r="F57" s="345">
        <f t="shared" si="13"/>
        <v>250000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187500</v>
      </c>
      <c r="Y57" s="345">
        <f t="shared" si="13"/>
        <v>-187500</v>
      </c>
      <c r="Z57" s="336">
        <f>+IF(X57&lt;&gt;0,+(Y57/X57)*100,0)</f>
        <v>-100</v>
      </c>
      <c r="AA57" s="350">
        <f t="shared" si="13"/>
        <v>250000</v>
      </c>
    </row>
    <row r="58" spans="1:27" ht="12.75">
      <c r="A58" s="361" t="s">
        <v>217</v>
      </c>
      <c r="B58" s="136"/>
      <c r="C58" s="60">
        <v>3332165</v>
      </c>
      <c r="D58" s="340"/>
      <c r="E58" s="60">
        <v>200000</v>
      </c>
      <c r="F58" s="59">
        <v>250000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187500</v>
      </c>
      <c r="Y58" s="59">
        <v>-187500</v>
      </c>
      <c r="Z58" s="61">
        <v>-100</v>
      </c>
      <c r="AA58" s="62">
        <v>250000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138828928</v>
      </c>
      <c r="D60" s="346">
        <f t="shared" si="14"/>
        <v>0</v>
      </c>
      <c r="E60" s="219">
        <f t="shared" si="14"/>
        <v>170708272</v>
      </c>
      <c r="F60" s="264">
        <f t="shared" si="14"/>
        <v>176225627</v>
      </c>
      <c r="G60" s="264">
        <f t="shared" si="14"/>
        <v>9603249</v>
      </c>
      <c r="H60" s="219">
        <f t="shared" si="14"/>
        <v>15306</v>
      </c>
      <c r="I60" s="219">
        <f t="shared" si="14"/>
        <v>15183771</v>
      </c>
      <c r="J60" s="264">
        <f t="shared" si="14"/>
        <v>24802326</v>
      </c>
      <c r="K60" s="264">
        <f t="shared" si="14"/>
        <v>15016964</v>
      </c>
      <c r="L60" s="219">
        <f t="shared" si="14"/>
        <v>7219797</v>
      </c>
      <c r="M60" s="219">
        <f t="shared" si="14"/>
        <v>2714337</v>
      </c>
      <c r="N60" s="264">
        <f t="shared" si="14"/>
        <v>24951098</v>
      </c>
      <c r="O60" s="264">
        <f t="shared" si="14"/>
        <v>3047997</v>
      </c>
      <c r="P60" s="219">
        <f t="shared" si="14"/>
        <v>23219117</v>
      </c>
      <c r="Q60" s="219">
        <f t="shared" si="14"/>
        <v>13466298</v>
      </c>
      <c r="R60" s="264">
        <f t="shared" si="14"/>
        <v>39733412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89486836</v>
      </c>
      <c r="X60" s="219">
        <f t="shared" si="14"/>
        <v>132169221</v>
      </c>
      <c r="Y60" s="264">
        <f t="shared" si="14"/>
        <v>-42682385</v>
      </c>
      <c r="Z60" s="337">
        <f>+IF(X60&lt;&gt;0,+(Y60/X60)*100,0)</f>
        <v>-32.293740310385886</v>
      </c>
      <c r="AA60" s="232">
        <f>+AA57+AA54+AA51+AA40+AA37+AA34+AA22+AA5</f>
        <v>176225627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2018-05-09T09:46:38Z</dcterms:created>
  <dcterms:modified xsi:type="dcterms:W3CDTF">2018-05-09T09:46:42Z</dcterms:modified>
  <cp:category/>
  <cp:version/>
  <cp:contentType/>
  <cp:contentStatus/>
</cp:coreProperties>
</file>