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<sst xmlns="http://schemas.openxmlformats.org/spreadsheetml/2006/main" count="857" uniqueCount="303">
  <si>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Umzimvubu(EC442)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</si>
  <si>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</si>
  <si>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</si>
  <si>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</si>
  <si>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</si>
  <si>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</si>
  <si>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</si>
  <si>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</si>
  <si>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</si>
  <si>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</si>
  <si>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</si>
  <si>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</si>
  <si>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</si>
  <si>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</si>
  <si>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</si>
  <si>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</si>
  <si>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</si>
  <si>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</si>
  <si>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</si>
  <si>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</si>
  <si>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</si>
  <si>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</si>
  <si>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</si>
  <si>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</si>
  <si>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</si>
  <si>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</si>
  <si>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</si>
  <si>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</si>
  <si>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</si>
  <si>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</si>
  <si>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</si>
  <si>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</si>
  <si>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</si>
  <si>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</si>
  <si>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</si>
  <si>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</si>
  <si>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</si>
  <si>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</si>
  <si>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</si>
  <si>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</si>
  <si>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</si>
  <si>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</si>
  <si>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</si>
  <si>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</si>
  <si>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</si>
  <si>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</si>
  <si>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</si>
  <si>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</si>
  <si>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</si>
  <si>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</si>
  <si>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</si>
  <si>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</si>
  <si>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</si>
  <si>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</si>
  <si>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</si>
  <si>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</si>
  <si>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</si>
  <si>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</si>
  <si>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</si>
  <si>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</si>
  <si>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</si>
  <si>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</si>
  <si>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</si>
  <si>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</si>
  <si>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</si>
  <si>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</si>
  <si>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</si>
  <si>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</si>
  <si>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</si>
  <si>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</si>
  <si>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Umzimvubu(EC442)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</si>
  <si>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</si>
  <si>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</si>
  <si>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</si>
  <si>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</si>
  <si>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</si>
  <si>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</si>
  <si>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</si>
  <si>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</si>
  <si>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</si>
  <si>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</si>
  <si>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</si>
  <si>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</si>
  <si>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</si>
  <si>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</si>
  <si>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</si>
  <si>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</si>
  <si>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</si>
  <si>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</si>
  <si>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</si>
  <si>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</si>
  <si>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</si>
  <si>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</si>
  <si>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</si>
  <si>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</si>
  <si>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</si>
  <si>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</si>
  <si>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</si>
  <si>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</si>
  <si>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</si>
  <si>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Umzimvubu(EC442)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</si>
  <si>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</si>
  <si>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</si>
  <si>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</si>
  <si>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</si>
  <si>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</si>
  <si>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</si>
  <si>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</si>
  <si>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</si>
  <si>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</si>
  <si>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</si>
  <si>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</si>
  <si>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</si>
  <si>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</si>
  <si>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</si>
  <si>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</si>
  <si>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</si>
  <si>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</si>
  <si>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</si>
  <si>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</si>
  <si>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</si>
  <si>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</si>
  <si>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</si>
  <si>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</si>
  <si>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</si>
  <si>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</si>
  <si>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</si>
  <si>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</si>
  <si>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</si>
  <si>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Umzimvubu(EC442)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</si>
  <si>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</si>
  <si>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</si>
  <si>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</si>
  <si>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</si>
  <si>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</si>
  <si>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</si>
  <si>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</si>
  <si>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</si>
  <si>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</si>
  <si>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</si>
  <si>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Umzimvubu(EC442)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</si>
  <si>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</si>
  <si>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</si>
  <si>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</si>
  <si>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</si>
  <si>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</si>
  <si>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</si>
  <si>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</si>
  <si>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</si>
  <si>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</si>
  <si>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</si>
  <si>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</si>
  <si>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</si>
  <si>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</si>
  <si>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</si>
  <si>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</si>
  <si>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</si>
  <si>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</si>
  <si>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</si>
  <si>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</si>
  <si>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</si>
  <si>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</si>
  <si>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</si>
  <si>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</si>
  <si>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</si>
  <si>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</si>
  <si>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</si>
  <si>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</si>
  <si>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</si>
  <si>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</si>
  <si>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</si>
  <si>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</si>
  <si>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</si>
  <si>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</si>
  <si>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Umzimvubu(EC442)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</si>
  <si>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</si>
  <si>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</si>
  <si>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</si>
  <si>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</si>
  <si>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</si>
  <si>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</si>
  <si>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</si>
  <si>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</si>
  <si>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</si>
  <si>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</si>
  <si>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</si>
  <si>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</si>
  <si>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</si>
  <si>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</si>
  <si>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</si>
  <si>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</si>
  <si>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</si>
  <si>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</si>
  <si>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</si>
  <si>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</si>
  <si>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</si>
  <si>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</si>
  <si>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</si>
  <si>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</si>
  <si>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</si>
  <si>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</si>
  <si>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</si>
  <si>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Umzimvubu(EC442)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</si>
  <si>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</si>
  <si>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</si>
  <si>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</si>
  <si>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</si>
  <si>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</si>
  <si>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</si>
  <si>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</si>
  <si>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</si>
  <si>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</si>
  <si>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</si>
  <si>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</si>
  <si>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</si>
  <si>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</si>
  <si>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</si>
  <si>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</si>
  <si>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</si>
  <si>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</si>
  <si>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</si>
  <si>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</si>
  <si>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</si>
  <si>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</si>
  <si>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</si>
  <si>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</si>
  <si>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</si>
  <si>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Umzimvubu(EC442)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</si>
  <si>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</si>
  <si>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</si>
  <si>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</si>
  <si>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</si>
  <si>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</si>
  <si>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</si>
  <si>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</si>
  <si>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</si>
  <si>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</si>
  <si>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</si>
  <si>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</si>
  <si>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</si>
  <si>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</si>
  <si>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</si>
  <si>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</si>
  <si>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</si>
  <si>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</si>
  <si>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</si>
  <si>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</si>
  <si>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</si>
  <si>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</si>
  <si>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</si>
  <si>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</si>
  <si>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</si>
  <si>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</si>
  <si>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</si>
  <si>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</si>
  <si>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</si>
  <si>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</si>
  <si>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</si>
  <si>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</si>
  <si>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</si>
  <si>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</si>
  <si>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</si>
  <si>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</si>
  <si>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Umzimvubu(EC442)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</si>
  <si>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</si>
  <si>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</si>
  <si>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Umzimvubu(EC442)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</si>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</sst>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14339340</v>
      </c>
      <c r="C5" s="19">
        <v>0</v>
      </c>
      <c r="D5" s="59">
        <v>14699978</v>
      </c>
      <c r="E5" s="60">
        <v>14699978</v>
      </c>
      <c r="F5" s="60">
        <v>2968170</v>
      </c>
      <c r="G5" s="60">
        <v>1092469</v>
      </c>
      <c r="H5" s="60">
        <v>1103733</v>
      </c>
      <c r="I5" s="60">
        <v>5164372</v>
      </c>
      <c r="J5" s="60">
        <v>1112528</v>
      </c>
      <c r="K5" s="60">
        <v>1097722</v>
      </c>
      <c r="L5" s="60">
        <v>1097722</v>
      </c>
      <c r="M5" s="60">
        <v>3307972</v>
      </c>
      <c r="N5" s="60">
        <v>1097722</v>
      </c>
      <c r="O5" s="60">
        <v>1107491</v>
      </c>
      <c r="P5" s="60">
        <v>1097722</v>
      </c>
      <c r="Q5" s="60">
        <v>3302935</v>
      </c>
      <c r="R5" s="60">
        <v>0</v>
      </c>
      <c r="S5" s="60">
        <v>0</v>
      </c>
      <c r="T5" s="60">
        <v>0</v>
      </c>
      <c r="U5" s="60">
        <v>0</v>
      </c>
      <c r="V5" s="60">
        <v>11775279</v>
      </c>
      <c r="W5" s="60">
        <v>12420660</v>
      </c>
      <c r="X5" s="60">
        <v>-645381</v>
      </c>
      <c r="Y5" s="61">
        <v>-5.2</v>
      </c>
      <c r="Z5" s="62">
        <v>14699978</v>
      </c>
    </row>
    <row r="6" spans="1:26" ht="12.75">
      <c r="A6" s="58" t="s">
        <v>32</v>
      </c>
      <c r="B6" s="19">
        <v>700628</v>
      </c>
      <c r="C6" s="19">
        <v>0</v>
      </c>
      <c r="D6" s="59">
        <v>3537348</v>
      </c>
      <c r="E6" s="60">
        <v>3537348</v>
      </c>
      <c r="F6" s="60">
        <v>124782</v>
      </c>
      <c r="G6" s="60">
        <v>125387</v>
      </c>
      <c r="H6" s="60">
        <v>125387</v>
      </c>
      <c r="I6" s="60">
        <v>375556</v>
      </c>
      <c r="J6" s="60">
        <v>125387</v>
      </c>
      <c r="K6" s="60">
        <v>125387</v>
      </c>
      <c r="L6" s="60">
        <v>125387</v>
      </c>
      <c r="M6" s="60">
        <v>376161</v>
      </c>
      <c r="N6" s="60">
        <v>125387</v>
      </c>
      <c r="O6" s="60">
        <v>125387</v>
      </c>
      <c r="P6" s="60">
        <v>125387</v>
      </c>
      <c r="Q6" s="60">
        <v>376161</v>
      </c>
      <c r="R6" s="60">
        <v>0</v>
      </c>
      <c r="S6" s="60">
        <v>0</v>
      </c>
      <c r="T6" s="60">
        <v>0</v>
      </c>
      <c r="U6" s="60">
        <v>0</v>
      </c>
      <c r="V6" s="60">
        <v>1127878</v>
      </c>
      <c r="W6" s="60">
        <v>1590003</v>
      </c>
      <c r="X6" s="60">
        <v>-462125</v>
      </c>
      <c r="Y6" s="61">
        <v>-29.06</v>
      </c>
      <c r="Z6" s="62">
        <v>3537348</v>
      </c>
    </row>
    <row r="7" spans="1:26" ht="12.75">
      <c r="A7" s="58" t="s">
        <v>33</v>
      </c>
      <c r="B7" s="19">
        <v>5387136</v>
      </c>
      <c r="C7" s="19">
        <v>0</v>
      </c>
      <c r="D7" s="59">
        <v>26840004</v>
      </c>
      <c r="E7" s="60">
        <v>26840004</v>
      </c>
      <c r="F7" s="60">
        <v>85157</v>
      </c>
      <c r="G7" s="60">
        <v>17686</v>
      </c>
      <c r="H7" s="60">
        <v>14607</v>
      </c>
      <c r="I7" s="60">
        <v>117450</v>
      </c>
      <c r="J7" s="60">
        <v>38429</v>
      </c>
      <c r="K7" s="60">
        <v>457724</v>
      </c>
      <c r="L7" s="60">
        <v>535260</v>
      </c>
      <c r="M7" s="60">
        <v>1031413</v>
      </c>
      <c r="N7" s="60">
        <v>399744</v>
      </c>
      <c r="O7" s="60">
        <v>843176</v>
      </c>
      <c r="P7" s="60">
        <v>824006</v>
      </c>
      <c r="Q7" s="60">
        <v>2066926</v>
      </c>
      <c r="R7" s="60">
        <v>0</v>
      </c>
      <c r="S7" s="60">
        <v>0</v>
      </c>
      <c r="T7" s="60">
        <v>0</v>
      </c>
      <c r="U7" s="60">
        <v>0</v>
      </c>
      <c r="V7" s="60">
        <v>3215789</v>
      </c>
      <c r="W7" s="60">
        <v>3701520</v>
      </c>
      <c r="X7" s="60">
        <v>-485731</v>
      </c>
      <c r="Y7" s="61">
        <v>-13.12</v>
      </c>
      <c r="Z7" s="62">
        <v>26840004</v>
      </c>
    </row>
    <row r="8" spans="1:26" ht="12.75">
      <c r="A8" s="58" t="s">
        <v>34</v>
      </c>
      <c r="B8" s="19">
        <v>175824328</v>
      </c>
      <c r="C8" s="19">
        <v>0</v>
      </c>
      <c r="D8" s="59">
        <v>251324580</v>
      </c>
      <c r="E8" s="60">
        <v>251324580</v>
      </c>
      <c r="F8" s="60">
        <v>74715000</v>
      </c>
      <c r="G8" s="60">
        <v>194509</v>
      </c>
      <c r="H8" s="60">
        <v>207398</v>
      </c>
      <c r="I8" s="60">
        <v>75116907</v>
      </c>
      <c r="J8" s="60">
        <v>357780</v>
      </c>
      <c r="K8" s="60">
        <v>37092</v>
      </c>
      <c r="L8" s="60">
        <v>58568431</v>
      </c>
      <c r="M8" s="60">
        <v>58963303</v>
      </c>
      <c r="N8" s="60">
        <v>43970</v>
      </c>
      <c r="O8" s="60">
        <v>23970</v>
      </c>
      <c r="P8" s="60">
        <v>44172268</v>
      </c>
      <c r="Q8" s="60">
        <v>44240208</v>
      </c>
      <c r="R8" s="60">
        <v>0</v>
      </c>
      <c r="S8" s="60">
        <v>0</v>
      </c>
      <c r="T8" s="60">
        <v>0</v>
      </c>
      <c r="U8" s="60">
        <v>0</v>
      </c>
      <c r="V8" s="60">
        <v>178320418</v>
      </c>
      <c r="W8" s="60">
        <v>179722680</v>
      </c>
      <c r="X8" s="60">
        <v>-1402262</v>
      </c>
      <c r="Y8" s="61">
        <v>-0.78</v>
      </c>
      <c r="Z8" s="62">
        <v>251324580</v>
      </c>
    </row>
    <row r="9" spans="1:26" ht="12.75">
      <c r="A9" s="58" t="s">
        <v>35</v>
      </c>
      <c r="B9" s="19">
        <v>14090162</v>
      </c>
      <c r="C9" s="19">
        <v>0</v>
      </c>
      <c r="D9" s="59">
        <v>11686584</v>
      </c>
      <c r="E9" s="60">
        <v>11686584</v>
      </c>
      <c r="F9" s="60">
        <v>907061</v>
      </c>
      <c r="G9" s="60">
        <v>884927</v>
      </c>
      <c r="H9" s="60">
        <v>719668</v>
      </c>
      <c r="I9" s="60">
        <v>2511656</v>
      </c>
      <c r="J9" s="60">
        <v>1097425</v>
      </c>
      <c r="K9" s="60">
        <v>788175</v>
      </c>
      <c r="L9" s="60">
        <v>883211</v>
      </c>
      <c r="M9" s="60">
        <v>2768811</v>
      </c>
      <c r="N9" s="60">
        <v>974204</v>
      </c>
      <c r="O9" s="60">
        <v>575936</v>
      </c>
      <c r="P9" s="60">
        <v>2662912</v>
      </c>
      <c r="Q9" s="60">
        <v>4213052</v>
      </c>
      <c r="R9" s="60">
        <v>0</v>
      </c>
      <c r="S9" s="60">
        <v>0</v>
      </c>
      <c r="T9" s="60">
        <v>0</v>
      </c>
      <c r="U9" s="60">
        <v>0</v>
      </c>
      <c r="V9" s="60">
        <v>9493519</v>
      </c>
      <c r="W9" s="60">
        <v>42915241</v>
      </c>
      <c r="X9" s="60">
        <v>-33421722</v>
      </c>
      <c r="Y9" s="61">
        <v>-77.88</v>
      </c>
      <c r="Z9" s="62">
        <v>11686584</v>
      </c>
    </row>
    <row r="10" spans="1:26" ht="22.5">
      <c r="A10" s="63" t="s">
        <v>278</v>
      </c>
      <c r="B10" s="64">
        <f>SUM(B5:B9)</f>
        <v>210341594</v>
      </c>
      <c r="C10" s="64">
        <f>SUM(C5:C9)</f>
        <v>0</v>
      </c>
      <c r="D10" s="65">
        <f aca="true" t="shared" si="0" ref="D10:Z10">SUM(D5:D9)</f>
        <v>308088494</v>
      </c>
      <c r="E10" s="66">
        <f t="shared" si="0"/>
        <v>308088494</v>
      </c>
      <c r="F10" s="66">
        <f t="shared" si="0"/>
        <v>78800170</v>
      </c>
      <c r="G10" s="66">
        <f t="shared" si="0"/>
        <v>2314978</v>
      </c>
      <c r="H10" s="66">
        <f t="shared" si="0"/>
        <v>2170793</v>
      </c>
      <c r="I10" s="66">
        <f t="shared" si="0"/>
        <v>83285941</v>
      </c>
      <c r="J10" s="66">
        <f t="shared" si="0"/>
        <v>2731549</v>
      </c>
      <c r="K10" s="66">
        <f t="shared" si="0"/>
        <v>2506100</v>
      </c>
      <c r="L10" s="66">
        <f t="shared" si="0"/>
        <v>61210011</v>
      </c>
      <c r="M10" s="66">
        <f t="shared" si="0"/>
        <v>66447660</v>
      </c>
      <c r="N10" s="66">
        <f t="shared" si="0"/>
        <v>2641027</v>
      </c>
      <c r="O10" s="66">
        <f t="shared" si="0"/>
        <v>2675960</v>
      </c>
      <c r="P10" s="66">
        <f t="shared" si="0"/>
        <v>48882295</v>
      </c>
      <c r="Q10" s="66">
        <f t="shared" si="0"/>
        <v>54199282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203932883</v>
      </c>
      <c r="W10" s="66">
        <f t="shared" si="0"/>
        <v>240350104</v>
      </c>
      <c r="X10" s="66">
        <f t="shared" si="0"/>
        <v>-36417221</v>
      </c>
      <c r="Y10" s="67">
        <f>+IF(W10&lt;&gt;0,(X10/W10)*100,0)</f>
        <v>-15.15173923120083</v>
      </c>
      <c r="Z10" s="68">
        <f t="shared" si="0"/>
        <v>308088494</v>
      </c>
    </row>
    <row r="11" spans="1:26" ht="12.75">
      <c r="A11" s="58" t="s">
        <v>37</v>
      </c>
      <c r="B11" s="19">
        <v>56409344</v>
      </c>
      <c r="C11" s="19">
        <v>0</v>
      </c>
      <c r="D11" s="59">
        <v>68362359</v>
      </c>
      <c r="E11" s="60">
        <v>68362359</v>
      </c>
      <c r="F11" s="60">
        <v>4617357</v>
      </c>
      <c r="G11" s="60">
        <v>4874985</v>
      </c>
      <c r="H11" s="60">
        <v>4753336</v>
      </c>
      <c r="I11" s="60">
        <v>14245678</v>
      </c>
      <c r="J11" s="60">
        <v>4950740</v>
      </c>
      <c r="K11" s="60">
        <v>7451953</v>
      </c>
      <c r="L11" s="60">
        <v>5369133</v>
      </c>
      <c r="M11" s="60">
        <v>17771826</v>
      </c>
      <c r="N11" s="60">
        <v>4927925</v>
      </c>
      <c r="O11" s="60">
        <v>5240757</v>
      </c>
      <c r="P11" s="60">
        <v>4906708</v>
      </c>
      <c r="Q11" s="60">
        <v>15075390</v>
      </c>
      <c r="R11" s="60">
        <v>0</v>
      </c>
      <c r="S11" s="60">
        <v>0</v>
      </c>
      <c r="T11" s="60">
        <v>0</v>
      </c>
      <c r="U11" s="60">
        <v>0</v>
      </c>
      <c r="V11" s="60">
        <v>47092894</v>
      </c>
      <c r="W11" s="60">
        <v>51051649</v>
      </c>
      <c r="X11" s="60">
        <v>-3958755</v>
      </c>
      <c r="Y11" s="61">
        <v>-7.75</v>
      </c>
      <c r="Z11" s="62">
        <v>68362359</v>
      </c>
    </row>
    <row r="12" spans="1:26" ht="12.75">
      <c r="A12" s="58" t="s">
        <v>38</v>
      </c>
      <c r="B12" s="19">
        <v>15563284</v>
      </c>
      <c r="C12" s="19">
        <v>0</v>
      </c>
      <c r="D12" s="59">
        <v>16143624</v>
      </c>
      <c r="E12" s="60">
        <v>16143624</v>
      </c>
      <c r="F12" s="60">
        <v>1303683</v>
      </c>
      <c r="G12" s="60">
        <v>1292584</v>
      </c>
      <c r="H12" s="60">
        <v>1292584</v>
      </c>
      <c r="I12" s="60">
        <v>3888851</v>
      </c>
      <c r="J12" s="60">
        <v>1292584</v>
      </c>
      <c r="K12" s="60">
        <v>1292585</v>
      </c>
      <c r="L12" s="60">
        <v>1323391</v>
      </c>
      <c r="M12" s="60">
        <v>3908560</v>
      </c>
      <c r="N12" s="60">
        <v>1334354</v>
      </c>
      <c r="O12" s="60">
        <v>1927836</v>
      </c>
      <c r="P12" s="60">
        <v>1410433</v>
      </c>
      <c r="Q12" s="60">
        <v>4672623</v>
      </c>
      <c r="R12" s="60">
        <v>0</v>
      </c>
      <c r="S12" s="60">
        <v>0</v>
      </c>
      <c r="T12" s="60">
        <v>0</v>
      </c>
      <c r="U12" s="60">
        <v>0</v>
      </c>
      <c r="V12" s="60">
        <v>12470034</v>
      </c>
      <c r="W12" s="60">
        <v>12296871</v>
      </c>
      <c r="X12" s="60">
        <v>173163</v>
      </c>
      <c r="Y12" s="61">
        <v>1.41</v>
      </c>
      <c r="Z12" s="62">
        <v>16143624</v>
      </c>
    </row>
    <row r="13" spans="1:26" ht="12.75">
      <c r="A13" s="58" t="s">
        <v>279</v>
      </c>
      <c r="B13" s="19">
        <v>36136746</v>
      </c>
      <c r="C13" s="19">
        <v>0</v>
      </c>
      <c r="D13" s="59">
        <v>51000000</v>
      </c>
      <c r="E13" s="60">
        <v>51000000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33750000</v>
      </c>
      <c r="X13" s="60">
        <v>-33750000</v>
      </c>
      <c r="Y13" s="61">
        <v>-100</v>
      </c>
      <c r="Z13" s="62">
        <v>51000000</v>
      </c>
    </row>
    <row r="14" spans="1:26" ht="12.75">
      <c r="A14" s="58" t="s">
        <v>40</v>
      </c>
      <c r="B14" s="19">
        <v>0</v>
      </c>
      <c r="C14" s="19">
        <v>0</v>
      </c>
      <c r="D14" s="59">
        <v>449320</v>
      </c>
      <c r="E14" s="60">
        <v>449320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20000</v>
      </c>
      <c r="X14" s="60">
        <v>-20000</v>
      </c>
      <c r="Y14" s="61">
        <v>-100</v>
      </c>
      <c r="Z14" s="62">
        <v>449320</v>
      </c>
    </row>
    <row r="15" spans="1:26" ht="12.75">
      <c r="A15" s="58" t="s">
        <v>41</v>
      </c>
      <c r="B15" s="19">
        <v>0</v>
      </c>
      <c r="C15" s="19">
        <v>0</v>
      </c>
      <c r="D15" s="59">
        <v>7765121</v>
      </c>
      <c r="E15" s="60">
        <v>7765121</v>
      </c>
      <c r="F15" s="60">
        <v>605161</v>
      </c>
      <c r="G15" s="60">
        <v>198433</v>
      </c>
      <c r="H15" s="60">
        <v>125685</v>
      </c>
      <c r="I15" s="60">
        <v>929279</v>
      </c>
      <c r="J15" s="60">
        <v>38850</v>
      </c>
      <c r="K15" s="60">
        <v>-322110</v>
      </c>
      <c r="L15" s="60">
        <v>155729</v>
      </c>
      <c r="M15" s="60">
        <v>-127531</v>
      </c>
      <c r="N15" s="60">
        <v>-93044</v>
      </c>
      <c r="O15" s="60">
        <v>0</v>
      </c>
      <c r="P15" s="60">
        <v>0</v>
      </c>
      <c r="Q15" s="60">
        <v>-93044</v>
      </c>
      <c r="R15" s="60">
        <v>0</v>
      </c>
      <c r="S15" s="60">
        <v>0</v>
      </c>
      <c r="T15" s="60">
        <v>0</v>
      </c>
      <c r="U15" s="60">
        <v>0</v>
      </c>
      <c r="V15" s="60">
        <v>708704</v>
      </c>
      <c r="W15" s="60"/>
      <c r="X15" s="60">
        <v>708704</v>
      </c>
      <c r="Y15" s="61">
        <v>0</v>
      </c>
      <c r="Z15" s="62">
        <v>7765121</v>
      </c>
    </row>
    <row r="16" spans="1:26" ht="12.75">
      <c r="A16" s="69" t="s">
        <v>42</v>
      </c>
      <c r="B16" s="19">
        <v>4288588</v>
      </c>
      <c r="C16" s="19">
        <v>0</v>
      </c>
      <c r="D16" s="59">
        <v>4700000</v>
      </c>
      <c r="E16" s="60">
        <v>4700000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652</v>
      </c>
      <c r="O16" s="60">
        <v>67031</v>
      </c>
      <c r="P16" s="60">
        <v>270878</v>
      </c>
      <c r="Q16" s="60">
        <v>338561</v>
      </c>
      <c r="R16" s="60">
        <v>0</v>
      </c>
      <c r="S16" s="60">
        <v>0</v>
      </c>
      <c r="T16" s="60">
        <v>0</v>
      </c>
      <c r="U16" s="60">
        <v>0</v>
      </c>
      <c r="V16" s="60">
        <v>338561</v>
      </c>
      <c r="W16" s="60">
        <v>3694028</v>
      </c>
      <c r="X16" s="60">
        <v>-3355467</v>
      </c>
      <c r="Y16" s="61">
        <v>-90.83</v>
      </c>
      <c r="Z16" s="62">
        <v>4700000</v>
      </c>
    </row>
    <row r="17" spans="1:26" ht="12.75">
      <c r="A17" s="58" t="s">
        <v>43</v>
      </c>
      <c r="B17" s="19">
        <v>87350364</v>
      </c>
      <c r="C17" s="19">
        <v>0</v>
      </c>
      <c r="D17" s="59">
        <v>100821576</v>
      </c>
      <c r="E17" s="60">
        <v>100821576</v>
      </c>
      <c r="F17" s="60">
        <v>3220619</v>
      </c>
      <c r="G17" s="60">
        <v>6042492</v>
      </c>
      <c r="H17" s="60">
        <v>4627296</v>
      </c>
      <c r="I17" s="60">
        <v>13890407</v>
      </c>
      <c r="J17" s="60">
        <v>7336779</v>
      </c>
      <c r="K17" s="60">
        <v>10113930</v>
      </c>
      <c r="L17" s="60">
        <v>10119358</v>
      </c>
      <c r="M17" s="60">
        <v>27570067</v>
      </c>
      <c r="N17" s="60">
        <v>4420634</v>
      </c>
      <c r="O17" s="60">
        <v>7524092</v>
      </c>
      <c r="P17" s="60">
        <v>10381116</v>
      </c>
      <c r="Q17" s="60">
        <v>22325842</v>
      </c>
      <c r="R17" s="60">
        <v>0</v>
      </c>
      <c r="S17" s="60">
        <v>0</v>
      </c>
      <c r="T17" s="60">
        <v>0</v>
      </c>
      <c r="U17" s="60">
        <v>0</v>
      </c>
      <c r="V17" s="60">
        <v>63786316</v>
      </c>
      <c r="W17" s="60">
        <v>80625937</v>
      </c>
      <c r="X17" s="60">
        <v>-16839621</v>
      </c>
      <c r="Y17" s="61">
        <v>-20.89</v>
      </c>
      <c r="Z17" s="62">
        <v>100821576</v>
      </c>
    </row>
    <row r="18" spans="1:26" ht="12.75">
      <c r="A18" s="70" t="s">
        <v>44</v>
      </c>
      <c r="B18" s="71">
        <f>SUM(B11:B17)</f>
        <v>199748326</v>
      </c>
      <c r="C18" s="71">
        <f>SUM(C11:C17)</f>
        <v>0</v>
      </c>
      <c r="D18" s="72">
        <f aca="true" t="shared" si="1" ref="D18:Z18">SUM(D11:D17)</f>
        <v>249242000</v>
      </c>
      <c r="E18" s="73">
        <f t="shared" si="1"/>
        <v>249242000</v>
      </c>
      <c r="F18" s="73">
        <f t="shared" si="1"/>
        <v>9746820</v>
      </c>
      <c r="G18" s="73">
        <f t="shared" si="1"/>
        <v>12408494</v>
      </c>
      <c r="H18" s="73">
        <f t="shared" si="1"/>
        <v>10798901</v>
      </c>
      <c r="I18" s="73">
        <f t="shared" si="1"/>
        <v>32954215</v>
      </c>
      <c r="J18" s="73">
        <f t="shared" si="1"/>
        <v>13618953</v>
      </c>
      <c r="K18" s="73">
        <f t="shared" si="1"/>
        <v>18536358</v>
      </c>
      <c r="L18" s="73">
        <f t="shared" si="1"/>
        <v>16967611</v>
      </c>
      <c r="M18" s="73">
        <f t="shared" si="1"/>
        <v>49122922</v>
      </c>
      <c r="N18" s="73">
        <f t="shared" si="1"/>
        <v>10590521</v>
      </c>
      <c r="O18" s="73">
        <f t="shared" si="1"/>
        <v>14759716</v>
      </c>
      <c r="P18" s="73">
        <f t="shared" si="1"/>
        <v>16969135</v>
      </c>
      <c r="Q18" s="73">
        <f t="shared" si="1"/>
        <v>42319372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124396509</v>
      </c>
      <c r="W18" s="73">
        <f t="shared" si="1"/>
        <v>181438485</v>
      </c>
      <c r="X18" s="73">
        <f t="shared" si="1"/>
        <v>-57041976</v>
      </c>
      <c r="Y18" s="67">
        <f>+IF(W18&lt;&gt;0,(X18/W18)*100,0)</f>
        <v>-31.438741345310504</v>
      </c>
      <c r="Z18" s="74">
        <f t="shared" si="1"/>
        <v>249242000</v>
      </c>
    </row>
    <row r="19" spans="1:26" ht="12.75">
      <c r="A19" s="70" t="s">
        <v>45</v>
      </c>
      <c r="B19" s="75">
        <f>+B10-B18</f>
        <v>10593268</v>
      </c>
      <c r="C19" s="75">
        <f>+C10-C18</f>
        <v>0</v>
      </c>
      <c r="D19" s="76">
        <f aca="true" t="shared" si="2" ref="D19:Z19">+D10-D18</f>
        <v>58846494</v>
      </c>
      <c r="E19" s="77">
        <f t="shared" si="2"/>
        <v>58846494</v>
      </c>
      <c r="F19" s="77">
        <f t="shared" si="2"/>
        <v>69053350</v>
      </c>
      <c r="G19" s="77">
        <f t="shared" si="2"/>
        <v>-10093516</v>
      </c>
      <c r="H19" s="77">
        <f t="shared" si="2"/>
        <v>-8628108</v>
      </c>
      <c r="I19" s="77">
        <f t="shared" si="2"/>
        <v>50331726</v>
      </c>
      <c r="J19" s="77">
        <f t="shared" si="2"/>
        <v>-10887404</v>
      </c>
      <c r="K19" s="77">
        <f t="shared" si="2"/>
        <v>-16030258</v>
      </c>
      <c r="L19" s="77">
        <f t="shared" si="2"/>
        <v>44242400</v>
      </c>
      <c r="M19" s="77">
        <f t="shared" si="2"/>
        <v>17324738</v>
      </c>
      <c r="N19" s="77">
        <f t="shared" si="2"/>
        <v>-7949494</v>
      </c>
      <c r="O19" s="77">
        <f t="shared" si="2"/>
        <v>-12083756</v>
      </c>
      <c r="P19" s="77">
        <f t="shared" si="2"/>
        <v>31913160</v>
      </c>
      <c r="Q19" s="77">
        <f t="shared" si="2"/>
        <v>11879910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79536374</v>
      </c>
      <c r="W19" s="77">
        <f>IF(E10=E18,0,W10-W18)</f>
        <v>58911619</v>
      </c>
      <c r="X19" s="77">
        <f t="shared" si="2"/>
        <v>20624755</v>
      </c>
      <c r="Y19" s="78">
        <f>+IF(W19&lt;&gt;0,(X19/W19)*100,0)</f>
        <v>35.00965573531428</v>
      </c>
      <c r="Z19" s="79">
        <f t="shared" si="2"/>
        <v>58846494</v>
      </c>
    </row>
    <row r="20" spans="1:26" ht="12.75">
      <c r="A20" s="58" t="s">
        <v>46</v>
      </c>
      <c r="B20" s="19">
        <v>64059537</v>
      </c>
      <c r="C20" s="19">
        <v>0</v>
      </c>
      <c r="D20" s="59">
        <v>80190000</v>
      </c>
      <c r="E20" s="60">
        <v>80190000</v>
      </c>
      <c r="F20" s="60">
        <v>39050000</v>
      </c>
      <c r="G20" s="60">
        <v>17007863</v>
      </c>
      <c r="H20" s="60">
        <v>3495546</v>
      </c>
      <c r="I20" s="60">
        <v>59553409</v>
      </c>
      <c r="J20" s="60">
        <v>6991093</v>
      </c>
      <c r="K20" s="60">
        <v>0</v>
      </c>
      <c r="L20" s="60">
        <v>14737174</v>
      </c>
      <c r="M20" s="60">
        <v>21728267</v>
      </c>
      <c r="N20" s="60">
        <v>2097213</v>
      </c>
      <c r="O20" s="60">
        <v>3079671</v>
      </c>
      <c r="P20" s="60">
        <v>12088231</v>
      </c>
      <c r="Q20" s="60">
        <v>17265115</v>
      </c>
      <c r="R20" s="60">
        <v>0</v>
      </c>
      <c r="S20" s="60">
        <v>0</v>
      </c>
      <c r="T20" s="60">
        <v>0</v>
      </c>
      <c r="U20" s="60">
        <v>0</v>
      </c>
      <c r="V20" s="60">
        <v>98546791</v>
      </c>
      <c r="W20" s="60">
        <v>80189920</v>
      </c>
      <c r="X20" s="60">
        <v>18356871</v>
      </c>
      <c r="Y20" s="61">
        <v>22.89</v>
      </c>
      <c r="Z20" s="62">
        <v>80190000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74652805</v>
      </c>
      <c r="C22" s="86">
        <f>SUM(C19:C21)</f>
        <v>0</v>
      </c>
      <c r="D22" s="87">
        <f aca="true" t="shared" si="3" ref="D22:Z22">SUM(D19:D21)</f>
        <v>139036494</v>
      </c>
      <c r="E22" s="88">
        <f t="shared" si="3"/>
        <v>139036494</v>
      </c>
      <c r="F22" s="88">
        <f t="shared" si="3"/>
        <v>108103350</v>
      </c>
      <c r="G22" s="88">
        <f t="shared" si="3"/>
        <v>6914347</v>
      </c>
      <c r="H22" s="88">
        <f t="shared" si="3"/>
        <v>-5132562</v>
      </c>
      <c r="I22" s="88">
        <f t="shared" si="3"/>
        <v>109885135</v>
      </c>
      <c r="J22" s="88">
        <f t="shared" si="3"/>
        <v>-3896311</v>
      </c>
      <c r="K22" s="88">
        <f t="shared" si="3"/>
        <v>-16030258</v>
      </c>
      <c r="L22" s="88">
        <f t="shared" si="3"/>
        <v>58979574</v>
      </c>
      <c r="M22" s="88">
        <f t="shared" si="3"/>
        <v>39053005</v>
      </c>
      <c r="N22" s="88">
        <f t="shared" si="3"/>
        <v>-5852281</v>
      </c>
      <c r="O22" s="88">
        <f t="shared" si="3"/>
        <v>-9004085</v>
      </c>
      <c r="P22" s="88">
        <f t="shared" si="3"/>
        <v>44001391</v>
      </c>
      <c r="Q22" s="88">
        <f t="shared" si="3"/>
        <v>29145025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178083165</v>
      </c>
      <c r="W22" s="88">
        <f t="shared" si="3"/>
        <v>139101539</v>
      </c>
      <c r="X22" s="88">
        <f t="shared" si="3"/>
        <v>38981626</v>
      </c>
      <c r="Y22" s="89">
        <f>+IF(W22&lt;&gt;0,(X22/W22)*100,0)</f>
        <v>28.02386392001026</v>
      </c>
      <c r="Z22" s="90">
        <f t="shared" si="3"/>
        <v>139036494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74652805</v>
      </c>
      <c r="C24" s="75">
        <f>SUM(C22:C23)</f>
        <v>0</v>
      </c>
      <c r="D24" s="76">
        <f aca="true" t="shared" si="4" ref="D24:Z24">SUM(D22:D23)</f>
        <v>139036494</v>
      </c>
      <c r="E24" s="77">
        <f t="shared" si="4"/>
        <v>139036494</v>
      </c>
      <c r="F24" s="77">
        <f t="shared" si="4"/>
        <v>108103350</v>
      </c>
      <c r="G24" s="77">
        <f t="shared" si="4"/>
        <v>6914347</v>
      </c>
      <c r="H24" s="77">
        <f t="shared" si="4"/>
        <v>-5132562</v>
      </c>
      <c r="I24" s="77">
        <f t="shared" si="4"/>
        <v>109885135</v>
      </c>
      <c r="J24" s="77">
        <f t="shared" si="4"/>
        <v>-3896311</v>
      </c>
      <c r="K24" s="77">
        <f t="shared" si="4"/>
        <v>-16030258</v>
      </c>
      <c r="L24" s="77">
        <f t="shared" si="4"/>
        <v>58979574</v>
      </c>
      <c r="M24" s="77">
        <f t="shared" si="4"/>
        <v>39053005</v>
      </c>
      <c r="N24" s="77">
        <f t="shared" si="4"/>
        <v>-5852281</v>
      </c>
      <c r="O24" s="77">
        <f t="shared" si="4"/>
        <v>-9004085</v>
      </c>
      <c r="P24" s="77">
        <f t="shared" si="4"/>
        <v>44001391</v>
      </c>
      <c r="Q24" s="77">
        <f t="shared" si="4"/>
        <v>29145025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178083165</v>
      </c>
      <c r="W24" s="77">
        <f t="shared" si="4"/>
        <v>139101539</v>
      </c>
      <c r="X24" s="77">
        <f t="shared" si="4"/>
        <v>38981626</v>
      </c>
      <c r="Y24" s="78">
        <f>+IF(W24&lt;&gt;0,(X24/W24)*100,0)</f>
        <v>28.02386392001026</v>
      </c>
      <c r="Z24" s="79">
        <f t="shared" si="4"/>
        <v>139036494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103904029</v>
      </c>
      <c r="C27" s="22">
        <v>0</v>
      </c>
      <c r="D27" s="99">
        <v>139019720</v>
      </c>
      <c r="E27" s="100">
        <v>139019720</v>
      </c>
      <c r="F27" s="100">
        <v>9121920</v>
      </c>
      <c r="G27" s="100">
        <v>17791353</v>
      </c>
      <c r="H27" s="100">
        <v>4816260</v>
      </c>
      <c r="I27" s="100">
        <v>31729533</v>
      </c>
      <c r="J27" s="100">
        <v>3897899</v>
      </c>
      <c r="K27" s="100">
        <v>13085368</v>
      </c>
      <c r="L27" s="100">
        <v>4683868</v>
      </c>
      <c r="M27" s="100">
        <v>21667135</v>
      </c>
      <c r="N27" s="100">
        <v>3985199</v>
      </c>
      <c r="O27" s="100">
        <v>10251895</v>
      </c>
      <c r="P27" s="100">
        <v>6617782</v>
      </c>
      <c r="Q27" s="100">
        <v>20854876</v>
      </c>
      <c r="R27" s="100">
        <v>0</v>
      </c>
      <c r="S27" s="100">
        <v>0</v>
      </c>
      <c r="T27" s="100">
        <v>0</v>
      </c>
      <c r="U27" s="100">
        <v>0</v>
      </c>
      <c r="V27" s="100">
        <v>74251544</v>
      </c>
      <c r="W27" s="100">
        <v>104264790</v>
      </c>
      <c r="X27" s="100">
        <v>-30013246</v>
      </c>
      <c r="Y27" s="101">
        <v>-28.79</v>
      </c>
      <c r="Z27" s="102">
        <v>139019720</v>
      </c>
    </row>
    <row r="28" spans="1:26" ht="12.75">
      <c r="A28" s="103" t="s">
        <v>46</v>
      </c>
      <c r="B28" s="19">
        <v>67040482</v>
      </c>
      <c r="C28" s="19">
        <v>0</v>
      </c>
      <c r="D28" s="59">
        <v>80190000</v>
      </c>
      <c r="E28" s="60">
        <v>80190000</v>
      </c>
      <c r="F28" s="60">
        <v>6137220</v>
      </c>
      <c r="G28" s="60">
        <v>17079551</v>
      </c>
      <c r="H28" s="60">
        <v>4458231</v>
      </c>
      <c r="I28" s="60">
        <v>27675002</v>
      </c>
      <c r="J28" s="60">
        <v>3542709</v>
      </c>
      <c r="K28" s="60">
        <v>12058669</v>
      </c>
      <c r="L28" s="60">
        <v>4683868</v>
      </c>
      <c r="M28" s="60">
        <v>20285246</v>
      </c>
      <c r="N28" s="60">
        <v>1982451</v>
      </c>
      <c r="O28" s="60">
        <v>3807183</v>
      </c>
      <c r="P28" s="60">
        <v>6617782</v>
      </c>
      <c r="Q28" s="60">
        <v>12407416</v>
      </c>
      <c r="R28" s="60">
        <v>0</v>
      </c>
      <c r="S28" s="60">
        <v>0</v>
      </c>
      <c r="T28" s="60">
        <v>0</v>
      </c>
      <c r="U28" s="60">
        <v>0</v>
      </c>
      <c r="V28" s="60">
        <v>60367664</v>
      </c>
      <c r="W28" s="60">
        <v>60142500</v>
      </c>
      <c r="X28" s="60">
        <v>225164</v>
      </c>
      <c r="Y28" s="61">
        <v>0.37</v>
      </c>
      <c r="Z28" s="62">
        <v>80190000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36863547</v>
      </c>
      <c r="C31" s="19">
        <v>0</v>
      </c>
      <c r="D31" s="59">
        <v>58829720</v>
      </c>
      <c r="E31" s="60">
        <v>58829720</v>
      </c>
      <c r="F31" s="60">
        <v>2984700</v>
      </c>
      <c r="G31" s="60">
        <v>711802</v>
      </c>
      <c r="H31" s="60">
        <v>358029</v>
      </c>
      <c r="I31" s="60">
        <v>4054531</v>
      </c>
      <c r="J31" s="60">
        <v>355190</v>
      </c>
      <c r="K31" s="60">
        <v>1026699</v>
      </c>
      <c r="L31" s="60">
        <v>0</v>
      </c>
      <c r="M31" s="60">
        <v>1381889</v>
      </c>
      <c r="N31" s="60">
        <v>2002748</v>
      </c>
      <c r="O31" s="60">
        <v>6444712</v>
      </c>
      <c r="P31" s="60">
        <v>0</v>
      </c>
      <c r="Q31" s="60">
        <v>8447460</v>
      </c>
      <c r="R31" s="60">
        <v>0</v>
      </c>
      <c r="S31" s="60">
        <v>0</v>
      </c>
      <c r="T31" s="60">
        <v>0</v>
      </c>
      <c r="U31" s="60">
        <v>0</v>
      </c>
      <c r="V31" s="60">
        <v>13883880</v>
      </c>
      <c r="W31" s="60">
        <v>44122290</v>
      </c>
      <c r="X31" s="60">
        <v>-30238410</v>
      </c>
      <c r="Y31" s="61">
        <v>-68.53</v>
      </c>
      <c r="Z31" s="62">
        <v>58829720</v>
      </c>
    </row>
    <row r="32" spans="1:26" ht="12.75">
      <c r="A32" s="70" t="s">
        <v>54</v>
      </c>
      <c r="B32" s="22">
        <f>SUM(B28:B31)</f>
        <v>103904029</v>
      </c>
      <c r="C32" s="22">
        <f>SUM(C28:C31)</f>
        <v>0</v>
      </c>
      <c r="D32" s="99">
        <f aca="true" t="shared" si="5" ref="D32:Z32">SUM(D28:D31)</f>
        <v>139019720</v>
      </c>
      <c r="E32" s="100">
        <f t="shared" si="5"/>
        <v>139019720</v>
      </c>
      <c r="F32" s="100">
        <f t="shared" si="5"/>
        <v>9121920</v>
      </c>
      <c r="G32" s="100">
        <f t="shared" si="5"/>
        <v>17791353</v>
      </c>
      <c r="H32" s="100">
        <f t="shared" si="5"/>
        <v>4816260</v>
      </c>
      <c r="I32" s="100">
        <f t="shared" si="5"/>
        <v>31729533</v>
      </c>
      <c r="J32" s="100">
        <f t="shared" si="5"/>
        <v>3897899</v>
      </c>
      <c r="K32" s="100">
        <f t="shared" si="5"/>
        <v>13085368</v>
      </c>
      <c r="L32" s="100">
        <f t="shared" si="5"/>
        <v>4683868</v>
      </c>
      <c r="M32" s="100">
        <f t="shared" si="5"/>
        <v>21667135</v>
      </c>
      <c r="N32" s="100">
        <f t="shared" si="5"/>
        <v>3985199</v>
      </c>
      <c r="O32" s="100">
        <f t="shared" si="5"/>
        <v>10251895</v>
      </c>
      <c r="P32" s="100">
        <f t="shared" si="5"/>
        <v>6617782</v>
      </c>
      <c r="Q32" s="100">
        <f t="shared" si="5"/>
        <v>20854876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74251544</v>
      </c>
      <c r="W32" s="100">
        <f t="shared" si="5"/>
        <v>104264790</v>
      </c>
      <c r="X32" s="100">
        <f t="shared" si="5"/>
        <v>-30013246</v>
      </c>
      <c r="Y32" s="101">
        <f>+IF(W32&lt;&gt;0,(X32/W32)*100,0)</f>
        <v>-28.78560058481871</v>
      </c>
      <c r="Z32" s="102">
        <f t="shared" si="5"/>
        <v>139019720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69184206</v>
      </c>
      <c r="C35" s="19">
        <v>0</v>
      </c>
      <c r="D35" s="59">
        <v>45116287</v>
      </c>
      <c r="E35" s="60">
        <v>45116287</v>
      </c>
      <c r="F35" s="60">
        <v>105459143</v>
      </c>
      <c r="G35" s="60">
        <v>280903507</v>
      </c>
      <c r="H35" s="60">
        <v>290103154</v>
      </c>
      <c r="I35" s="60">
        <v>290103154</v>
      </c>
      <c r="J35" s="60">
        <v>145983357</v>
      </c>
      <c r="K35" s="60">
        <v>108024537</v>
      </c>
      <c r="L35" s="60">
        <v>164305306</v>
      </c>
      <c r="M35" s="60">
        <v>164305306</v>
      </c>
      <c r="N35" s="60">
        <v>152701159</v>
      </c>
      <c r="O35" s="60">
        <v>216331102</v>
      </c>
      <c r="P35" s="60">
        <v>205330673</v>
      </c>
      <c r="Q35" s="60">
        <v>205330673</v>
      </c>
      <c r="R35" s="60">
        <v>0</v>
      </c>
      <c r="S35" s="60">
        <v>0</v>
      </c>
      <c r="T35" s="60">
        <v>0</v>
      </c>
      <c r="U35" s="60">
        <v>0</v>
      </c>
      <c r="V35" s="60">
        <v>205330673</v>
      </c>
      <c r="W35" s="60">
        <v>33837215</v>
      </c>
      <c r="X35" s="60">
        <v>171493458</v>
      </c>
      <c r="Y35" s="61">
        <v>506.82</v>
      </c>
      <c r="Z35" s="62">
        <v>45116287</v>
      </c>
    </row>
    <row r="36" spans="1:26" ht="12.75">
      <c r="A36" s="58" t="s">
        <v>57</v>
      </c>
      <c r="B36" s="19">
        <v>562337891</v>
      </c>
      <c r="C36" s="19">
        <v>0</v>
      </c>
      <c r="D36" s="59">
        <v>659197051</v>
      </c>
      <c r="E36" s="60">
        <v>659197051</v>
      </c>
      <c r="F36" s="60">
        <v>489622188</v>
      </c>
      <c r="G36" s="60">
        <v>502074931</v>
      </c>
      <c r="H36" s="60">
        <v>505832331</v>
      </c>
      <c r="I36" s="60">
        <v>505832331</v>
      </c>
      <c r="J36" s="60">
        <v>509915710</v>
      </c>
      <c r="K36" s="60">
        <v>509915710</v>
      </c>
      <c r="L36" s="60">
        <v>509915710</v>
      </c>
      <c r="M36" s="60">
        <v>509915710</v>
      </c>
      <c r="N36" s="60">
        <v>526422039</v>
      </c>
      <c r="O36" s="60">
        <v>539474725</v>
      </c>
      <c r="P36" s="60">
        <v>643508774</v>
      </c>
      <c r="Q36" s="60">
        <v>643508774</v>
      </c>
      <c r="R36" s="60">
        <v>0</v>
      </c>
      <c r="S36" s="60">
        <v>0</v>
      </c>
      <c r="T36" s="60">
        <v>0</v>
      </c>
      <c r="U36" s="60">
        <v>0</v>
      </c>
      <c r="V36" s="60">
        <v>643508774</v>
      </c>
      <c r="W36" s="60">
        <v>494397788</v>
      </c>
      <c r="X36" s="60">
        <v>149110986</v>
      </c>
      <c r="Y36" s="61">
        <v>30.16</v>
      </c>
      <c r="Z36" s="62">
        <v>659197051</v>
      </c>
    </row>
    <row r="37" spans="1:26" ht="12.75">
      <c r="A37" s="58" t="s">
        <v>58</v>
      </c>
      <c r="B37" s="19">
        <v>19488145</v>
      </c>
      <c r="C37" s="19">
        <v>0</v>
      </c>
      <c r="D37" s="59">
        <v>0</v>
      </c>
      <c r="E37" s="60">
        <v>0</v>
      </c>
      <c r="F37" s="60">
        <v>32440479</v>
      </c>
      <c r="G37" s="60">
        <v>178829199</v>
      </c>
      <c r="H37" s="60">
        <v>196229758</v>
      </c>
      <c r="I37" s="60">
        <v>196229758</v>
      </c>
      <c r="J37" s="60">
        <v>59991061</v>
      </c>
      <c r="K37" s="60">
        <v>39991061</v>
      </c>
      <c r="L37" s="60">
        <v>59991061</v>
      </c>
      <c r="M37" s="60">
        <v>59991061</v>
      </c>
      <c r="N37" s="60">
        <v>56252069</v>
      </c>
      <c r="O37" s="60">
        <v>65979866</v>
      </c>
      <c r="P37" s="60">
        <v>75924806</v>
      </c>
      <c r="Q37" s="60">
        <v>75924806</v>
      </c>
      <c r="R37" s="60">
        <v>0</v>
      </c>
      <c r="S37" s="60">
        <v>0</v>
      </c>
      <c r="T37" s="60">
        <v>0</v>
      </c>
      <c r="U37" s="60">
        <v>0</v>
      </c>
      <c r="V37" s="60">
        <v>75924806</v>
      </c>
      <c r="W37" s="60"/>
      <c r="X37" s="60">
        <v>75924806</v>
      </c>
      <c r="Y37" s="61">
        <v>0</v>
      </c>
      <c r="Z37" s="62">
        <v>0</v>
      </c>
    </row>
    <row r="38" spans="1:26" ht="12.75">
      <c r="A38" s="58" t="s">
        <v>59</v>
      </c>
      <c r="B38" s="19">
        <v>11679027</v>
      </c>
      <c r="C38" s="19">
        <v>0</v>
      </c>
      <c r="D38" s="59">
        <v>0</v>
      </c>
      <c r="E38" s="60">
        <v>0</v>
      </c>
      <c r="F38" s="60">
        <v>11021394</v>
      </c>
      <c r="G38" s="60">
        <v>11107555</v>
      </c>
      <c r="H38" s="60">
        <v>11107555</v>
      </c>
      <c r="I38" s="60">
        <v>11107555</v>
      </c>
      <c r="J38" s="60">
        <v>11107555</v>
      </c>
      <c r="K38" s="60">
        <v>11107555</v>
      </c>
      <c r="L38" s="60">
        <v>11107555</v>
      </c>
      <c r="M38" s="60">
        <v>11107555</v>
      </c>
      <c r="N38" s="60">
        <v>11107555</v>
      </c>
      <c r="O38" s="60">
        <v>11128010</v>
      </c>
      <c r="P38" s="60">
        <v>11955626</v>
      </c>
      <c r="Q38" s="60">
        <v>11955626</v>
      </c>
      <c r="R38" s="60">
        <v>0</v>
      </c>
      <c r="S38" s="60">
        <v>0</v>
      </c>
      <c r="T38" s="60">
        <v>0</v>
      </c>
      <c r="U38" s="60">
        <v>0</v>
      </c>
      <c r="V38" s="60">
        <v>11955626</v>
      </c>
      <c r="W38" s="60"/>
      <c r="X38" s="60">
        <v>11955626</v>
      </c>
      <c r="Y38" s="61">
        <v>0</v>
      </c>
      <c r="Z38" s="62">
        <v>0</v>
      </c>
    </row>
    <row r="39" spans="1:26" ht="12.75">
      <c r="A39" s="58" t="s">
        <v>60</v>
      </c>
      <c r="B39" s="19">
        <v>600354925</v>
      </c>
      <c r="C39" s="19">
        <v>0</v>
      </c>
      <c r="D39" s="59">
        <v>704313338</v>
      </c>
      <c r="E39" s="60">
        <v>704313338</v>
      </c>
      <c r="F39" s="60">
        <v>551619458</v>
      </c>
      <c r="G39" s="60">
        <v>593041684</v>
      </c>
      <c r="H39" s="60">
        <v>588598172</v>
      </c>
      <c r="I39" s="60">
        <v>588598172</v>
      </c>
      <c r="J39" s="60">
        <v>584800451</v>
      </c>
      <c r="K39" s="60">
        <v>566841631</v>
      </c>
      <c r="L39" s="60">
        <v>603122400</v>
      </c>
      <c r="M39" s="60">
        <v>603122400</v>
      </c>
      <c r="N39" s="60">
        <v>611763574</v>
      </c>
      <c r="O39" s="60">
        <v>678697951</v>
      </c>
      <c r="P39" s="60">
        <v>760959015</v>
      </c>
      <c r="Q39" s="60">
        <v>760959015</v>
      </c>
      <c r="R39" s="60">
        <v>0</v>
      </c>
      <c r="S39" s="60">
        <v>0</v>
      </c>
      <c r="T39" s="60">
        <v>0</v>
      </c>
      <c r="U39" s="60">
        <v>0</v>
      </c>
      <c r="V39" s="60">
        <v>760959015</v>
      </c>
      <c r="W39" s="60">
        <v>528235004</v>
      </c>
      <c r="X39" s="60">
        <v>232724011</v>
      </c>
      <c r="Y39" s="61">
        <v>44.06</v>
      </c>
      <c r="Z39" s="62">
        <v>704313338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98801980</v>
      </c>
      <c r="C42" s="19">
        <v>0</v>
      </c>
      <c r="D42" s="59">
        <v>163666914</v>
      </c>
      <c r="E42" s="60">
        <v>163666914</v>
      </c>
      <c r="F42" s="60">
        <v>108103350</v>
      </c>
      <c r="G42" s="60">
        <v>5436625</v>
      </c>
      <c r="H42" s="60">
        <v>-3710821</v>
      </c>
      <c r="I42" s="60">
        <v>109829154</v>
      </c>
      <c r="J42" s="60">
        <v>-2979770</v>
      </c>
      <c r="K42" s="60">
        <v>-16845267</v>
      </c>
      <c r="L42" s="60">
        <v>60917274</v>
      </c>
      <c r="M42" s="60">
        <v>41092237</v>
      </c>
      <c r="N42" s="60">
        <v>-6385503</v>
      </c>
      <c r="O42" s="60">
        <v>-9004085</v>
      </c>
      <c r="P42" s="60">
        <v>43884291</v>
      </c>
      <c r="Q42" s="60">
        <v>28494703</v>
      </c>
      <c r="R42" s="60">
        <v>0</v>
      </c>
      <c r="S42" s="60">
        <v>0</v>
      </c>
      <c r="T42" s="60">
        <v>0</v>
      </c>
      <c r="U42" s="60">
        <v>0</v>
      </c>
      <c r="V42" s="60">
        <v>179416094</v>
      </c>
      <c r="W42" s="60">
        <v>197869242</v>
      </c>
      <c r="X42" s="60">
        <v>-18453148</v>
      </c>
      <c r="Y42" s="61">
        <v>-9.33</v>
      </c>
      <c r="Z42" s="62">
        <v>163666914</v>
      </c>
    </row>
    <row r="43" spans="1:26" ht="12.75">
      <c r="A43" s="58" t="s">
        <v>63</v>
      </c>
      <c r="B43" s="19">
        <v>-99089696</v>
      </c>
      <c r="C43" s="19">
        <v>0</v>
      </c>
      <c r="D43" s="59">
        <v>-138919513</v>
      </c>
      <c r="E43" s="60">
        <v>-138919513</v>
      </c>
      <c r="F43" s="60">
        <v>-9121920</v>
      </c>
      <c r="G43" s="60">
        <v>-17791353</v>
      </c>
      <c r="H43" s="60">
        <v>-3757400</v>
      </c>
      <c r="I43" s="60">
        <v>-30670673</v>
      </c>
      <c r="J43" s="60">
        <v>-4083379</v>
      </c>
      <c r="K43" s="60">
        <v>-11059461</v>
      </c>
      <c r="L43" s="60">
        <v>-4683868</v>
      </c>
      <c r="M43" s="60">
        <v>-19826708</v>
      </c>
      <c r="N43" s="60">
        <v>-763000</v>
      </c>
      <c r="O43" s="60">
        <v>-10610116</v>
      </c>
      <c r="P43" s="60">
        <v>-6617782</v>
      </c>
      <c r="Q43" s="60">
        <v>-17990898</v>
      </c>
      <c r="R43" s="60">
        <v>0</v>
      </c>
      <c r="S43" s="60">
        <v>0</v>
      </c>
      <c r="T43" s="60">
        <v>0</v>
      </c>
      <c r="U43" s="60">
        <v>0</v>
      </c>
      <c r="V43" s="60">
        <v>-68488279</v>
      </c>
      <c r="W43" s="60">
        <v>-105901233</v>
      </c>
      <c r="X43" s="60">
        <v>37412954</v>
      </c>
      <c r="Y43" s="61">
        <v>-35.33</v>
      </c>
      <c r="Z43" s="62">
        <v>-138919513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5710</v>
      </c>
      <c r="H44" s="60">
        <v>-4252</v>
      </c>
      <c r="I44" s="60">
        <v>1458</v>
      </c>
      <c r="J44" s="60">
        <v>722</v>
      </c>
      <c r="K44" s="60">
        <v>8788</v>
      </c>
      <c r="L44" s="60">
        <v>3994</v>
      </c>
      <c r="M44" s="60">
        <v>13504</v>
      </c>
      <c r="N44" s="60">
        <v>-1378</v>
      </c>
      <c r="O44" s="60">
        <v>0</v>
      </c>
      <c r="P44" s="60">
        <v>0</v>
      </c>
      <c r="Q44" s="60">
        <v>-1378</v>
      </c>
      <c r="R44" s="60">
        <v>0</v>
      </c>
      <c r="S44" s="60">
        <v>0</v>
      </c>
      <c r="T44" s="60">
        <v>0</v>
      </c>
      <c r="U44" s="60">
        <v>0</v>
      </c>
      <c r="V44" s="60">
        <v>13584</v>
      </c>
      <c r="W44" s="60"/>
      <c r="X44" s="60">
        <v>13584</v>
      </c>
      <c r="Y44" s="61">
        <v>0</v>
      </c>
      <c r="Z44" s="62">
        <v>0</v>
      </c>
    </row>
    <row r="45" spans="1:26" ht="12.75">
      <c r="A45" s="70" t="s">
        <v>65</v>
      </c>
      <c r="B45" s="22">
        <v>45932158</v>
      </c>
      <c r="C45" s="22">
        <v>0</v>
      </c>
      <c r="D45" s="99">
        <v>70967275</v>
      </c>
      <c r="E45" s="100">
        <v>70967275</v>
      </c>
      <c r="F45" s="100">
        <v>145201304</v>
      </c>
      <c r="G45" s="100">
        <v>132852286</v>
      </c>
      <c r="H45" s="100">
        <v>125379813</v>
      </c>
      <c r="I45" s="100">
        <v>125379813</v>
      </c>
      <c r="J45" s="100">
        <v>118317386</v>
      </c>
      <c r="K45" s="100">
        <v>90421446</v>
      </c>
      <c r="L45" s="100">
        <v>146658846</v>
      </c>
      <c r="M45" s="100">
        <v>146658846</v>
      </c>
      <c r="N45" s="100">
        <v>139508965</v>
      </c>
      <c r="O45" s="100">
        <v>119894764</v>
      </c>
      <c r="P45" s="100">
        <v>157161273</v>
      </c>
      <c r="Q45" s="100">
        <v>157161273</v>
      </c>
      <c r="R45" s="100">
        <v>0</v>
      </c>
      <c r="S45" s="100">
        <v>0</v>
      </c>
      <c r="T45" s="100">
        <v>0</v>
      </c>
      <c r="U45" s="100">
        <v>0</v>
      </c>
      <c r="V45" s="100">
        <v>157161273</v>
      </c>
      <c r="W45" s="100">
        <v>138187883</v>
      </c>
      <c r="X45" s="100">
        <v>18973390</v>
      </c>
      <c r="Y45" s="101">
        <v>13.73</v>
      </c>
      <c r="Z45" s="102">
        <v>70967275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1337663</v>
      </c>
      <c r="C49" s="52">
        <v>0</v>
      </c>
      <c r="D49" s="129">
        <v>1180639</v>
      </c>
      <c r="E49" s="54">
        <v>1087447</v>
      </c>
      <c r="F49" s="54">
        <v>0</v>
      </c>
      <c r="G49" s="54">
        <v>0</v>
      </c>
      <c r="H49" s="54">
        <v>0</v>
      </c>
      <c r="I49" s="54">
        <v>1101197</v>
      </c>
      <c r="J49" s="54">
        <v>0</v>
      </c>
      <c r="K49" s="54">
        <v>0</v>
      </c>
      <c r="L49" s="54">
        <v>0</v>
      </c>
      <c r="M49" s="54">
        <v>1136829</v>
      </c>
      <c r="N49" s="54">
        <v>0</v>
      </c>
      <c r="O49" s="54">
        <v>0</v>
      </c>
      <c r="P49" s="54">
        <v>0</v>
      </c>
      <c r="Q49" s="54">
        <v>883401</v>
      </c>
      <c r="R49" s="54">
        <v>0</v>
      </c>
      <c r="S49" s="54">
        <v>0</v>
      </c>
      <c r="T49" s="54">
        <v>0</v>
      </c>
      <c r="U49" s="54">
        <v>0</v>
      </c>
      <c r="V49" s="54">
        <v>1688563</v>
      </c>
      <c r="W49" s="54">
        <v>30470100</v>
      </c>
      <c r="X49" s="54">
        <v>38885839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1201912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1201912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68.04156186529798</v>
      </c>
      <c r="C58" s="5">
        <f>IF(C67=0,0,+(C76/C67)*100)</f>
        <v>0</v>
      </c>
      <c r="D58" s="6">
        <f aca="true" t="shared" si="6" ref="D58:Z58">IF(D67=0,0,+(D76/D67)*100)</f>
        <v>64.5257847026616</v>
      </c>
      <c r="E58" s="7">
        <f t="shared" si="6"/>
        <v>64.5257847026616</v>
      </c>
      <c r="F58" s="7">
        <f t="shared" si="6"/>
        <v>106.66686712241251</v>
      </c>
      <c r="G58" s="7">
        <f t="shared" si="6"/>
        <v>100</v>
      </c>
      <c r="H58" s="7">
        <f t="shared" si="6"/>
        <v>53.104497526685755</v>
      </c>
      <c r="I58" s="7">
        <f t="shared" si="6"/>
        <v>93.57858398201027</v>
      </c>
      <c r="J58" s="7">
        <f t="shared" si="6"/>
        <v>65.81825169858226</v>
      </c>
      <c r="K58" s="7">
        <f t="shared" si="6"/>
        <v>100</v>
      </c>
      <c r="L58" s="7">
        <f t="shared" si="6"/>
        <v>84.44793550635958</v>
      </c>
      <c r="M58" s="7">
        <f t="shared" si="6"/>
        <v>82.44290335095972</v>
      </c>
      <c r="N58" s="7">
        <f t="shared" si="6"/>
        <v>74.63384121674451</v>
      </c>
      <c r="O58" s="7">
        <f t="shared" si="6"/>
        <v>100</v>
      </c>
      <c r="P58" s="7">
        <f t="shared" si="6"/>
        <v>100</v>
      </c>
      <c r="Q58" s="7">
        <f t="shared" si="6"/>
        <v>90.49892316816988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89.13582824956612</v>
      </c>
      <c r="W58" s="7">
        <f t="shared" si="6"/>
        <v>65.93707859961745</v>
      </c>
      <c r="X58" s="7">
        <f t="shared" si="6"/>
        <v>0</v>
      </c>
      <c r="Y58" s="7">
        <f t="shared" si="6"/>
        <v>0</v>
      </c>
      <c r="Z58" s="8">
        <f t="shared" si="6"/>
        <v>64.5257847026616</v>
      </c>
    </row>
    <row r="59" spans="1:26" ht="12.75">
      <c r="A59" s="37" t="s">
        <v>31</v>
      </c>
      <c r="B59" s="9">
        <f aca="true" t="shared" si="7" ref="B59:Z66">IF(B68=0,0,+(B77/B68)*100)</f>
        <v>69.09214092140921</v>
      </c>
      <c r="C59" s="9">
        <f t="shared" si="7"/>
        <v>0</v>
      </c>
      <c r="D59" s="2">
        <f t="shared" si="7"/>
        <v>75.69015409410817</v>
      </c>
      <c r="E59" s="10">
        <f t="shared" si="7"/>
        <v>75.69015409410817</v>
      </c>
      <c r="F59" s="10">
        <f t="shared" si="7"/>
        <v>100</v>
      </c>
      <c r="G59" s="10">
        <f t="shared" si="7"/>
        <v>100</v>
      </c>
      <c r="H59" s="10">
        <f t="shared" si="7"/>
        <v>53.49328143672428</v>
      </c>
      <c r="I59" s="10">
        <f t="shared" si="7"/>
        <v>90.06055334511147</v>
      </c>
      <c r="J59" s="10">
        <f t="shared" si="7"/>
        <v>53.0703946327643</v>
      </c>
      <c r="K59" s="10">
        <f t="shared" si="7"/>
        <v>100</v>
      </c>
      <c r="L59" s="10">
        <f t="shared" si="7"/>
        <v>79.31197516311052</v>
      </c>
      <c r="M59" s="10">
        <f t="shared" si="7"/>
        <v>77.35162208144446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89.27828376720416</v>
      </c>
      <c r="W59" s="10">
        <f t="shared" si="7"/>
        <v>70.0212066025477</v>
      </c>
      <c r="X59" s="10">
        <f t="shared" si="7"/>
        <v>0</v>
      </c>
      <c r="Y59" s="10">
        <f t="shared" si="7"/>
        <v>0</v>
      </c>
      <c r="Z59" s="11">
        <f t="shared" si="7"/>
        <v>75.69015409410817</v>
      </c>
    </row>
    <row r="60" spans="1:26" ht="12.75">
      <c r="A60" s="38" t="s">
        <v>32</v>
      </c>
      <c r="B60" s="12">
        <f t="shared" si="7"/>
        <v>98.48607249496166</v>
      </c>
      <c r="C60" s="12">
        <f t="shared" si="7"/>
        <v>0</v>
      </c>
      <c r="D60" s="3">
        <f t="shared" si="7"/>
        <v>48.058715173061856</v>
      </c>
      <c r="E60" s="13">
        <f t="shared" si="7"/>
        <v>48.058715173061856</v>
      </c>
      <c r="F60" s="13">
        <f t="shared" si="7"/>
        <v>100</v>
      </c>
      <c r="G60" s="13">
        <f t="shared" si="7"/>
        <v>100</v>
      </c>
      <c r="H60" s="13">
        <f t="shared" si="7"/>
        <v>49.68218395846459</v>
      </c>
      <c r="I60" s="13">
        <f t="shared" si="7"/>
        <v>83.20037491079893</v>
      </c>
      <c r="J60" s="13">
        <f t="shared" si="7"/>
        <v>49.68218395846459</v>
      </c>
      <c r="K60" s="13">
        <f t="shared" si="7"/>
        <v>100</v>
      </c>
      <c r="L60" s="13">
        <f t="shared" si="7"/>
        <v>100</v>
      </c>
      <c r="M60" s="13">
        <f t="shared" si="7"/>
        <v>83.22739465282153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66.66666666666666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77.69519398374646</v>
      </c>
      <c r="W60" s="13">
        <f t="shared" si="7"/>
        <v>83.01889996433968</v>
      </c>
      <c r="X60" s="13">
        <f t="shared" si="7"/>
        <v>0</v>
      </c>
      <c r="Y60" s="13">
        <f t="shared" si="7"/>
        <v>0</v>
      </c>
      <c r="Z60" s="14">
        <f t="shared" si="7"/>
        <v>48.058715173061856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98.48607249496166</v>
      </c>
      <c r="C64" s="12">
        <f t="shared" si="7"/>
        <v>0</v>
      </c>
      <c r="D64" s="3">
        <f t="shared" si="7"/>
        <v>77.2729090909091</v>
      </c>
      <c r="E64" s="13">
        <f t="shared" si="7"/>
        <v>77.2729090909091</v>
      </c>
      <c r="F64" s="13">
        <f t="shared" si="7"/>
        <v>100</v>
      </c>
      <c r="G64" s="13">
        <f t="shared" si="7"/>
        <v>100</v>
      </c>
      <c r="H64" s="13">
        <f t="shared" si="7"/>
        <v>49.68218395846459</v>
      </c>
      <c r="I64" s="13">
        <f t="shared" si="7"/>
        <v>83.20037491079893</v>
      </c>
      <c r="J64" s="13">
        <f t="shared" si="7"/>
        <v>49.68218395846459</v>
      </c>
      <c r="K64" s="13">
        <f t="shared" si="7"/>
        <v>100</v>
      </c>
      <c r="L64" s="13">
        <f t="shared" si="7"/>
        <v>100</v>
      </c>
      <c r="M64" s="13">
        <f t="shared" si="7"/>
        <v>83.22739465282153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66.66666666666666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77.69519398374646</v>
      </c>
      <c r="W64" s="13">
        <f t="shared" si="7"/>
        <v>83.01889996433968</v>
      </c>
      <c r="X64" s="13">
        <f t="shared" si="7"/>
        <v>0</v>
      </c>
      <c r="Y64" s="13">
        <f t="shared" si="7"/>
        <v>0</v>
      </c>
      <c r="Z64" s="14">
        <f t="shared" si="7"/>
        <v>77.2729090909091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52.277491809328446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191.58878919783245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97.06788629633581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17348692</v>
      </c>
      <c r="C67" s="24"/>
      <c r="D67" s="25">
        <v>19878007</v>
      </c>
      <c r="E67" s="26">
        <v>19878007</v>
      </c>
      <c r="F67" s="26">
        <v>3092952</v>
      </c>
      <c r="G67" s="26">
        <v>1442996</v>
      </c>
      <c r="H67" s="26">
        <v>1229120</v>
      </c>
      <c r="I67" s="26">
        <v>5765068</v>
      </c>
      <c r="J67" s="26">
        <v>1712016</v>
      </c>
      <c r="K67" s="26">
        <v>1454332</v>
      </c>
      <c r="L67" s="26">
        <v>1460237</v>
      </c>
      <c r="M67" s="26">
        <v>4626585</v>
      </c>
      <c r="N67" s="26">
        <v>1470810</v>
      </c>
      <c r="O67" s="26">
        <v>1232878</v>
      </c>
      <c r="P67" s="26">
        <v>1223109</v>
      </c>
      <c r="Q67" s="26">
        <v>3926797</v>
      </c>
      <c r="R67" s="26"/>
      <c r="S67" s="26"/>
      <c r="T67" s="26"/>
      <c r="U67" s="26"/>
      <c r="V67" s="26">
        <v>14318450</v>
      </c>
      <c r="W67" s="26">
        <v>15191906</v>
      </c>
      <c r="X67" s="26"/>
      <c r="Y67" s="25"/>
      <c r="Z67" s="27">
        <v>19878007</v>
      </c>
    </row>
    <row r="68" spans="1:26" ht="12.75" hidden="1">
      <c r="A68" s="37" t="s">
        <v>31</v>
      </c>
      <c r="B68" s="19">
        <v>14339340</v>
      </c>
      <c r="C68" s="19"/>
      <c r="D68" s="20">
        <v>14699978</v>
      </c>
      <c r="E68" s="21">
        <v>14699978</v>
      </c>
      <c r="F68" s="21">
        <v>2968170</v>
      </c>
      <c r="G68" s="21">
        <v>1092469</v>
      </c>
      <c r="H68" s="21">
        <v>1103733</v>
      </c>
      <c r="I68" s="21">
        <v>5164372</v>
      </c>
      <c r="J68" s="21">
        <v>1112528</v>
      </c>
      <c r="K68" s="21">
        <v>1097722</v>
      </c>
      <c r="L68" s="21">
        <v>1097722</v>
      </c>
      <c r="M68" s="21">
        <v>3307972</v>
      </c>
      <c r="N68" s="21">
        <v>1097722</v>
      </c>
      <c r="O68" s="21">
        <v>1107491</v>
      </c>
      <c r="P68" s="21">
        <v>1097722</v>
      </c>
      <c r="Q68" s="21">
        <v>3302935</v>
      </c>
      <c r="R68" s="21"/>
      <c r="S68" s="21"/>
      <c r="T68" s="21"/>
      <c r="U68" s="21"/>
      <c r="V68" s="21">
        <v>11775279</v>
      </c>
      <c r="W68" s="21">
        <v>12420660</v>
      </c>
      <c r="X68" s="21"/>
      <c r="Y68" s="20"/>
      <c r="Z68" s="23">
        <v>14699978</v>
      </c>
    </row>
    <row r="69" spans="1:26" ht="12.75" hidden="1">
      <c r="A69" s="38" t="s">
        <v>32</v>
      </c>
      <c r="B69" s="19">
        <v>700628</v>
      </c>
      <c r="C69" s="19"/>
      <c r="D69" s="20">
        <v>3537348</v>
      </c>
      <c r="E69" s="21">
        <v>3537348</v>
      </c>
      <c r="F69" s="21">
        <v>124782</v>
      </c>
      <c r="G69" s="21">
        <v>125387</v>
      </c>
      <c r="H69" s="21">
        <v>125387</v>
      </c>
      <c r="I69" s="21">
        <v>375556</v>
      </c>
      <c r="J69" s="21">
        <v>125387</v>
      </c>
      <c r="K69" s="21">
        <v>125387</v>
      </c>
      <c r="L69" s="21">
        <v>125387</v>
      </c>
      <c r="M69" s="21">
        <v>376161</v>
      </c>
      <c r="N69" s="21">
        <v>125387</v>
      </c>
      <c r="O69" s="21">
        <v>125387</v>
      </c>
      <c r="P69" s="21">
        <v>125387</v>
      </c>
      <c r="Q69" s="21">
        <v>376161</v>
      </c>
      <c r="R69" s="21"/>
      <c r="S69" s="21"/>
      <c r="T69" s="21"/>
      <c r="U69" s="21"/>
      <c r="V69" s="21">
        <v>1127878</v>
      </c>
      <c r="W69" s="21">
        <v>1590003</v>
      </c>
      <c r="X69" s="21"/>
      <c r="Y69" s="20"/>
      <c r="Z69" s="23">
        <v>3537348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700628</v>
      </c>
      <c r="C73" s="19"/>
      <c r="D73" s="20">
        <v>2200000</v>
      </c>
      <c r="E73" s="21">
        <v>2200000</v>
      </c>
      <c r="F73" s="21">
        <v>124782</v>
      </c>
      <c r="G73" s="21">
        <v>125387</v>
      </c>
      <c r="H73" s="21">
        <v>125387</v>
      </c>
      <c r="I73" s="21">
        <v>375556</v>
      </c>
      <c r="J73" s="21">
        <v>125387</v>
      </c>
      <c r="K73" s="21">
        <v>125387</v>
      </c>
      <c r="L73" s="21">
        <v>125387</v>
      </c>
      <c r="M73" s="21">
        <v>376161</v>
      </c>
      <c r="N73" s="21">
        <v>125387</v>
      </c>
      <c r="O73" s="21">
        <v>125387</v>
      </c>
      <c r="P73" s="21">
        <v>125387</v>
      </c>
      <c r="Q73" s="21">
        <v>376161</v>
      </c>
      <c r="R73" s="21"/>
      <c r="S73" s="21"/>
      <c r="T73" s="21"/>
      <c r="U73" s="21"/>
      <c r="V73" s="21">
        <v>1127878</v>
      </c>
      <c r="W73" s="21">
        <v>1590003</v>
      </c>
      <c r="X73" s="21"/>
      <c r="Y73" s="20"/>
      <c r="Z73" s="23">
        <v>2200000</v>
      </c>
    </row>
    <row r="74" spans="1:26" ht="12.75" hidden="1">
      <c r="A74" s="39" t="s">
        <v>107</v>
      </c>
      <c r="B74" s="19"/>
      <c r="C74" s="19"/>
      <c r="D74" s="20">
        <v>1337348</v>
      </c>
      <c r="E74" s="21">
        <v>1337348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1337348</v>
      </c>
    </row>
    <row r="75" spans="1:26" ht="12.75" hidden="1">
      <c r="A75" s="40" t="s">
        <v>110</v>
      </c>
      <c r="B75" s="28">
        <v>2308724</v>
      </c>
      <c r="C75" s="28"/>
      <c r="D75" s="29">
        <v>1640681</v>
      </c>
      <c r="E75" s="30">
        <v>1640681</v>
      </c>
      <c r="F75" s="30"/>
      <c r="G75" s="30">
        <v>225140</v>
      </c>
      <c r="H75" s="30"/>
      <c r="I75" s="30">
        <v>225140</v>
      </c>
      <c r="J75" s="30">
        <v>474101</v>
      </c>
      <c r="K75" s="30">
        <v>231223</v>
      </c>
      <c r="L75" s="30">
        <v>237128</v>
      </c>
      <c r="M75" s="30">
        <v>942452</v>
      </c>
      <c r="N75" s="30">
        <v>247701</v>
      </c>
      <c r="O75" s="30"/>
      <c r="P75" s="30"/>
      <c r="Q75" s="30">
        <v>247701</v>
      </c>
      <c r="R75" s="30"/>
      <c r="S75" s="30"/>
      <c r="T75" s="30"/>
      <c r="U75" s="30"/>
      <c r="V75" s="30">
        <v>1415293</v>
      </c>
      <c r="W75" s="30">
        <v>1181243</v>
      </c>
      <c r="X75" s="30"/>
      <c r="Y75" s="29"/>
      <c r="Z75" s="31">
        <v>1640681</v>
      </c>
    </row>
    <row r="76" spans="1:26" ht="12.75" hidden="1">
      <c r="A76" s="42" t="s">
        <v>287</v>
      </c>
      <c r="B76" s="32">
        <v>11804321</v>
      </c>
      <c r="C76" s="32"/>
      <c r="D76" s="33">
        <v>12826440</v>
      </c>
      <c r="E76" s="34">
        <v>12826440</v>
      </c>
      <c r="F76" s="34">
        <v>3299155</v>
      </c>
      <c r="G76" s="34">
        <v>1442996</v>
      </c>
      <c r="H76" s="34">
        <v>652718</v>
      </c>
      <c r="I76" s="34">
        <v>5394869</v>
      </c>
      <c r="J76" s="34">
        <v>1126819</v>
      </c>
      <c r="K76" s="34">
        <v>1454332</v>
      </c>
      <c r="L76" s="34">
        <v>1233140</v>
      </c>
      <c r="M76" s="34">
        <v>3814291</v>
      </c>
      <c r="N76" s="34">
        <v>1097722</v>
      </c>
      <c r="O76" s="34">
        <v>1232878</v>
      </c>
      <c r="P76" s="34">
        <v>1223109</v>
      </c>
      <c r="Q76" s="34">
        <v>3553709</v>
      </c>
      <c r="R76" s="34"/>
      <c r="S76" s="34"/>
      <c r="T76" s="34"/>
      <c r="U76" s="34"/>
      <c r="V76" s="34">
        <v>12762869</v>
      </c>
      <c r="W76" s="34">
        <v>10017099</v>
      </c>
      <c r="X76" s="34"/>
      <c r="Y76" s="33"/>
      <c r="Z76" s="35">
        <v>12826440</v>
      </c>
    </row>
    <row r="77" spans="1:26" ht="12.75" hidden="1">
      <c r="A77" s="37" t="s">
        <v>31</v>
      </c>
      <c r="B77" s="19">
        <v>9907357</v>
      </c>
      <c r="C77" s="19"/>
      <c r="D77" s="20">
        <v>11126436</v>
      </c>
      <c r="E77" s="21">
        <v>11126436</v>
      </c>
      <c r="F77" s="21">
        <v>2968170</v>
      </c>
      <c r="G77" s="21">
        <v>1092469</v>
      </c>
      <c r="H77" s="21">
        <v>590423</v>
      </c>
      <c r="I77" s="21">
        <v>4651062</v>
      </c>
      <c r="J77" s="21">
        <v>590423</v>
      </c>
      <c r="K77" s="21">
        <v>1097722</v>
      </c>
      <c r="L77" s="21">
        <v>870625</v>
      </c>
      <c r="M77" s="21">
        <v>2558770</v>
      </c>
      <c r="N77" s="21">
        <v>1097722</v>
      </c>
      <c r="O77" s="21">
        <v>1107491</v>
      </c>
      <c r="P77" s="21">
        <v>1097722</v>
      </c>
      <c r="Q77" s="21">
        <v>3302935</v>
      </c>
      <c r="R77" s="21"/>
      <c r="S77" s="21"/>
      <c r="T77" s="21"/>
      <c r="U77" s="21"/>
      <c r="V77" s="21">
        <v>10512767</v>
      </c>
      <c r="W77" s="21">
        <v>8697096</v>
      </c>
      <c r="X77" s="21"/>
      <c r="Y77" s="20"/>
      <c r="Z77" s="23">
        <v>11126436</v>
      </c>
    </row>
    <row r="78" spans="1:26" ht="12.75" hidden="1">
      <c r="A78" s="38" t="s">
        <v>32</v>
      </c>
      <c r="B78" s="19">
        <v>690021</v>
      </c>
      <c r="C78" s="19"/>
      <c r="D78" s="20">
        <v>1700004</v>
      </c>
      <c r="E78" s="21">
        <v>1700004</v>
      </c>
      <c r="F78" s="21">
        <v>124782</v>
      </c>
      <c r="G78" s="21">
        <v>125387</v>
      </c>
      <c r="H78" s="21">
        <v>62295</v>
      </c>
      <c r="I78" s="21">
        <v>312464</v>
      </c>
      <c r="J78" s="21">
        <v>62295</v>
      </c>
      <c r="K78" s="21">
        <v>125387</v>
      </c>
      <c r="L78" s="21">
        <v>125387</v>
      </c>
      <c r="M78" s="21">
        <v>313069</v>
      </c>
      <c r="N78" s="21"/>
      <c r="O78" s="21">
        <v>125387</v>
      </c>
      <c r="P78" s="21">
        <v>125387</v>
      </c>
      <c r="Q78" s="21">
        <v>250774</v>
      </c>
      <c r="R78" s="21"/>
      <c r="S78" s="21"/>
      <c r="T78" s="21"/>
      <c r="U78" s="21"/>
      <c r="V78" s="21">
        <v>876307</v>
      </c>
      <c r="W78" s="21">
        <v>1320003</v>
      </c>
      <c r="X78" s="21"/>
      <c r="Y78" s="20"/>
      <c r="Z78" s="23">
        <v>1700004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690021</v>
      </c>
      <c r="C82" s="19"/>
      <c r="D82" s="20">
        <v>1700004</v>
      </c>
      <c r="E82" s="21">
        <v>1700004</v>
      </c>
      <c r="F82" s="21">
        <v>124782</v>
      </c>
      <c r="G82" s="21">
        <v>125387</v>
      </c>
      <c r="H82" s="21">
        <v>62295</v>
      </c>
      <c r="I82" s="21">
        <v>312464</v>
      </c>
      <c r="J82" s="21">
        <v>62295</v>
      </c>
      <c r="K82" s="21">
        <v>125387</v>
      </c>
      <c r="L82" s="21">
        <v>125387</v>
      </c>
      <c r="M82" s="21">
        <v>313069</v>
      </c>
      <c r="N82" s="21"/>
      <c r="O82" s="21">
        <v>125387</v>
      </c>
      <c r="P82" s="21">
        <v>125387</v>
      </c>
      <c r="Q82" s="21">
        <v>250774</v>
      </c>
      <c r="R82" s="21"/>
      <c r="S82" s="21"/>
      <c r="T82" s="21"/>
      <c r="U82" s="21"/>
      <c r="V82" s="21">
        <v>876307</v>
      </c>
      <c r="W82" s="21">
        <v>1320003</v>
      </c>
      <c r="X82" s="21"/>
      <c r="Y82" s="20"/>
      <c r="Z82" s="23">
        <v>1700004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1206943</v>
      </c>
      <c r="C84" s="28"/>
      <c r="D84" s="29"/>
      <c r="E84" s="30"/>
      <c r="F84" s="30">
        <v>206203</v>
      </c>
      <c r="G84" s="30">
        <v>225140</v>
      </c>
      <c r="H84" s="30"/>
      <c r="I84" s="30">
        <v>431343</v>
      </c>
      <c r="J84" s="30">
        <v>474101</v>
      </c>
      <c r="K84" s="30">
        <v>231223</v>
      </c>
      <c r="L84" s="30">
        <v>237128</v>
      </c>
      <c r="M84" s="30">
        <v>942452</v>
      </c>
      <c r="N84" s="30"/>
      <c r="O84" s="30"/>
      <c r="P84" s="30"/>
      <c r="Q84" s="30"/>
      <c r="R84" s="30"/>
      <c r="S84" s="30"/>
      <c r="T84" s="30"/>
      <c r="U84" s="30"/>
      <c r="V84" s="30">
        <v>1373795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2378302</v>
      </c>
      <c r="D5" s="357">
        <f t="shared" si="0"/>
        <v>0</v>
      </c>
      <c r="E5" s="356">
        <f t="shared" si="0"/>
        <v>1633250</v>
      </c>
      <c r="F5" s="358">
        <f t="shared" si="0"/>
        <v>1633250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1224938</v>
      </c>
      <c r="Y5" s="358">
        <f t="shared" si="0"/>
        <v>-1224938</v>
      </c>
      <c r="Z5" s="359">
        <f>+IF(X5&lt;&gt;0,+(Y5/X5)*100,0)</f>
        <v>-100</v>
      </c>
      <c r="AA5" s="360">
        <f>+AA6+AA8+AA11+AA13+AA15</f>
        <v>1633250</v>
      </c>
    </row>
    <row r="6" spans="1:27" ht="12.75">
      <c r="A6" s="361" t="s">
        <v>205</v>
      </c>
      <c r="B6" s="142"/>
      <c r="C6" s="60">
        <f>+C7</f>
        <v>1840897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1000000</v>
      </c>
    </row>
    <row r="7" spans="1:27" ht="12.75">
      <c r="A7" s="291" t="s">
        <v>229</v>
      </c>
      <c r="B7" s="142"/>
      <c r="C7" s="60">
        <v>1840897</v>
      </c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1000000</v>
      </c>
    </row>
    <row r="8" spans="1:27" ht="12.75">
      <c r="A8" s="361" t="s">
        <v>206</v>
      </c>
      <c r="B8" s="142"/>
      <c r="C8" s="60">
        <f aca="true" t="shared" si="2" ref="C8:Y8">SUM(C9:C10)</f>
        <v>537405</v>
      </c>
      <c r="D8" s="340">
        <f t="shared" si="2"/>
        <v>0</v>
      </c>
      <c r="E8" s="60">
        <f t="shared" si="2"/>
        <v>633250</v>
      </c>
      <c r="F8" s="59">
        <f t="shared" si="2"/>
        <v>633250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474938</v>
      </c>
      <c r="Y8" s="59">
        <f t="shared" si="2"/>
        <v>-474938</v>
      </c>
      <c r="Z8" s="61">
        <f>+IF(X8&lt;&gt;0,+(Y8/X8)*100,0)</f>
        <v>-100</v>
      </c>
      <c r="AA8" s="62">
        <f>SUM(AA9:AA10)</f>
        <v>633250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537405</v>
      </c>
      <c r="D10" s="340"/>
      <c r="E10" s="60">
        <v>633250</v>
      </c>
      <c r="F10" s="59">
        <v>633250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474938</v>
      </c>
      <c r="Y10" s="59">
        <v>-474938</v>
      </c>
      <c r="Z10" s="61">
        <v>-100</v>
      </c>
      <c r="AA10" s="62">
        <v>633250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224075</v>
      </c>
      <c r="D22" s="344">
        <f t="shared" si="6"/>
        <v>0</v>
      </c>
      <c r="E22" s="343">
        <f t="shared" si="6"/>
        <v>1570000</v>
      </c>
      <c r="F22" s="345">
        <f t="shared" si="6"/>
        <v>1570000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1177500</v>
      </c>
      <c r="Y22" s="345">
        <f t="shared" si="6"/>
        <v>-1177500</v>
      </c>
      <c r="Z22" s="336">
        <f>+IF(X22&lt;&gt;0,+(Y22/X22)*100,0)</f>
        <v>-100</v>
      </c>
      <c r="AA22" s="350">
        <f>SUM(AA23:AA32)</f>
        <v>1570000</v>
      </c>
    </row>
    <row r="23" spans="1:27" ht="12.75">
      <c r="A23" s="361" t="s">
        <v>237</v>
      </c>
      <c r="B23" s="142"/>
      <c r="C23" s="60"/>
      <c r="D23" s="340"/>
      <c r="E23" s="60">
        <v>1500000</v>
      </c>
      <c r="F23" s="59">
        <v>1500000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1125000</v>
      </c>
      <c r="Y23" s="59">
        <v>-1125000</v>
      </c>
      <c r="Z23" s="61">
        <v>-100</v>
      </c>
      <c r="AA23" s="62">
        <v>1500000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11198</v>
      </c>
      <c r="D28" s="341"/>
      <c r="E28" s="275">
        <v>70000</v>
      </c>
      <c r="F28" s="342">
        <v>70000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52500</v>
      </c>
      <c r="Y28" s="342">
        <v>-52500</v>
      </c>
      <c r="Z28" s="335">
        <v>-100</v>
      </c>
      <c r="AA28" s="273">
        <v>70000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212877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1803260</v>
      </c>
      <c r="D40" s="344">
        <f t="shared" si="9"/>
        <v>0</v>
      </c>
      <c r="E40" s="343">
        <f t="shared" si="9"/>
        <v>2767590</v>
      </c>
      <c r="F40" s="345">
        <f t="shared" si="9"/>
        <v>2767590</v>
      </c>
      <c r="G40" s="345">
        <f t="shared" si="9"/>
        <v>1541</v>
      </c>
      <c r="H40" s="343">
        <f t="shared" si="9"/>
        <v>0</v>
      </c>
      <c r="I40" s="343">
        <f t="shared" si="9"/>
        <v>0</v>
      </c>
      <c r="J40" s="345">
        <f t="shared" si="9"/>
        <v>1541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1541</v>
      </c>
      <c r="X40" s="343">
        <f t="shared" si="9"/>
        <v>2075693</v>
      </c>
      <c r="Y40" s="345">
        <f t="shared" si="9"/>
        <v>-2074152</v>
      </c>
      <c r="Z40" s="336">
        <f>+IF(X40&lt;&gt;0,+(Y40/X40)*100,0)</f>
        <v>-99.92575973421889</v>
      </c>
      <c r="AA40" s="350">
        <f>SUM(AA41:AA49)</f>
        <v>2767590</v>
      </c>
    </row>
    <row r="41" spans="1:27" ht="12.75">
      <c r="A41" s="361" t="s">
        <v>248</v>
      </c>
      <c r="B41" s="142"/>
      <c r="C41" s="362">
        <v>391359</v>
      </c>
      <c r="D41" s="363"/>
      <c r="E41" s="362">
        <v>760000</v>
      </c>
      <c r="F41" s="364">
        <v>760000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570000</v>
      </c>
      <c r="Y41" s="364">
        <v>-570000</v>
      </c>
      <c r="Z41" s="365">
        <v>-100</v>
      </c>
      <c r="AA41" s="366">
        <v>760000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153257</v>
      </c>
      <c r="D43" s="369"/>
      <c r="E43" s="305">
        <v>80000</v>
      </c>
      <c r="F43" s="370">
        <v>80000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60000</v>
      </c>
      <c r="Y43" s="370">
        <v>-60000</v>
      </c>
      <c r="Z43" s="371">
        <v>-100</v>
      </c>
      <c r="AA43" s="303">
        <v>80000</v>
      </c>
    </row>
    <row r="44" spans="1:27" ht="12.75">
      <c r="A44" s="361" t="s">
        <v>251</v>
      </c>
      <c r="B44" s="136"/>
      <c r="C44" s="60">
        <v>70671</v>
      </c>
      <c r="D44" s="368"/>
      <c r="E44" s="54">
        <v>45000</v>
      </c>
      <c r="F44" s="53">
        <v>45000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33750</v>
      </c>
      <c r="Y44" s="53">
        <v>-33750</v>
      </c>
      <c r="Z44" s="94">
        <v>-100</v>
      </c>
      <c r="AA44" s="95">
        <v>45000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1187973</v>
      </c>
      <c r="D48" s="368"/>
      <c r="E48" s="54">
        <v>1732590</v>
      </c>
      <c r="F48" s="53">
        <v>1732590</v>
      </c>
      <c r="G48" s="53">
        <v>1541</v>
      </c>
      <c r="H48" s="54"/>
      <c r="I48" s="54"/>
      <c r="J48" s="53">
        <v>1541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1541</v>
      </c>
      <c r="X48" s="54">
        <v>1299443</v>
      </c>
      <c r="Y48" s="53">
        <v>-1297902</v>
      </c>
      <c r="Z48" s="94">
        <v>-99.88</v>
      </c>
      <c r="AA48" s="95">
        <v>1732590</v>
      </c>
    </row>
    <row r="49" spans="1:27" ht="12.75">
      <c r="A49" s="361" t="s">
        <v>93</v>
      </c>
      <c r="B49" s="136"/>
      <c r="C49" s="54"/>
      <c r="D49" s="368"/>
      <c r="E49" s="54">
        <v>150000</v>
      </c>
      <c r="F49" s="53">
        <v>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112500</v>
      </c>
      <c r="Y49" s="53">
        <v>-112500</v>
      </c>
      <c r="Z49" s="94">
        <v>-100</v>
      </c>
      <c r="AA49" s="95">
        <v>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200000</v>
      </c>
      <c r="F54" s="345">
        <f t="shared" si="12"/>
        <v>200000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150000</v>
      </c>
      <c r="Y54" s="345">
        <f t="shared" si="12"/>
        <v>-150000</v>
      </c>
      <c r="Z54" s="336">
        <f>+IF(X54&lt;&gt;0,+(Y54/X54)*100,0)</f>
        <v>-100</v>
      </c>
      <c r="AA54" s="350">
        <f t="shared" si="12"/>
        <v>200000</v>
      </c>
    </row>
    <row r="55" spans="1:27" ht="12.75">
      <c r="A55" s="361" t="s">
        <v>257</v>
      </c>
      <c r="B55" s="142"/>
      <c r="C55" s="60"/>
      <c r="D55" s="340"/>
      <c r="E55" s="60">
        <v>200000</v>
      </c>
      <c r="F55" s="59">
        <v>200000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150000</v>
      </c>
      <c r="Y55" s="59">
        <v>-150000</v>
      </c>
      <c r="Z55" s="61">
        <v>-100</v>
      </c>
      <c r="AA55" s="62">
        <v>200000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4405637</v>
      </c>
      <c r="D60" s="346">
        <f t="shared" si="14"/>
        <v>0</v>
      </c>
      <c r="E60" s="219">
        <f t="shared" si="14"/>
        <v>6170840</v>
      </c>
      <c r="F60" s="264">
        <f t="shared" si="14"/>
        <v>6170840</v>
      </c>
      <c r="G60" s="264">
        <f t="shared" si="14"/>
        <v>1541</v>
      </c>
      <c r="H60" s="219">
        <f t="shared" si="14"/>
        <v>0</v>
      </c>
      <c r="I60" s="219">
        <f t="shared" si="14"/>
        <v>0</v>
      </c>
      <c r="J60" s="264">
        <f t="shared" si="14"/>
        <v>1541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1541</v>
      </c>
      <c r="X60" s="219">
        <f t="shared" si="14"/>
        <v>4628131</v>
      </c>
      <c r="Y60" s="264">
        <f t="shared" si="14"/>
        <v>-4626590</v>
      </c>
      <c r="Z60" s="337">
        <f>+IF(X60&lt;&gt;0,+(Y60/X60)*100,0)</f>
        <v>-99.9667036218292</v>
      </c>
      <c r="AA60" s="232">
        <f>+AA57+AA54+AA51+AA40+AA37+AA34+AA22+AA5</f>
        <v>6170840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190335121</v>
      </c>
      <c r="D5" s="153">
        <f>SUM(D6:D8)</f>
        <v>0</v>
      </c>
      <c r="E5" s="154">
        <f t="shared" si="0"/>
        <v>293698138</v>
      </c>
      <c r="F5" s="100">
        <f t="shared" si="0"/>
        <v>293698138</v>
      </c>
      <c r="G5" s="100">
        <f t="shared" si="0"/>
        <v>77975311</v>
      </c>
      <c r="H5" s="100">
        <f t="shared" si="0"/>
        <v>1421285</v>
      </c>
      <c r="I5" s="100">
        <f t="shared" si="0"/>
        <v>1271943</v>
      </c>
      <c r="J5" s="100">
        <f t="shared" si="0"/>
        <v>80668539</v>
      </c>
      <c r="K5" s="100">
        <f t="shared" si="0"/>
        <v>1718200</v>
      </c>
      <c r="L5" s="100">
        <f t="shared" si="0"/>
        <v>1891123</v>
      </c>
      <c r="M5" s="100">
        <f t="shared" si="0"/>
        <v>60638551</v>
      </c>
      <c r="N5" s="100">
        <f t="shared" si="0"/>
        <v>64247874</v>
      </c>
      <c r="O5" s="100">
        <f t="shared" si="0"/>
        <v>1897886</v>
      </c>
      <c r="P5" s="100">
        <f t="shared" si="0"/>
        <v>2031981</v>
      </c>
      <c r="Q5" s="100">
        <f t="shared" si="0"/>
        <v>48085356</v>
      </c>
      <c r="R5" s="100">
        <f t="shared" si="0"/>
        <v>52015223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196931636</v>
      </c>
      <c r="X5" s="100">
        <f t="shared" si="0"/>
        <v>178671681</v>
      </c>
      <c r="Y5" s="100">
        <f t="shared" si="0"/>
        <v>18259955</v>
      </c>
      <c r="Z5" s="137">
        <f>+IF(X5&lt;&gt;0,+(Y5/X5)*100,0)</f>
        <v>10.219837244381218</v>
      </c>
      <c r="AA5" s="153">
        <f>SUM(AA6:AA8)</f>
        <v>293698138</v>
      </c>
    </row>
    <row r="6" spans="1:27" ht="12.75">
      <c r="A6" s="138" t="s">
        <v>75</v>
      </c>
      <c r="B6" s="136"/>
      <c r="C6" s="155">
        <v>392005</v>
      </c>
      <c r="D6" s="155"/>
      <c r="E6" s="156">
        <v>351574</v>
      </c>
      <c r="F6" s="60">
        <v>351574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338679</v>
      </c>
      <c r="Y6" s="60">
        <v>-338679</v>
      </c>
      <c r="Z6" s="140">
        <v>-100</v>
      </c>
      <c r="AA6" s="155">
        <v>351574</v>
      </c>
    </row>
    <row r="7" spans="1:27" ht="12.75">
      <c r="A7" s="138" t="s">
        <v>76</v>
      </c>
      <c r="B7" s="136"/>
      <c r="C7" s="157">
        <v>189796857</v>
      </c>
      <c r="D7" s="157"/>
      <c r="E7" s="158">
        <v>293346564</v>
      </c>
      <c r="F7" s="159">
        <v>293346564</v>
      </c>
      <c r="G7" s="159">
        <v>77975311</v>
      </c>
      <c r="H7" s="159">
        <v>1421285</v>
      </c>
      <c r="I7" s="159">
        <v>1243435</v>
      </c>
      <c r="J7" s="159">
        <v>80640031</v>
      </c>
      <c r="K7" s="159">
        <v>1718200</v>
      </c>
      <c r="L7" s="159">
        <v>1859294</v>
      </c>
      <c r="M7" s="159">
        <v>60512214</v>
      </c>
      <c r="N7" s="159">
        <v>64089708</v>
      </c>
      <c r="O7" s="159">
        <v>1877886</v>
      </c>
      <c r="P7" s="159">
        <v>2031981</v>
      </c>
      <c r="Q7" s="159">
        <v>48085356</v>
      </c>
      <c r="R7" s="159">
        <v>51995223</v>
      </c>
      <c r="S7" s="159"/>
      <c r="T7" s="159"/>
      <c r="U7" s="159"/>
      <c r="V7" s="159"/>
      <c r="W7" s="159">
        <v>196724962</v>
      </c>
      <c r="X7" s="159">
        <v>178333002</v>
      </c>
      <c r="Y7" s="159">
        <v>18391960</v>
      </c>
      <c r="Z7" s="141">
        <v>10.31</v>
      </c>
      <c r="AA7" s="157">
        <v>293346564</v>
      </c>
    </row>
    <row r="8" spans="1:27" ht="12.75">
      <c r="A8" s="138" t="s">
        <v>77</v>
      </c>
      <c r="B8" s="136"/>
      <c r="C8" s="155">
        <v>146259</v>
      </c>
      <c r="D8" s="155"/>
      <c r="E8" s="156"/>
      <c r="F8" s="60"/>
      <c r="G8" s="60"/>
      <c r="H8" s="60"/>
      <c r="I8" s="60">
        <v>28508</v>
      </c>
      <c r="J8" s="60">
        <v>28508</v>
      </c>
      <c r="K8" s="60"/>
      <c r="L8" s="60">
        <v>31829</v>
      </c>
      <c r="M8" s="60">
        <v>126337</v>
      </c>
      <c r="N8" s="60">
        <v>158166</v>
      </c>
      <c r="O8" s="60">
        <v>20000</v>
      </c>
      <c r="P8" s="60"/>
      <c r="Q8" s="60"/>
      <c r="R8" s="60">
        <v>20000</v>
      </c>
      <c r="S8" s="60"/>
      <c r="T8" s="60"/>
      <c r="U8" s="60"/>
      <c r="V8" s="60"/>
      <c r="W8" s="60">
        <v>206674</v>
      </c>
      <c r="X8" s="60"/>
      <c r="Y8" s="60">
        <v>206674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6831582</v>
      </c>
      <c r="D9" s="153">
        <f>SUM(D10:D14)</f>
        <v>0</v>
      </c>
      <c r="E9" s="154">
        <f t="shared" si="1"/>
        <v>210000</v>
      </c>
      <c r="F9" s="100">
        <f t="shared" si="1"/>
        <v>210000</v>
      </c>
      <c r="G9" s="100">
        <f t="shared" si="1"/>
        <v>51589</v>
      </c>
      <c r="H9" s="100">
        <f t="shared" si="1"/>
        <v>13374</v>
      </c>
      <c r="I9" s="100">
        <f t="shared" si="1"/>
        <v>13787</v>
      </c>
      <c r="J9" s="100">
        <f t="shared" si="1"/>
        <v>78750</v>
      </c>
      <c r="K9" s="100">
        <f t="shared" si="1"/>
        <v>18126</v>
      </c>
      <c r="L9" s="100">
        <f t="shared" si="1"/>
        <v>32761</v>
      </c>
      <c r="M9" s="100">
        <f t="shared" si="1"/>
        <v>19493</v>
      </c>
      <c r="N9" s="100">
        <f t="shared" si="1"/>
        <v>70380</v>
      </c>
      <c r="O9" s="100">
        <f t="shared" si="1"/>
        <v>26204</v>
      </c>
      <c r="P9" s="100">
        <f t="shared" si="1"/>
        <v>9899</v>
      </c>
      <c r="Q9" s="100">
        <f t="shared" si="1"/>
        <v>10596</v>
      </c>
      <c r="R9" s="100">
        <f t="shared" si="1"/>
        <v>46699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195829</v>
      </c>
      <c r="X9" s="100">
        <f t="shared" si="1"/>
        <v>5653431</v>
      </c>
      <c r="Y9" s="100">
        <f t="shared" si="1"/>
        <v>-5457602</v>
      </c>
      <c r="Z9" s="137">
        <f>+IF(X9&lt;&gt;0,+(Y9/X9)*100,0)</f>
        <v>-96.5361034741558</v>
      </c>
      <c r="AA9" s="153">
        <f>SUM(AA10:AA14)</f>
        <v>210000</v>
      </c>
    </row>
    <row r="10" spans="1:27" ht="12.75">
      <c r="A10" s="138" t="s">
        <v>79</v>
      </c>
      <c r="B10" s="136"/>
      <c r="C10" s="155">
        <v>230623</v>
      </c>
      <c r="D10" s="155"/>
      <c r="E10" s="156">
        <v>80000</v>
      </c>
      <c r="F10" s="60">
        <v>80000</v>
      </c>
      <c r="G10" s="60">
        <v>46044</v>
      </c>
      <c r="H10" s="60">
        <v>7251</v>
      </c>
      <c r="I10" s="60">
        <v>8263</v>
      </c>
      <c r="J10" s="60">
        <v>61558</v>
      </c>
      <c r="K10" s="60">
        <v>8247</v>
      </c>
      <c r="L10" s="60">
        <v>19443</v>
      </c>
      <c r="M10" s="60">
        <v>8770</v>
      </c>
      <c r="N10" s="60">
        <v>36460</v>
      </c>
      <c r="O10" s="60">
        <v>4539</v>
      </c>
      <c r="P10" s="60">
        <v>728</v>
      </c>
      <c r="Q10" s="60">
        <v>4830</v>
      </c>
      <c r="R10" s="60">
        <v>10097</v>
      </c>
      <c r="S10" s="60"/>
      <c r="T10" s="60"/>
      <c r="U10" s="60"/>
      <c r="V10" s="60"/>
      <c r="W10" s="60">
        <v>108115</v>
      </c>
      <c r="X10" s="60">
        <v>172503</v>
      </c>
      <c r="Y10" s="60">
        <v>-64388</v>
      </c>
      <c r="Z10" s="140">
        <v>-37.33</v>
      </c>
      <c r="AA10" s="155">
        <v>80000</v>
      </c>
    </row>
    <row r="11" spans="1:27" ht="12.75">
      <c r="A11" s="138" t="s">
        <v>80</v>
      </c>
      <c r="B11" s="136"/>
      <c r="C11" s="155"/>
      <c r="D11" s="155"/>
      <c r="E11" s="156">
        <v>130000</v>
      </c>
      <c r="F11" s="60">
        <v>130000</v>
      </c>
      <c r="G11" s="60">
        <v>5545</v>
      </c>
      <c r="H11" s="60">
        <v>6123</v>
      </c>
      <c r="I11" s="60">
        <v>5524</v>
      </c>
      <c r="J11" s="60">
        <v>17192</v>
      </c>
      <c r="K11" s="60">
        <v>9879</v>
      </c>
      <c r="L11" s="60">
        <v>13318</v>
      </c>
      <c r="M11" s="60">
        <v>10723</v>
      </c>
      <c r="N11" s="60">
        <v>33920</v>
      </c>
      <c r="O11" s="60">
        <v>21665</v>
      </c>
      <c r="P11" s="60">
        <v>9171</v>
      </c>
      <c r="Q11" s="60">
        <v>5766</v>
      </c>
      <c r="R11" s="60">
        <v>36602</v>
      </c>
      <c r="S11" s="60"/>
      <c r="T11" s="60"/>
      <c r="U11" s="60"/>
      <c r="V11" s="60"/>
      <c r="W11" s="60">
        <v>87714</v>
      </c>
      <c r="X11" s="60"/>
      <c r="Y11" s="60">
        <v>87714</v>
      </c>
      <c r="Z11" s="140">
        <v>0</v>
      </c>
      <c r="AA11" s="155">
        <v>130000</v>
      </c>
    </row>
    <row r="12" spans="1:27" ht="12.75">
      <c r="A12" s="138" t="s">
        <v>81</v>
      </c>
      <c r="B12" s="136"/>
      <c r="C12" s="155">
        <v>6600959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5480928</v>
      </c>
      <c r="Y12" s="60">
        <v>-5480928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65438162</v>
      </c>
      <c r="D15" s="153">
        <f>SUM(D16:D18)</f>
        <v>0</v>
      </c>
      <c r="E15" s="154">
        <f t="shared" si="2"/>
        <v>89383356</v>
      </c>
      <c r="F15" s="100">
        <f t="shared" si="2"/>
        <v>89383356</v>
      </c>
      <c r="G15" s="100">
        <f t="shared" si="2"/>
        <v>39698488</v>
      </c>
      <c r="H15" s="100">
        <f t="shared" si="2"/>
        <v>17591178</v>
      </c>
      <c r="I15" s="100">
        <f t="shared" si="2"/>
        <v>4099222</v>
      </c>
      <c r="J15" s="100">
        <f t="shared" si="2"/>
        <v>61388888</v>
      </c>
      <c r="K15" s="100">
        <f t="shared" si="2"/>
        <v>7515163</v>
      </c>
      <c r="L15" s="100">
        <f t="shared" si="2"/>
        <v>456829</v>
      </c>
      <c r="M15" s="100">
        <f t="shared" si="2"/>
        <v>15163754</v>
      </c>
      <c r="N15" s="100">
        <f t="shared" si="2"/>
        <v>23135746</v>
      </c>
      <c r="O15" s="100">
        <f t="shared" si="2"/>
        <v>2688763</v>
      </c>
      <c r="P15" s="100">
        <f t="shared" si="2"/>
        <v>3588364</v>
      </c>
      <c r="Q15" s="100">
        <f t="shared" si="2"/>
        <v>12593187</v>
      </c>
      <c r="R15" s="100">
        <f t="shared" si="2"/>
        <v>18870314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103394948</v>
      </c>
      <c r="X15" s="100">
        <f t="shared" si="2"/>
        <v>61557255</v>
      </c>
      <c r="Y15" s="100">
        <f t="shared" si="2"/>
        <v>41837693</v>
      </c>
      <c r="Z15" s="137">
        <f>+IF(X15&lt;&gt;0,+(Y15/X15)*100,0)</f>
        <v>67.96549488764566</v>
      </c>
      <c r="AA15" s="153">
        <f>SUM(AA16:AA18)</f>
        <v>89383356</v>
      </c>
    </row>
    <row r="16" spans="1:27" ht="12.75">
      <c r="A16" s="138" t="s">
        <v>85</v>
      </c>
      <c r="B16" s="136"/>
      <c r="C16" s="155">
        <v>802466</v>
      </c>
      <c r="D16" s="155"/>
      <c r="E16" s="156">
        <v>82075456</v>
      </c>
      <c r="F16" s="60">
        <v>82075456</v>
      </c>
      <c r="G16" s="60">
        <v>49747</v>
      </c>
      <c r="H16" s="60">
        <v>17128490</v>
      </c>
      <c r="I16" s="60">
        <v>3680793</v>
      </c>
      <c r="J16" s="60">
        <v>20859030</v>
      </c>
      <c r="K16" s="60">
        <v>7047602</v>
      </c>
      <c r="L16" s="60">
        <v>57272</v>
      </c>
      <c r="M16" s="60">
        <v>14792153</v>
      </c>
      <c r="N16" s="60">
        <v>21897027</v>
      </c>
      <c r="O16" s="60">
        <v>2162014</v>
      </c>
      <c r="P16" s="60">
        <v>3172867</v>
      </c>
      <c r="Q16" s="60">
        <v>12139983</v>
      </c>
      <c r="R16" s="60">
        <v>17474864</v>
      </c>
      <c r="S16" s="60"/>
      <c r="T16" s="60"/>
      <c r="U16" s="60"/>
      <c r="V16" s="60"/>
      <c r="W16" s="60">
        <v>60230921</v>
      </c>
      <c r="X16" s="60">
        <v>250830</v>
      </c>
      <c r="Y16" s="60">
        <v>59980091</v>
      </c>
      <c r="Z16" s="140">
        <v>23912.65</v>
      </c>
      <c r="AA16" s="155">
        <v>82075456</v>
      </c>
    </row>
    <row r="17" spans="1:27" ht="12.75">
      <c r="A17" s="138" t="s">
        <v>86</v>
      </c>
      <c r="B17" s="136"/>
      <c r="C17" s="155">
        <v>64635696</v>
      </c>
      <c r="D17" s="155"/>
      <c r="E17" s="156">
        <v>7307900</v>
      </c>
      <c r="F17" s="60">
        <v>7307900</v>
      </c>
      <c r="G17" s="60">
        <v>39648741</v>
      </c>
      <c r="H17" s="60">
        <v>462688</v>
      </c>
      <c r="I17" s="60">
        <v>418429</v>
      </c>
      <c r="J17" s="60">
        <v>40529858</v>
      </c>
      <c r="K17" s="60">
        <v>467561</v>
      </c>
      <c r="L17" s="60">
        <v>399557</v>
      </c>
      <c r="M17" s="60">
        <v>371601</v>
      </c>
      <c r="N17" s="60">
        <v>1238719</v>
      </c>
      <c r="O17" s="60">
        <v>526749</v>
      </c>
      <c r="P17" s="60">
        <v>415497</v>
      </c>
      <c r="Q17" s="60">
        <v>453204</v>
      </c>
      <c r="R17" s="60">
        <v>1395450</v>
      </c>
      <c r="S17" s="60"/>
      <c r="T17" s="60"/>
      <c r="U17" s="60"/>
      <c r="V17" s="60"/>
      <c r="W17" s="60">
        <v>43164027</v>
      </c>
      <c r="X17" s="60">
        <v>61306425</v>
      </c>
      <c r="Y17" s="60">
        <v>-18142398</v>
      </c>
      <c r="Z17" s="140">
        <v>-29.59</v>
      </c>
      <c r="AA17" s="155">
        <v>7307900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11796266</v>
      </c>
      <c r="D19" s="153">
        <f>SUM(D20:D23)</f>
        <v>0</v>
      </c>
      <c r="E19" s="154">
        <f t="shared" si="3"/>
        <v>4987000</v>
      </c>
      <c r="F19" s="100">
        <f t="shared" si="3"/>
        <v>4987000</v>
      </c>
      <c r="G19" s="100">
        <f t="shared" si="3"/>
        <v>124782</v>
      </c>
      <c r="H19" s="100">
        <f t="shared" si="3"/>
        <v>297004</v>
      </c>
      <c r="I19" s="100">
        <f t="shared" si="3"/>
        <v>281387</v>
      </c>
      <c r="J19" s="100">
        <f t="shared" si="3"/>
        <v>703173</v>
      </c>
      <c r="K19" s="100">
        <f t="shared" si="3"/>
        <v>471153</v>
      </c>
      <c r="L19" s="100">
        <f t="shared" si="3"/>
        <v>125387</v>
      </c>
      <c r="M19" s="100">
        <f t="shared" si="3"/>
        <v>125387</v>
      </c>
      <c r="N19" s="100">
        <f t="shared" si="3"/>
        <v>721927</v>
      </c>
      <c r="O19" s="100">
        <f t="shared" si="3"/>
        <v>125387</v>
      </c>
      <c r="P19" s="100">
        <f t="shared" si="3"/>
        <v>125387</v>
      </c>
      <c r="Q19" s="100">
        <f t="shared" si="3"/>
        <v>281387</v>
      </c>
      <c r="R19" s="100">
        <f t="shared" si="3"/>
        <v>532161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1957261</v>
      </c>
      <c r="X19" s="100">
        <f t="shared" si="3"/>
        <v>3740247</v>
      </c>
      <c r="Y19" s="100">
        <f t="shared" si="3"/>
        <v>-1782986</v>
      </c>
      <c r="Z19" s="137">
        <f>+IF(X19&lt;&gt;0,+(Y19/X19)*100,0)</f>
        <v>-47.67027418242699</v>
      </c>
      <c r="AA19" s="153">
        <f>SUM(AA20:AA23)</f>
        <v>4987000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11796266</v>
      </c>
      <c r="D23" s="155"/>
      <c r="E23" s="156">
        <v>4987000</v>
      </c>
      <c r="F23" s="60">
        <v>4987000</v>
      </c>
      <c r="G23" s="60">
        <v>124782</v>
      </c>
      <c r="H23" s="60">
        <v>297004</v>
      </c>
      <c r="I23" s="60">
        <v>281387</v>
      </c>
      <c r="J23" s="60">
        <v>703173</v>
      </c>
      <c r="K23" s="60">
        <v>471153</v>
      </c>
      <c r="L23" s="60">
        <v>125387</v>
      </c>
      <c r="M23" s="60">
        <v>125387</v>
      </c>
      <c r="N23" s="60">
        <v>721927</v>
      </c>
      <c r="O23" s="60">
        <v>125387</v>
      </c>
      <c r="P23" s="60">
        <v>125387</v>
      </c>
      <c r="Q23" s="60">
        <v>281387</v>
      </c>
      <c r="R23" s="60">
        <v>532161</v>
      </c>
      <c r="S23" s="60"/>
      <c r="T23" s="60"/>
      <c r="U23" s="60"/>
      <c r="V23" s="60"/>
      <c r="W23" s="60">
        <v>1957261</v>
      </c>
      <c r="X23" s="60">
        <v>3740247</v>
      </c>
      <c r="Y23" s="60">
        <v>-1782986</v>
      </c>
      <c r="Z23" s="140">
        <v>-47.67</v>
      </c>
      <c r="AA23" s="155">
        <v>4987000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274401131</v>
      </c>
      <c r="D25" s="168">
        <f>+D5+D9+D15+D19+D24</f>
        <v>0</v>
      </c>
      <c r="E25" s="169">
        <f t="shared" si="4"/>
        <v>388278494</v>
      </c>
      <c r="F25" s="73">
        <f t="shared" si="4"/>
        <v>388278494</v>
      </c>
      <c r="G25" s="73">
        <f t="shared" si="4"/>
        <v>117850170</v>
      </c>
      <c r="H25" s="73">
        <f t="shared" si="4"/>
        <v>19322841</v>
      </c>
      <c r="I25" s="73">
        <f t="shared" si="4"/>
        <v>5666339</v>
      </c>
      <c r="J25" s="73">
        <f t="shared" si="4"/>
        <v>142839350</v>
      </c>
      <c r="K25" s="73">
        <f t="shared" si="4"/>
        <v>9722642</v>
      </c>
      <c r="L25" s="73">
        <f t="shared" si="4"/>
        <v>2506100</v>
      </c>
      <c r="M25" s="73">
        <f t="shared" si="4"/>
        <v>75947185</v>
      </c>
      <c r="N25" s="73">
        <f t="shared" si="4"/>
        <v>88175927</v>
      </c>
      <c r="O25" s="73">
        <f t="shared" si="4"/>
        <v>4738240</v>
      </c>
      <c r="P25" s="73">
        <f t="shared" si="4"/>
        <v>5755631</v>
      </c>
      <c r="Q25" s="73">
        <f t="shared" si="4"/>
        <v>60970526</v>
      </c>
      <c r="R25" s="73">
        <f t="shared" si="4"/>
        <v>71464397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302479674</v>
      </c>
      <c r="X25" s="73">
        <f t="shared" si="4"/>
        <v>249622614</v>
      </c>
      <c r="Y25" s="73">
        <f t="shared" si="4"/>
        <v>52857060</v>
      </c>
      <c r="Z25" s="170">
        <f>+IF(X25&lt;&gt;0,+(Y25/X25)*100,0)</f>
        <v>21.17478827459118</v>
      </c>
      <c r="AA25" s="168">
        <f>+AA5+AA9+AA15+AA19+AA24</f>
        <v>388278494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128306880</v>
      </c>
      <c r="D28" s="153">
        <f>SUM(D29:D31)</f>
        <v>0</v>
      </c>
      <c r="E28" s="154">
        <f t="shared" si="5"/>
        <v>171886580</v>
      </c>
      <c r="F28" s="100">
        <f t="shared" si="5"/>
        <v>171886580</v>
      </c>
      <c r="G28" s="100">
        <f t="shared" si="5"/>
        <v>5067741</v>
      </c>
      <c r="H28" s="100">
        <f t="shared" si="5"/>
        <v>6248648</v>
      </c>
      <c r="I28" s="100">
        <f t="shared" si="5"/>
        <v>6225402</v>
      </c>
      <c r="J28" s="100">
        <f t="shared" si="5"/>
        <v>17541791</v>
      </c>
      <c r="K28" s="100">
        <f t="shared" si="5"/>
        <v>7394883</v>
      </c>
      <c r="L28" s="100">
        <f t="shared" si="5"/>
        <v>8392341</v>
      </c>
      <c r="M28" s="100">
        <f t="shared" si="5"/>
        <v>9966334</v>
      </c>
      <c r="N28" s="100">
        <f t="shared" si="5"/>
        <v>25753558</v>
      </c>
      <c r="O28" s="100">
        <f t="shared" si="5"/>
        <v>5592903</v>
      </c>
      <c r="P28" s="100">
        <f t="shared" si="5"/>
        <v>7376194</v>
      </c>
      <c r="Q28" s="100">
        <f t="shared" si="5"/>
        <v>10598130</v>
      </c>
      <c r="R28" s="100">
        <f t="shared" si="5"/>
        <v>23567227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66862576</v>
      </c>
      <c r="X28" s="100">
        <f t="shared" si="5"/>
        <v>109431563</v>
      </c>
      <c r="Y28" s="100">
        <f t="shared" si="5"/>
        <v>-42568987</v>
      </c>
      <c r="Z28" s="137">
        <f>+IF(X28&lt;&gt;0,+(Y28/X28)*100,0)</f>
        <v>-38.90009959923537</v>
      </c>
      <c r="AA28" s="153">
        <f>SUM(AA29:AA31)</f>
        <v>171886580</v>
      </c>
    </row>
    <row r="29" spans="1:27" ht="12.75">
      <c r="A29" s="138" t="s">
        <v>75</v>
      </c>
      <c r="B29" s="136"/>
      <c r="C29" s="155">
        <v>43161547</v>
      </c>
      <c r="D29" s="155"/>
      <c r="E29" s="156">
        <v>32898042</v>
      </c>
      <c r="F29" s="60">
        <v>32898042</v>
      </c>
      <c r="G29" s="60">
        <v>2000264</v>
      </c>
      <c r="H29" s="60">
        <v>2349419</v>
      </c>
      <c r="I29" s="60">
        <v>3306320</v>
      </c>
      <c r="J29" s="60">
        <v>7656003</v>
      </c>
      <c r="K29" s="60">
        <v>2783294</v>
      </c>
      <c r="L29" s="60">
        <v>2757515</v>
      </c>
      <c r="M29" s="60">
        <v>4796055</v>
      </c>
      <c r="N29" s="60">
        <v>10336864</v>
      </c>
      <c r="O29" s="60">
        <v>2747412</v>
      </c>
      <c r="P29" s="60">
        <v>3286026</v>
      </c>
      <c r="Q29" s="60">
        <v>4684232</v>
      </c>
      <c r="R29" s="60">
        <v>10717670</v>
      </c>
      <c r="S29" s="60"/>
      <c r="T29" s="60"/>
      <c r="U29" s="60"/>
      <c r="V29" s="60"/>
      <c r="W29" s="60">
        <v>28710537</v>
      </c>
      <c r="X29" s="60">
        <v>38678490</v>
      </c>
      <c r="Y29" s="60">
        <v>-9967953</v>
      </c>
      <c r="Z29" s="140">
        <v>-25.77</v>
      </c>
      <c r="AA29" s="155">
        <v>32898042</v>
      </c>
    </row>
    <row r="30" spans="1:27" ht="12.75">
      <c r="A30" s="138" t="s">
        <v>76</v>
      </c>
      <c r="B30" s="136"/>
      <c r="C30" s="157">
        <v>65004401</v>
      </c>
      <c r="D30" s="157"/>
      <c r="E30" s="158">
        <v>133422685</v>
      </c>
      <c r="F30" s="159">
        <v>133422685</v>
      </c>
      <c r="G30" s="159">
        <v>1131638</v>
      </c>
      <c r="H30" s="159">
        <v>2684610</v>
      </c>
      <c r="I30" s="159">
        <v>1923170</v>
      </c>
      <c r="J30" s="159">
        <v>5739418</v>
      </c>
      <c r="K30" s="159">
        <v>3186976</v>
      </c>
      <c r="L30" s="159">
        <v>3807666</v>
      </c>
      <c r="M30" s="159">
        <v>3298403</v>
      </c>
      <c r="N30" s="159">
        <v>10293045</v>
      </c>
      <c r="O30" s="159">
        <v>2075729</v>
      </c>
      <c r="P30" s="159">
        <v>2626614</v>
      </c>
      <c r="Q30" s="159">
        <v>3431183</v>
      </c>
      <c r="R30" s="159">
        <v>8133526</v>
      </c>
      <c r="S30" s="159"/>
      <c r="T30" s="159"/>
      <c r="U30" s="159"/>
      <c r="V30" s="159"/>
      <c r="W30" s="159">
        <v>24165989</v>
      </c>
      <c r="X30" s="159">
        <v>70753073</v>
      </c>
      <c r="Y30" s="159">
        <v>-46587084</v>
      </c>
      <c r="Z30" s="141">
        <v>-65.84</v>
      </c>
      <c r="AA30" s="157">
        <v>133422685</v>
      </c>
    </row>
    <row r="31" spans="1:27" ht="12.75">
      <c r="A31" s="138" t="s">
        <v>77</v>
      </c>
      <c r="B31" s="136"/>
      <c r="C31" s="155">
        <v>20140932</v>
      </c>
      <c r="D31" s="155"/>
      <c r="E31" s="156">
        <v>5565853</v>
      </c>
      <c r="F31" s="60">
        <v>5565853</v>
      </c>
      <c r="G31" s="60">
        <v>1935839</v>
      </c>
      <c r="H31" s="60">
        <v>1214619</v>
      </c>
      <c r="I31" s="60">
        <v>995912</v>
      </c>
      <c r="J31" s="60">
        <v>4146370</v>
      </c>
      <c r="K31" s="60">
        <v>1424613</v>
      </c>
      <c r="L31" s="60">
        <v>1827160</v>
      </c>
      <c r="M31" s="60">
        <v>1871876</v>
      </c>
      <c r="N31" s="60">
        <v>5123649</v>
      </c>
      <c r="O31" s="60">
        <v>769762</v>
      </c>
      <c r="P31" s="60">
        <v>1463554</v>
      </c>
      <c r="Q31" s="60">
        <v>2482715</v>
      </c>
      <c r="R31" s="60">
        <v>4716031</v>
      </c>
      <c r="S31" s="60"/>
      <c r="T31" s="60"/>
      <c r="U31" s="60"/>
      <c r="V31" s="60"/>
      <c r="W31" s="60">
        <v>13986050</v>
      </c>
      <c r="X31" s="60"/>
      <c r="Y31" s="60">
        <v>13986050</v>
      </c>
      <c r="Z31" s="140">
        <v>0</v>
      </c>
      <c r="AA31" s="155">
        <v>5565853</v>
      </c>
    </row>
    <row r="32" spans="1:27" ht="12.75">
      <c r="A32" s="135" t="s">
        <v>78</v>
      </c>
      <c r="B32" s="136"/>
      <c r="C32" s="153">
        <f aca="true" t="shared" si="6" ref="C32:Y32">SUM(C33:C37)</f>
        <v>23137897</v>
      </c>
      <c r="D32" s="153">
        <f>SUM(D33:D37)</f>
        <v>0</v>
      </c>
      <c r="E32" s="154">
        <f t="shared" si="6"/>
        <v>653944</v>
      </c>
      <c r="F32" s="100">
        <f t="shared" si="6"/>
        <v>653944</v>
      </c>
      <c r="G32" s="100">
        <f t="shared" si="6"/>
        <v>107186</v>
      </c>
      <c r="H32" s="100">
        <f t="shared" si="6"/>
        <v>0</v>
      </c>
      <c r="I32" s="100">
        <f t="shared" si="6"/>
        <v>0</v>
      </c>
      <c r="J32" s="100">
        <f t="shared" si="6"/>
        <v>107186</v>
      </c>
      <c r="K32" s="100">
        <f t="shared" si="6"/>
        <v>0</v>
      </c>
      <c r="L32" s="100">
        <f t="shared" si="6"/>
        <v>0</v>
      </c>
      <c r="M32" s="100">
        <f t="shared" si="6"/>
        <v>800</v>
      </c>
      <c r="N32" s="100">
        <f t="shared" si="6"/>
        <v>800</v>
      </c>
      <c r="O32" s="100">
        <f t="shared" si="6"/>
        <v>0</v>
      </c>
      <c r="P32" s="100">
        <f t="shared" si="6"/>
        <v>0</v>
      </c>
      <c r="Q32" s="100">
        <f t="shared" si="6"/>
        <v>128</v>
      </c>
      <c r="R32" s="100">
        <f t="shared" si="6"/>
        <v>128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108114</v>
      </c>
      <c r="X32" s="100">
        <f t="shared" si="6"/>
        <v>20093283</v>
      </c>
      <c r="Y32" s="100">
        <f t="shared" si="6"/>
        <v>-19985169</v>
      </c>
      <c r="Z32" s="137">
        <f>+IF(X32&lt;&gt;0,+(Y32/X32)*100,0)</f>
        <v>-99.46193959444058</v>
      </c>
      <c r="AA32" s="153">
        <f>SUM(AA33:AA37)</f>
        <v>653944</v>
      </c>
    </row>
    <row r="33" spans="1:27" ht="12.75">
      <c r="A33" s="138" t="s">
        <v>79</v>
      </c>
      <c r="B33" s="136"/>
      <c r="C33" s="155">
        <v>3125894</v>
      </c>
      <c r="D33" s="155"/>
      <c r="E33" s="156">
        <v>362666</v>
      </c>
      <c r="F33" s="60">
        <v>362666</v>
      </c>
      <c r="G33" s="60">
        <v>107186</v>
      </c>
      <c r="H33" s="60"/>
      <c r="I33" s="60"/>
      <c r="J33" s="60">
        <v>107186</v>
      </c>
      <c r="K33" s="60"/>
      <c r="L33" s="60"/>
      <c r="M33" s="60">
        <v>800</v>
      </c>
      <c r="N33" s="60">
        <v>800</v>
      </c>
      <c r="O33" s="60"/>
      <c r="P33" s="60"/>
      <c r="Q33" s="60">
        <v>128</v>
      </c>
      <c r="R33" s="60">
        <v>128</v>
      </c>
      <c r="S33" s="60"/>
      <c r="T33" s="60"/>
      <c r="U33" s="60"/>
      <c r="V33" s="60"/>
      <c r="W33" s="60">
        <v>108114</v>
      </c>
      <c r="X33" s="60">
        <v>3472947</v>
      </c>
      <c r="Y33" s="60">
        <v>-3364833</v>
      </c>
      <c r="Z33" s="140">
        <v>-96.89</v>
      </c>
      <c r="AA33" s="155">
        <v>362666</v>
      </c>
    </row>
    <row r="34" spans="1:27" ht="12.75">
      <c r="A34" s="138" t="s">
        <v>80</v>
      </c>
      <c r="B34" s="136"/>
      <c r="C34" s="155"/>
      <c r="D34" s="155"/>
      <c r="E34" s="156">
        <v>291278</v>
      </c>
      <c r="F34" s="60">
        <v>291278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>
        <v>291278</v>
      </c>
    </row>
    <row r="35" spans="1:27" ht="12.75">
      <c r="A35" s="138" t="s">
        <v>81</v>
      </c>
      <c r="B35" s="136"/>
      <c r="C35" s="155">
        <v>20012003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16620336</v>
      </c>
      <c r="Y35" s="60">
        <v>-16620336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28798938</v>
      </c>
      <c r="D38" s="153">
        <f>SUM(D39:D41)</f>
        <v>0</v>
      </c>
      <c r="E38" s="154">
        <f t="shared" si="7"/>
        <v>56006599</v>
      </c>
      <c r="F38" s="100">
        <f t="shared" si="7"/>
        <v>56006599</v>
      </c>
      <c r="G38" s="100">
        <f t="shared" si="7"/>
        <v>2963954</v>
      </c>
      <c r="H38" s="100">
        <f t="shared" si="7"/>
        <v>3708459</v>
      </c>
      <c r="I38" s="100">
        <f t="shared" si="7"/>
        <v>2895129</v>
      </c>
      <c r="J38" s="100">
        <f t="shared" si="7"/>
        <v>9567542</v>
      </c>
      <c r="K38" s="100">
        <f t="shared" si="7"/>
        <v>4200353</v>
      </c>
      <c r="L38" s="100">
        <f t="shared" si="7"/>
        <v>8225033</v>
      </c>
      <c r="M38" s="100">
        <f t="shared" si="7"/>
        <v>5189232</v>
      </c>
      <c r="N38" s="100">
        <f t="shared" si="7"/>
        <v>17614618</v>
      </c>
      <c r="O38" s="100">
        <f t="shared" si="7"/>
        <v>3568137</v>
      </c>
      <c r="P38" s="100">
        <f t="shared" si="7"/>
        <v>5955279</v>
      </c>
      <c r="Q38" s="100">
        <f t="shared" si="7"/>
        <v>5084643</v>
      </c>
      <c r="R38" s="100">
        <f t="shared" si="7"/>
        <v>14608059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41790219</v>
      </c>
      <c r="X38" s="100">
        <f t="shared" si="7"/>
        <v>27237177</v>
      </c>
      <c r="Y38" s="100">
        <f t="shared" si="7"/>
        <v>14553042</v>
      </c>
      <c r="Z38" s="137">
        <f>+IF(X38&lt;&gt;0,+(Y38/X38)*100,0)</f>
        <v>53.43080158417298</v>
      </c>
      <c r="AA38" s="153">
        <f>SUM(AA39:AA41)</f>
        <v>56006599</v>
      </c>
    </row>
    <row r="39" spans="1:27" ht="12.75">
      <c r="A39" s="138" t="s">
        <v>85</v>
      </c>
      <c r="B39" s="136"/>
      <c r="C39" s="155">
        <v>11284120</v>
      </c>
      <c r="D39" s="155"/>
      <c r="E39" s="156">
        <v>26133000</v>
      </c>
      <c r="F39" s="60">
        <v>26133000</v>
      </c>
      <c r="G39" s="60">
        <v>1273681</v>
      </c>
      <c r="H39" s="60">
        <v>1687203</v>
      </c>
      <c r="I39" s="60">
        <v>1396079</v>
      </c>
      <c r="J39" s="60">
        <v>4356963</v>
      </c>
      <c r="K39" s="60">
        <v>1942233</v>
      </c>
      <c r="L39" s="60">
        <v>5582206</v>
      </c>
      <c r="M39" s="60">
        <v>3252736</v>
      </c>
      <c r="N39" s="60">
        <v>10777175</v>
      </c>
      <c r="O39" s="60">
        <v>1760565</v>
      </c>
      <c r="P39" s="60">
        <v>3349248</v>
      </c>
      <c r="Q39" s="60">
        <v>2803024</v>
      </c>
      <c r="R39" s="60">
        <v>7912837</v>
      </c>
      <c r="S39" s="60"/>
      <c r="T39" s="60"/>
      <c r="U39" s="60"/>
      <c r="V39" s="60"/>
      <c r="W39" s="60">
        <v>23046975</v>
      </c>
      <c r="X39" s="60">
        <v>11307015</v>
      </c>
      <c r="Y39" s="60">
        <v>11739960</v>
      </c>
      <c r="Z39" s="140">
        <v>103.83</v>
      </c>
      <c r="AA39" s="155">
        <v>26133000</v>
      </c>
    </row>
    <row r="40" spans="1:27" ht="12.75">
      <c r="A40" s="138" t="s">
        <v>86</v>
      </c>
      <c r="B40" s="136"/>
      <c r="C40" s="155">
        <v>17514818</v>
      </c>
      <c r="D40" s="155"/>
      <c r="E40" s="156">
        <v>29873599</v>
      </c>
      <c r="F40" s="60">
        <v>29873599</v>
      </c>
      <c r="G40" s="60">
        <v>1690273</v>
      </c>
      <c r="H40" s="60">
        <v>2021256</v>
      </c>
      <c r="I40" s="60">
        <v>1499050</v>
      </c>
      <c r="J40" s="60">
        <v>5210579</v>
      </c>
      <c r="K40" s="60">
        <v>2258120</v>
      </c>
      <c r="L40" s="60">
        <v>2642827</v>
      </c>
      <c r="M40" s="60">
        <v>1936496</v>
      </c>
      <c r="N40" s="60">
        <v>6837443</v>
      </c>
      <c r="O40" s="60">
        <v>1807572</v>
      </c>
      <c r="P40" s="60">
        <v>2606031</v>
      </c>
      <c r="Q40" s="60">
        <v>2281619</v>
      </c>
      <c r="R40" s="60">
        <v>6695222</v>
      </c>
      <c r="S40" s="60"/>
      <c r="T40" s="60"/>
      <c r="U40" s="60"/>
      <c r="V40" s="60"/>
      <c r="W40" s="60">
        <v>18743244</v>
      </c>
      <c r="X40" s="60">
        <v>15930162</v>
      </c>
      <c r="Y40" s="60">
        <v>2813082</v>
      </c>
      <c r="Z40" s="140">
        <v>17.66</v>
      </c>
      <c r="AA40" s="155">
        <v>29873599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19504611</v>
      </c>
      <c r="D42" s="153">
        <f>SUM(D43:D46)</f>
        <v>0</v>
      </c>
      <c r="E42" s="154">
        <f t="shared" si="8"/>
        <v>20694877</v>
      </c>
      <c r="F42" s="100">
        <f t="shared" si="8"/>
        <v>20694877</v>
      </c>
      <c r="G42" s="100">
        <f t="shared" si="8"/>
        <v>1607939</v>
      </c>
      <c r="H42" s="100">
        <f t="shared" si="8"/>
        <v>2451387</v>
      </c>
      <c r="I42" s="100">
        <f t="shared" si="8"/>
        <v>1678370</v>
      </c>
      <c r="J42" s="100">
        <f t="shared" si="8"/>
        <v>5737696</v>
      </c>
      <c r="K42" s="100">
        <f t="shared" si="8"/>
        <v>2023717</v>
      </c>
      <c r="L42" s="100">
        <f t="shared" si="8"/>
        <v>1918984</v>
      </c>
      <c r="M42" s="100">
        <f t="shared" si="8"/>
        <v>1811245</v>
      </c>
      <c r="N42" s="100">
        <f t="shared" si="8"/>
        <v>5753946</v>
      </c>
      <c r="O42" s="100">
        <f t="shared" si="8"/>
        <v>1429481</v>
      </c>
      <c r="P42" s="100">
        <f t="shared" si="8"/>
        <v>1428243</v>
      </c>
      <c r="Q42" s="100">
        <f t="shared" si="8"/>
        <v>1286234</v>
      </c>
      <c r="R42" s="100">
        <f t="shared" si="8"/>
        <v>4143958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15635600</v>
      </c>
      <c r="X42" s="100">
        <f t="shared" si="8"/>
        <v>15521157</v>
      </c>
      <c r="Y42" s="100">
        <f t="shared" si="8"/>
        <v>114443</v>
      </c>
      <c r="Z42" s="137">
        <f>+IF(X42&lt;&gt;0,+(Y42/X42)*100,0)</f>
        <v>0.737335496316415</v>
      </c>
      <c r="AA42" s="153">
        <f>SUM(AA43:AA46)</f>
        <v>20694877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19504611</v>
      </c>
      <c r="D46" s="155"/>
      <c r="E46" s="156">
        <v>20694877</v>
      </c>
      <c r="F46" s="60">
        <v>20694877</v>
      </c>
      <c r="G46" s="60">
        <v>1607939</v>
      </c>
      <c r="H46" s="60">
        <v>2451387</v>
      </c>
      <c r="I46" s="60">
        <v>1678370</v>
      </c>
      <c r="J46" s="60">
        <v>5737696</v>
      </c>
      <c r="K46" s="60">
        <v>2023717</v>
      </c>
      <c r="L46" s="60">
        <v>1918984</v>
      </c>
      <c r="M46" s="60">
        <v>1811245</v>
      </c>
      <c r="N46" s="60">
        <v>5753946</v>
      </c>
      <c r="O46" s="60">
        <v>1429481</v>
      </c>
      <c r="P46" s="60">
        <v>1428243</v>
      </c>
      <c r="Q46" s="60">
        <v>1286234</v>
      </c>
      <c r="R46" s="60">
        <v>4143958</v>
      </c>
      <c r="S46" s="60"/>
      <c r="T46" s="60"/>
      <c r="U46" s="60"/>
      <c r="V46" s="60"/>
      <c r="W46" s="60">
        <v>15635600</v>
      </c>
      <c r="X46" s="60">
        <v>15521157</v>
      </c>
      <c r="Y46" s="60">
        <v>114443</v>
      </c>
      <c r="Z46" s="140">
        <v>0.74</v>
      </c>
      <c r="AA46" s="155">
        <v>20694877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199748326</v>
      </c>
      <c r="D48" s="168">
        <f>+D28+D32+D38+D42+D47</f>
        <v>0</v>
      </c>
      <c r="E48" s="169">
        <f t="shared" si="9"/>
        <v>249242000</v>
      </c>
      <c r="F48" s="73">
        <f t="shared" si="9"/>
        <v>249242000</v>
      </c>
      <c r="G48" s="73">
        <f t="shared" si="9"/>
        <v>9746820</v>
      </c>
      <c r="H48" s="73">
        <f t="shared" si="9"/>
        <v>12408494</v>
      </c>
      <c r="I48" s="73">
        <f t="shared" si="9"/>
        <v>10798901</v>
      </c>
      <c r="J48" s="73">
        <f t="shared" si="9"/>
        <v>32954215</v>
      </c>
      <c r="K48" s="73">
        <f t="shared" si="9"/>
        <v>13618953</v>
      </c>
      <c r="L48" s="73">
        <f t="shared" si="9"/>
        <v>18536358</v>
      </c>
      <c r="M48" s="73">
        <f t="shared" si="9"/>
        <v>16967611</v>
      </c>
      <c r="N48" s="73">
        <f t="shared" si="9"/>
        <v>49122922</v>
      </c>
      <c r="O48" s="73">
        <f t="shared" si="9"/>
        <v>10590521</v>
      </c>
      <c r="P48" s="73">
        <f t="shared" si="9"/>
        <v>14759716</v>
      </c>
      <c r="Q48" s="73">
        <f t="shared" si="9"/>
        <v>16969135</v>
      </c>
      <c r="R48" s="73">
        <f t="shared" si="9"/>
        <v>42319372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124396509</v>
      </c>
      <c r="X48" s="73">
        <f t="shared" si="9"/>
        <v>172283180</v>
      </c>
      <c r="Y48" s="73">
        <f t="shared" si="9"/>
        <v>-47886671</v>
      </c>
      <c r="Z48" s="170">
        <f>+IF(X48&lt;&gt;0,+(Y48/X48)*100,0)</f>
        <v>-27.79532569575277</v>
      </c>
      <c r="AA48" s="168">
        <f>+AA28+AA32+AA38+AA42+AA47</f>
        <v>249242000</v>
      </c>
    </row>
    <row r="49" spans="1:27" ht="12.75">
      <c r="A49" s="148" t="s">
        <v>49</v>
      </c>
      <c r="B49" s="149"/>
      <c r="C49" s="171">
        <f aca="true" t="shared" si="10" ref="C49:Y49">+C25-C48</f>
        <v>74652805</v>
      </c>
      <c r="D49" s="171">
        <f>+D25-D48</f>
        <v>0</v>
      </c>
      <c r="E49" s="172">
        <f t="shared" si="10"/>
        <v>139036494</v>
      </c>
      <c r="F49" s="173">
        <f t="shared" si="10"/>
        <v>139036494</v>
      </c>
      <c r="G49" s="173">
        <f t="shared" si="10"/>
        <v>108103350</v>
      </c>
      <c r="H49" s="173">
        <f t="shared" si="10"/>
        <v>6914347</v>
      </c>
      <c r="I49" s="173">
        <f t="shared" si="10"/>
        <v>-5132562</v>
      </c>
      <c r="J49" s="173">
        <f t="shared" si="10"/>
        <v>109885135</v>
      </c>
      <c r="K49" s="173">
        <f t="shared" si="10"/>
        <v>-3896311</v>
      </c>
      <c r="L49" s="173">
        <f t="shared" si="10"/>
        <v>-16030258</v>
      </c>
      <c r="M49" s="173">
        <f t="shared" si="10"/>
        <v>58979574</v>
      </c>
      <c r="N49" s="173">
        <f t="shared" si="10"/>
        <v>39053005</v>
      </c>
      <c r="O49" s="173">
        <f t="shared" si="10"/>
        <v>-5852281</v>
      </c>
      <c r="P49" s="173">
        <f t="shared" si="10"/>
        <v>-9004085</v>
      </c>
      <c r="Q49" s="173">
        <f t="shared" si="10"/>
        <v>44001391</v>
      </c>
      <c r="R49" s="173">
        <f t="shared" si="10"/>
        <v>29145025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178083165</v>
      </c>
      <c r="X49" s="173">
        <f>IF(F25=F48,0,X25-X48)</f>
        <v>77339434</v>
      </c>
      <c r="Y49" s="173">
        <f t="shared" si="10"/>
        <v>100743731</v>
      </c>
      <c r="Z49" s="174">
        <f>+IF(X49&lt;&gt;0,+(Y49/X49)*100,0)</f>
        <v>130.26178986518056</v>
      </c>
      <c r="AA49" s="171">
        <f>+AA25-AA48</f>
        <v>139036494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14339340</v>
      </c>
      <c r="D5" s="155">
        <v>0</v>
      </c>
      <c r="E5" s="156">
        <v>14699978</v>
      </c>
      <c r="F5" s="60">
        <v>14699978</v>
      </c>
      <c r="G5" s="60">
        <v>2968170</v>
      </c>
      <c r="H5" s="60">
        <v>1092469</v>
      </c>
      <c r="I5" s="60">
        <v>1103733</v>
      </c>
      <c r="J5" s="60">
        <v>5164372</v>
      </c>
      <c r="K5" s="60">
        <v>1112528</v>
      </c>
      <c r="L5" s="60">
        <v>1097722</v>
      </c>
      <c r="M5" s="60">
        <v>1097722</v>
      </c>
      <c r="N5" s="60">
        <v>3307972</v>
      </c>
      <c r="O5" s="60">
        <v>1097722</v>
      </c>
      <c r="P5" s="60">
        <v>1107491</v>
      </c>
      <c r="Q5" s="60">
        <v>1097722</v>
      </c>
      <c r="R5" s="60">
        <v>3302935</v>
      </c>
      <c r="S5" s="60">
        <v>0</v>
      </c>
      <c r="T5" s="60">
        <v>0</v>
      </c>
      <c r="U5" s="60">
        <v>0</v>
      </c>
      <c r="V5" s="60">
        <v>0</v>
      </c>
      <c r="W5" s="60">
        <v>11775279</v>
      </c>
      <c r="X5" s="60">
        <v>12420660</v>
      </c>
      <c r="Y5" s="60">
        <v>-645381</v>
      </c>
      <c r="Z5" s="140">
        <v>-5.2</v>
      </c>
      <c r="AA5" s="155">
        <v>14699978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700628</v>
      </c>
      <c r="D10" s="155">
        <v>0</v>
      </c>
      <c r="E10" s="156">
        <v>2200000</v>
      </c>
      <c r="F10" s="54">
        <v>2200000</v>
      </c>
      <c r="G10" s="54">
        <v>124782</v>
      </c>
      <c r="H10" s="54">
        <v>125387</v>
      </c>
      <c r="I10" s="54">
        <v>125387</v>
      </c>
      <c r="J10" s="54">
        <v>375556</v>
      </c>
      <c r="K10" s="54">
        <v>125387</v>
      </c>
      <c r="L10" s="54">
        <v>125387</v>
      </c>
      <c r="M10" s="54">
        <v>125387</v>
      </c>
      <c r="N10" s="54">
        <v>376161</v>
      </c>
      <c r="O10" s="54">
        <v>125387</v>
      </c>
      <c r="P10" s="54">
        <v>125387</v>
      </c>
      <c r="Q10" s="54">
        <v>125387</v>
      </c>
      <c r="R10" s="54">
        <v>376161</v>
      </c>
      <c r="S10" s="54">
        <v>0</v>
      </c>
      <c r="T10" s="54">
        <v>0</v>
      </c>
      <c r="U10" s="54">
        <v>0</v>
      </c>
      <c r="V10" s="54">
        <v>0</v>
      </c>
      <c r="W10" s="54">
        <v>1127878</v>
      </c>
      <c r="X10" s="54">
        <v>1590003</v>
      </c>
      <c r="Y10" s="54">
        <v>-462125</v>
      </c>
      <c r="Z10" s="184">
        <v>-29.06</v>
      </c>
      <c r="AA10" s="130">
        <v>2200000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1337348</v>
      </c>
      <c r="F11" s="60">
        <v>1337348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1337348</v>
      </c>
    </row>
    <row r="12" spans="1:27" ht="12.75">
      <c r="A12" s="183" t="s">
        <v>108</v>
      </c>
      <c r="B12" s="185"/>
      <c r="C12" s="155">
        <v>3270215</v>
      </c>
      <c r="D12" s="155">
        <v>0</v>
      </c>
      <c r="E12" s="156">
        <v>366000</v>
      </c>
      <c r="F12" s="60">
        <v>366000</v>
      </c>
      <c r="G12" s="60">
        <v>11598</v>
      </c>
      <c r="H12" s="60">
        <v>13374</v>
      </c>
      <c r="I12" s="60">
        <v>52966</v>
      </c>
      <c r="J12" s="60">
        <v>77938</v>
      </c>
      <c r="K12" s="60">
        <v>62936</v>
      </c>
      <c r="L12" s="60">
        <v>74808</v>
      </c>
      <c r="M12" s="60">
        <v>60426</v>
      </c>
      <c r="N12" s="60">
        <v>198170</v>
      </c>
      <c r="O12" s="60">
        <v>121918</v>
      </c>
      <c r="P12" s="60">
        <v>51797</v>
      </c>
      <c r="Q12" s="60">
        <v>1974273</v>
      </c>
      <c r="R12" s="60">
        <v>2147988</v>
      </c>
      <c r="S12" s="60">
        <v>0</v>
      </c>
      <c r="T12" s="60">
        <v>0</v>
      </c>
      <c r="U12" s="60">
        <v>0</v>
      </c>
      <c r="V12" s="60">
        <v>0</v>
      </c>
      <c r="W12" s="60">
        <v>2424096</v>
      </c>
      <c r="X12" s="60">
        <v>1064600</v>
      </c>
      <c r="Y12" s="60">
        <v>1359496</v>
      </c>
      <c r="Z12" s="140">
        <v>127.7</v>
      </c>
      <c r="AA12" s="155">
        <v>366000</v>
      </c>
    </row>
    <row r="13" spans="1:27" ht="12.75">
      <c r="A13" s="181" t="s">
        <v>109</v>
      </c>
      <c r="B13" s="185"/>
      <c r="C13" s="155">
        <v>5387136</v>
      </c>
      <c r="D13" s="155">
        <v>0</v>
      </c>
      <c r="E13" s="156">
        <v>26840004</v>
      </c>
      <c r="F13" s="60">
        <v>26840004</v>
      </c>
      <c r="G13" s="60">
        <v>85157</v>
      </c>
      <c r="H13" s="60">
        <v>17686</v>
      </c>
      <c r="I13" s="60">
        <v>14607</v>
      </c>
      <c r="J13" s="60">
        <v>117450</v>
      </c>
      <c r="K13" s="60">
        <v>38429</v>
      </c>
      <c r="L13" s="60">
        <v>457724</v>
      </c>
      <c r="M13" s="60">
        <v>535260</v>
      </c>
      <c r="N13" s="60">
        <v>1031413</v>
      </c>
      <c r="O13" s="60">
        <v>399744</v>
      </c>
      <c r="P13" s="60">
        <v>843176</v>
      </c>
      <c r="Q13" s="60">
        <v>824006</v>
      </c>
      <c r="R13" s="60">
        <v>2066926</v>
      </c>
      <c r="S13" s="60">
        <v>0</v>
      </c>
      <c r="T13" s="60">
        <v>0</v>
      </c>
      <c r="U13" s="60">
        <v>0</v>
      </c>
      <c r="V13" s="60">
        <v>0</v>
      </c>
      <c r="W13" s="60">
        <v>3215789</v>
      </c>
      <c r="X13" s="60">
        <v>3701520</v>
      </c>
      <c r="Y13" s="60">
        <v>-485731</v>
      </c>
      <c r="Z13" s="140">
        <v>-13.12</v>
      </c>
      <c r="AA13" s="155">
        <v>26840004</v>
      </c>
    </row>
    <row r="14" spans="1:27" ht="12.75">
      <c r="A14" s="181" t="s">
        <v>110</v>
      </c>
      <c r="B14" s="185"/>
      <c r="C14" s="155">
        <v>2308724</v>
      </c>
      <c r="D14" s="155">
        <v>0</v>
      </c>
      <c r="E14" s="156">
        <v>1640681</v>
      </c>
      <c r="F14" s="60">
        <v>1640681</v>
      </c>
      <c r="G14" s="60">
        <v>0</v>
      </c>
      <c r="H14" s="60">
        <v>225140</v>
      </c>
      <c r="I14" s="60">
        <v>0</v>
      </c>
      <c r="J14" s="60">
        <v>225140</v>
      </c>
      <c r="K14" s="60">
        <v>474101</v>
      </c>
      <c r="L14" s="60">
        <v>231223</v>
      </c>
      <c r="M14" s="60">
        <v>237128</v>
      </c>
      <c r="N14" s="60">
        <v>942452</v>
      </c>
      <c r="O14" s="60">
        <v>247701</v>
      </c>
      <c r="P14" s="60">
        <v>0</v>
      </c>
      <c r="Q14" s="60">
        <v>0</v>
      </c>
      <c r="R14" s="60">
        <v>247701</v>
      </c>
      <c r="S14" s="60">
        <v>0</v>
      </c>
      <c r="T14" s="60">
        <v>0</v>
      </c>
      <c r="U14" s="60">
        <v>0</v>
      </c>
      <c r="V14" s="60">
        <v>0</v>
      </c>
      <c r="W14" s="60">
        <v>1415293</v>
      </c>
      <c r="X14" s="60">
        <v>1181243</v>
      </c>
      <c r="Y14" s="60">
        <v>234050</v>
      </c>
      <c r="Z14" s="140">
        <v>19.81</v>
      </c>
      <c r="AA14" s="155">
        <v>1640681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206203</v>
      </c>
      <c r="H15" s="60">
        <v>0</v>
      </c>
      <c r="I15" s="60">
        <v>0</v>
      </c>
      <c r="J15" s="60">
        <v>206203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206203</v>
      </c>
      <c r="X15" s="60"/>
      <c r="Y15" s="60">
        <v>206203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2262968</v>
      </c>
      <c r="D16" s="155">
        <v>0</v>
      </c>
      <c r="E16" s="156">
        <v>2600004</v>
      </c>
      <c r="F16" s="60">
        <v>2600004</v>
      </c>
      <c r="G16" s="60">
        <v>81362</v>
      </c>
      <c r="H16" s="60">
        <v>105736</v>
      </c>
      <c r="I16" s="60">
        <v>132087</v>
      </c>
      <c r="J16" s="60">
        <v>319185</v>
      </c>
      <c r="K16" s="60">
        <v>101819</v>
      </c>
      <c r="L16" s="60">
        <v>91828</v>
      </c>
      <c r="M16" s="60">
        <v>95688</v>
      </c>
      <c r="N16" s="60">
        <v>289335</v>
      </c>
      <c r="O16" s="60">
        <v>113875</v>
      </c>
      <c r="P16" s="60">
        <v>78298</v>
      </c>
      <c r="Q16" s="60">
        <v>282899</v>
      </c>
      <c r="R16" s="60">
        <v>475072</v>
      </c>
      <c r="S16" s="60">
        <v>0</v>
      </c>
      <c r="T16" s="60">
        <v>0</v>
      </c>
      <c r="U16" s="60">
        <v>0</v>
      </c>
      <c r="V16" s="60">
        <v>0</v>
      </c>
      <c r="W16" s="60">
        <v>1083592</v>
      </c>
      <c r="X16" s="60">
        <v>1311684</v>
      </c>
      <c r="Y16" s="60">
        <v>-228092</v>
      </c>
      <c r="Z16" s="140">
        <v>-17.39</v>
      </c>
      <c r="AA16" s="155">
        <v>2600004</v>
      </c>
    </row>
    <row r="17" spans="1:27" ht="12.75">
      <c r="A17" s="181" t="s">
        <v>113</v>
      </c>
      <c r="B17" s="185"/>
      <c r="C17" s="155">
        <v>2241112</v>
      </c>
      <c r="D17" s="155">
        <v>0</v>
      </c>
      <c r="E17" s="156">
        <v>120000</v>
      </c>
      <c r="F17" s="60">
        <v>120000</v>
      </c>
      <c r="G17" s="60">
        <v>430270</v>
      </c>
      <c r="H17" s="60">
        <v>7825</v>
      </c>
      <c r="I17" s="60">
        <v>11860</v>
      </c>
      <c r="J17" s="60">
        <v>449955</v>
      </c>
      <c r="K17" s="60">
        <v>9263</v>
      </c>
      <c r="L17" s="60">
        <v>4632</v>
      </c>
      <c r="M17" s="60">
        <v>4632</v>
      </c>
      <c r="N17" s="60">
        <v>18527</v>
      </c>
      <c r="O17" s="60">
        <v>5158</v>
      </c>
      <c r="P17" s="60">
        <v>0</v>
      </c>
      <c r="Q17" s="60">
        <v>0</v>
      </c>
      <c r="R17" s="60">
        <v>5158</v>
      </c>
      <c r="S17" s="60">
        <v>0</v>
      </c>
      <c r="T17" s="60">
        <v>0</v>
      </c>
      <c r="U17" s="60">
        <v>0</v>
      </c>
      <c r="V17" s="60">
        <v>0</v>
      </c>
      <c r="W17" s="60">
        <v>473640</v>
      </c>
      <c r="X17" s="60">
        <v>1762380</v>
      </c>
      <c r="Y17" s="60">
        <v>-1288740</v>
      </c>
      <c r="Z17" s="140">
        <v>-73.12</v>
      </c>
      <c r="AA17" s="155">
        <v>120000</v>
      </c>
    </row>
    <row r="18" spans="1:27" ht="12.75">
      <c r="A18" s="183" t="s">
        <v>114</v>
      </c>
      <c r="B18" s="182"/>
      <c r="C18" s="155">
        <v>1847180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1362836</v>
      </c>
      <c r="Y18" s="60">
        <v>-1362836</v>
      </c>
      <c r="Z18" s="140">
        <v>-100</v>
      </c>
      <c r="AA18" s="155">
        <v>0</v>
      </c>
    </row>
    <row r="19" spans="1:27" ht="12.75">
      <c r="A19" s="181" t="s">
        <v>34</v>
      </c>
      <c r="B19" s="185"/>
      <c r="C19" s="155">
        <v>175824328</v>
      </c>
      <c r="D19" s="155">
        <v>0</v>
      </c>
      <c r="E19" s="156">
        <v>251324580</v>
      </c>
      <c r="F19" s="60">
        <v>251324580</v>
      </c>
      <c r="G19" s="60">
        <v>74715000</v>
      </c>
      <c r="H19" s="60">
        <v>194509</v>
      </c>
      <c r="I19" s="60">
        <v>207398</v>
      </c>
      <c r="J19" s="60">
        <v>75116907</v>
      </c>
      <c r="K19" s="60">
        <v>357780</v>
      </c>
      <c r="L19" s="60">
        <v>37092</v>
      </c>
      <c r="M19" s="60">
        <v>58568431</v>
      </c>
      <c r="N19" s="60">
        <v>58963303</v>
      </c>
      <c r="O19" s="60">
        <v>43970</v>
      </c>
      <c r="P19" s="60">
        <v>23970</v>
      </c>
      <c r="Q19" s="60">
        <v>44172268</v>
      </c>
      <c r="R19" s="60">
        <v>44240208</v>
      </c>
      <c r="S19" s="60">
        <v>0</v>
      </c>
      <c r="T19" s="60">
        <v>0</v>
      </c>
      <c r="U19" s="60">
        <v>0</v>
      </c>
      <c r="V19" s="60">
        <v>0</v>
      </c>
      <c r="W19" s="60">
        <v>178320418</v>
      </c>
      <c r="X19" s="60">
        <v>179722680</v>
      </c>
      <c r="Y19" s="60">
        <v>-1402262</v>
      </c>
      <c r="Z19" s="140">
        <v>-0.78</v>
      </c>
      <c r="AA19" s="155">
        <v>251324580</v>
      </c>
    </row>
    <row r="20" spans="1:27" ht="12.75">
      <c r="A20" s="181" t="s">
        <v>35</v>
      </c>
      <c r="B20" s="185"/>
      <c r="C20" s="155">
        <v>2159963</v>
      </c>
      <c r="D20" s="155">
        <v>0</v>
      </c>
      <c r="E20" s="156">
        <v>6959899</v>
      </c>
      <c r="F20" s="54">
        <v>6959899</v>
      </c>
      <c r="G20" s="54">
        <v>177628</v>
      </c>
      <c r="H20" s="54">
        <v>532852</v>
      </c>
      <c r="I20" s="54">
        <v>522755</v>
      </c>
      <c r="J20" s="54">
        <v>1233235</v>
      </c>
      <c r="K20" s="54">
        <v>449306</v>
      </c>
      <c r="L20" s="54">
        <v>385684</v>
      </c>
      <c r="M20" s="54">
        <v>485337</v>
      </c>
      <c r="N20" s="54">
        <v>1320327</v>
      </c>
      <c r="O20" s="54">
        <v>485552</v>
      </c>
      <c r="P20" s="54">
        <v>445841</v>
      </c>
      <c r="Q20" s="54">
        <v>405740</v>
      </c>
      <c r="R20" s="54">
        <v>1337133</v>
      </c>
      <c r="S20" s="54">
        <v>0</v>
      </c>
      <c r="T20" s="54">
        <v>0</v>
      </c>
      <c r="U20" s="54">
        <v>0</v>
      </c>
      <c r="V20" s="54">
        <v>0</v>
      </c>
      <c r="W20" s="54">
        <v>3890695</v>
      </c>
      <c r="X20" s="54">
        <v>36232498</v>
      </c>
      <c r="Y20" s="54">
        <v>-32341803</v>
      </c>
      <c r="Z20" s="184">
        <v>-89.26</v>
      </c>
      <c r="AA20" s="130">
        <v>6959899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210341594</v>
      </c>
      <c r="D22" s="188">
        <f>SUM(D5:D21)</f>
        <v>0</v>
      </c>
      <c r="E22" s="189">
        <f t="shared" si="0"/>
        <v>308088494</v>
      </c>
      <c r="F22" s="190">
        <f t="shared" si="0"/>
        <v>308088494</v>
      </c>
      <c r="G22" s="190">
        <f t="shared" si="0"/>
        <v>78800170</v>
      </c>
      <c r="H22" s="190">
        <f t="shared" si="0"/>
        <v>2314978</v>
      </c>
      <c r="I22" s="190">
        <f t="shared" si="0"/>
        <v>2170793</v>
      </c>
      <c r="J22" s="190">
        <f t="shared" si="0"/>
        <v>83285941</v>
      </c>
      <c r="K22" s="190">
        <f t="shared" si="0"/>
        <v>2731549</v>
      </c>
      <c r="L22" s="190">
        <f t="shared" si="0"/>
        <v>2506100</v>
      </c>
      <c r="M22" s="190">
        <f t="shared" si="0"/>
        <v>61210011</v>
      </c>
      <c r="N22" s="190">
        <f t="shared" si="0"/>
        <v>66447660</v>
      </c>
      <c r="O22" s="190">
        <f t="shared" si="0"/>
        <v>2641027</v>
      </c>
      <c r="P22" s="190">
        <f t="shared" si="0"/>
        <v>2675960</v>
      </c>
      <c r="Q22" s="190">
        <f t="shared" si="0"/>
        <v>48882295</v>
      </c>
      <c r="R22" s="190">
        <f t="shared" si="0"/>
        <v>54199282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203932883</v>
      </c>
      <c r="X22" s="190">
        <f t="shared" si="0"/>
        <v>240350104</v>
      </c>
      <c r="Y22" s="190">
        <f t="shared" si="0"/>
        <v>-36417221</v>
      </c>
      <c r="Z22" s="191">
        <f>+IF(X22&lt;&gt;0,+(Y22/X22)*100,0)</f>
        <v>-15.15173923120083</v>
      </c>
      <c r="AA22" s="188">
        <f>SUM(AA5:AA21)</f>
        <v>308088494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56409344</v>
      </c>
      <c r="D25" s="155">
        <v>0</v>
      </c>
      <c r="E25" s="156">
        <v>68362359</v>
      </c>
      <c r="F25" s="60">
        <v>68362359</v>
      </c>
      <c r="G25" s="60">
        <v>4617357</v>
      </c>
      <c r="H25" s="60">
        <v>4874985</v>
      </c>
      <c r="I25" s="60">
        <v>4753336</v>
      </c>
      <c r="J25" s="60">
        <v>14245678</v>
      </c>
      <c r="K25" s="60">
        <v>4950740</v>
      </c>
      <c r="L25" s="60">
        <v>7451953</v>
      </c>
      <c r="M25" s="60">
        <v>5369133</v>
      </c>
      <c r="N25" s="60">
        <v>17771826</v>
      </c>
      <c r="O25" s="60">
        <v>4927925</v>
      </c>
      <c r="P25" s="60">
        <v>5240757</v>
      </c>
      <c r="Q25" s="60">
        <v>4906708</v>
      </c>
      <c r="R25" s="60">
        <v>15075390</v>
      </c>
      <c r="S25" s="60">
        <v>0</v>
      </c>
      <c r="T25" s="60">
        <v>0</v>
      </c>
      <c r="U25" s="60">
        <v>0</v>
      </c>
      <c r="V25" s="60">
        <v>0</v>
      </c>
      <c r="W25" s="60">
        <v>47092894</v>
      </c>
      <c r="X25" s="60">
        <v>51051649</v>
      </c>
      <c r="Y25" s="60">
        <v>-3958755</v>
      </c>
      <c r="Z25" s="140">
        <v>-7.75</v>
      </c>
      <c r="AA25" s="155">
        <v>68362359</v>
      </c>
    </row>
    <row r="26" spans="1:27" ht="12.75">
      <c r="A26" s="183" t="s">
        <v>38</v>
      </c>
      <c r="B26" s="182"/>
      <c r="C26" s="155">
        <v>15563284</v>
      </c>
      <c r="D26" s="155">
        <v>0</v>
      </c>
      <c r="E26" s="156">
        <v>16143624</v>
      </c>
      <c r="F26" s="60">
        <v>16143624</v>
      </c>
      <c r="G26" s="60">
        <v>1303683</v>
      </c>
      <c r="H26" s="60">
        <v>1292584</v>
      </c>
      <c r="I26" s="60">
        <v>1292584</v>
      </c>
      <c r="J26" s="60">
        <v>3888851</v>
      </c>
      <c r="K26" s="60">
        <v>1292584</v>
      </c>
      <c r="L26" s="60">
        <v>1292585</v>
      </c>
      <c r="M26" s="60">
        <v>1323391</v>
      </c>
      <c r="N26" s="60">
        <v>3908560</v>
      </c>
      <c r="O26" s="60">
        <v>1334354</v>
      </c>
      <c r="P26" s="60">
        <v>1927836</v>
      </c>
      <c r="Q26" s="60">
        <v>1410433</v>
      </c>
      <c r="R26" s="60">
        <v>4672623</v>
      </c>
      <c r="S26" s="60">
        <v>0</v>
      </c>
      <c r="T26" s="60">
        <v>0</v>
      </c>
      <c r="U26" s="60">
        <v>0</v>
      </c>
      <c r="V26" s="60">
        <v>0</v>
      </c>
      <c r="W26" s="60">
        <v>12470034</v>
      </c>
      <c r="X26" s="60">
        <v>12296871</v>
      </c>
      <c r="Y26" s="60">
        <v>173163</v>
      </c>
      <c r="Z26" s="140">
        <v>1.41</v>
      </c>
      <c r="AA26" s="155">
        <v>16143624</v>
      </c>
    </row>
    <row r="27" spans="1:27" ht="12.75">
      <c r="A27" s="183" t="s">
        <v>118</v>
      </c>
      <c r="B27" s="182"/>
      <c r="C27" s="155">
        <v>2880203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5000000</v>
      </c>
    </row>
    <row r="28" spans="1:27" ht="12.75">
      <c r="A28" s="183" t="s">
        <v>39</v>
      </c>
      <c r="B28" s="182"/>
      <c r="C28" s="155">
        <v>36136746</v>
      </c>
      <c r="D28" s="155">
        <v>0</v>
      </c>
      <c r="E28" s="156">
        <v>51000000</v>
      </c>
      <c r="F28" s="60">
        <v>51000000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33750000</v>
      </c>
      <c r="Y28" s="60">
        <v>-33750000</v>
      </c>
      <c r="Z28" s="140">
        <v>-100</v>
      </c>
      <c r="AA28" s="155">
        <v>51000000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449320</v>
      </c>
      <c r="F29" s="60">
        <v>449320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20000</v>
      </c>
      <c r="Y29" s="60">
        <v>-20000</v>
      </c>
      <c r="Z29" s="140">
        <v>-100</v>
      </c>
      <c r="AA29" s="155">
        <v>449320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-303816</v>
      </c>
      <c r="I30" s="60">
        <v>-269504</v>
      </c>
      <c r="J30" s="60">
        <v>-573320</v>
      </c>
      <c r="K30" s="60">
        <v>-688514</v>
      </c>
      <c r="L30" s="60">
        <v>-815006</v>
      </c>
      <c r="M30" s="60">
        <v>-418528</v>
      </c>
      <c r="N30" s="60">
        <v>-1922048</v>
      </c>
      <c r="O30" s="60">
        <v>-378836</v>
      </c>
      <c r="P30" s="60">
        <v>0</v>
      </c>
      <c r="Q30" s="60">
        <v>0</v>
      </c>
      <c r="R30" s="60">
        <v>-378836</v>
      </c>
      <c r="S30" s="60">
        <v>0</v>
      </c>
      <c r="T30" s="60">
        <v>0</v>
      </c>
      <c r="U30" s="60">
        <v>0</v>
      </c>
      <c r="V30" s="60">
        <v>0</v>
      </c>
      <c r="W30" s="60">
        <v>-2874204</v>
      </c>
      <c r="X30" s="60"/>
      <c r="Y30" s="60">
        <v>-2874204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7765121</v>
      </c>
      <c r="F31" s="60">
        <v>7765121</v>
      </c>
      <c r="G31" s="60">
        <v>605161</v>
      </c>
      <c r="H31" s="60">
        <v>502249</v>
      </c>
      <c r="I31" s="60">
        <v>395189</v>
      </c>
      <c r="J31" s="60">
        <v>1502599</v>
      </c>
      <c r="K31" s="60">
        <v>727364</v>
      </c>
      <c r="L31" s="60">
        <v>492896</v>
      </c>
      <c r="M31" s="60">
        <v>574257</v>
      </c>
      <c r="N31" s="60">
        <v>1794517</v>
      </c>
      <c r="O31" s="60">
        <v>285792</v>
      </c>
      <c r="P31" s="60">
        <v>0</v>
      </c>
      <c r="Q31" s="60">
        <v>0</v>
      </c>
      <c r="R31" s="60">
        <v>285792</v>
      </c>
      <c r="S31" s="60">
        <v>0</v>
      </c>
      <c r="T31" s="60">
        <v>0</v>
      </c>
      <c r="U31" s="60">
        <v>0</v>
      </c>
      <c r="V31" s="60">
        <v>0</v>
      </c>
      <c r="W31" s="60">
        <v>3582908</v>
      </c>
      <c r="X31" s="60"/>
      <c r="Y31" s="60">
        <v>3582908</v>
      </c>
      <c r="Z31" s="140">
        <v>0</v>
      </c>
      <c r="AA31" s="155">
        <v>7765121</v>
      </c>
    </row>
    <row r="32" spans="1:27" ht="12.75">
      <c r="A32" s="183" t="s">
        <v>121</v>
      </c>
      <c r="B32" s="182"/>
      <c r="C32" s="155">
        <v>7231781</v>
      </c>
      <c r="D32" s="155">
        <v>0</v>
      </c>
      <c r="E32" s="156">
        <v>45245172</v>
      </c>
      <c r="F32" s="60">
        <v>45245172</v>
      </c>
      <c r="G32" s="60">
        <v>2214677</v>
      </c>
      <c r="H32" s="60">
        <v>3386819</v>
      </c>
      <c r="I32" s="60">
        <v>2244443</v>
      </c>
      <c r="J32" s="60">
        <v>7845939</v>
      </c>
      <c r="K32" s="60">
        <v>3632455</v>
      </c>
      <c r="L32" s="60">
        <v>2333626</v>
      </c>
      <c r="M32" s="60">
        <v>4610775</v>
      </c>
      <c r="N32" s="60">
        <v>10576856</v>
      </c>
      <c r="O32" s="60">
        <v>1772248</v>
      </c>
      <c r="P32" s="60">
        <v>1024945</v>
      </c>
      <c r="Q32" s="60">
        <v>2554388</v>
      </c>
      <c r="R32" s="60">
        <v>5351581</v>
      </c>
      <c r="S32" s="60">
        <v>0</v>
      </c>
      <c r="T32" s="60">
        <v>0</v>
      </c>
      <c r="U32" s="60">
        <v>0</v>
      </c>
      <c r="V32" s="60">
        <v>0</v>
      </c>
      <c r="W32" s="60">
        <v>23774376</v>
      </c>
      <c r="X32" s="60">
        <v>10055457</v>
      </c>
      <c r="Y32" s="60">
        <v>13718919</v>
      </c>
      <c r="Z32" s="140">
        <v>136.43</v>
      </c>
      <c r="AA32" s="155">
        <v>45245172</v>
      </c>
    </row>
    <row r="33" spans="1:27" ht="12.75">
      <c r="A33" s="183" t="s">
        <v>42</v>
      </c>
      <c r="B33" s="182"/>
      <c r="C33" s="155">
        <v>4288588</v>
      </c>
      <c r="D33" s="155">
        <v>0</v>
      </c>
      <c r="E33" s="156">
        <v>4700000</v>
      </c>
      <c r="F33" s="60">
        <v>4700000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652</v>
      </c>
      <c r="P33" s="60">
        <v>67031</v>
      </c>
      <c r="Q33" s="60">
        <v>270878</v>
      </c>
      <c r="R33" s="60">
        <v>338561</v>
      </c>
      <c r="S33" s="60">
        <v>0</v>
      </c>
      <c r="T33" s="60">
        <v>0</v>
      </c>
      <c r="U33" s="60">
        <v>0</v>
      </c>
      <c r="V33" s="60">
        <v>0</v>
      </c>
      <c r="W33" s="60">
        <v>338561</v>
      </c>
      <c r="X33" s="60">
        <v>3694028</v>
      </c>
      <c r="Y33" s="60">
        <v>-3355467</v>
      </c>
      <c r="Z33" s="140">
        <v>-90.83</v>
      </c>
      <c r="AA33" s="155">
        <v>4700000</v>
      </c>
    </row>
    <row r="34" spans="1:27" ht="12.75">
      <c r="A34" s="183" t="s">
        <v>43</v>
      </c>
      <c r="B34" s="182"/>
      <c r="C34" s="155">
        <v>76848129</v>
      </c>
      <c r="D34" s="155">
        <v>0</v>
      </c>
      <c r="E34" s="156">
        <v>50576404</v>
      </c>
      <c r="F34" s="60">
        <v>50576404</v>
      </c>
      <c r="G34" s="60">
        <v>1005942</v>
      </c>
      <c r="H34" s="60">
        <v>2655673</v>
      </c>
      <c r="I34" s="60">
        <v>2382853</v>
      </c>
      <c r="J34" s="60">
        <v>6044468</v>
      </c>
      <c r="K34" s="60">
        <v>3704324</v>
      </c>
      <c r="L34" s="60">
        <v>7780304</v>
      </c>
      <c r="M34" s="60">
        <v>5508583</v>
      </c>
      <c r="N34" s="60">
        <v>16993211</v>
      </c>
      <c r="O34" s="60">
        <v>2648386</v>
      </c>
      <c r="P34" s="60">
        <v>6499147</v>
      </c>
      <c r="Q34" s="60">
        <v>7826728</v>
      </c>
      <c r="R34" s="60">
        <v>16974261</v>
      </c>
      <c r="S34" s="60">
        <v>0</v>
      </c>
      <c r="T34" s="60">
        <v>0</v>
      </c>
      <c r="U34" s="60">
        <v>0</v>
      </c>
      <c r="V34" s="60">
        <v>0</v>
      </c>
      <c r="W34" s="60">
        <v>40011940</v>
      </c>
      <c r="X34" s="60">
        <v>70570480</v>
      </c>
      <c r="Y34" s="60">
        <v>-30558540</v>
      </c>
      <c r="Z34" s="140">
        <v>-43.3</v>
      </c>
      <c r="AA34" s="155">
        <v>50576404</v>
      </c>
    </row>
    <row r="35" spans="1:27" ht="12.75">
      <c r="A35" s="181" t="s">
        <v>122</v>
      </c>
      <c r="B35" s="185"/>
      <c r="C35" s="155">
        <v>390251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199748326</v>
      </c>
      <c r="D36" s="188">
        <f>SUM(D25:D35)</f>
        <v>0</v>
      </c>
      <c r="E36" s="189">
        <f t="shared" si="1"/>
        <v>249242000</v>
      </c>
      <c r="F36" s="190">
        <f t="shared" si="1"/>
        <v>249242000</v>
      </c>
      <c r="G36" s="190">
        <f t="shared" si="1"/>
        <v>9746820</v>
      </c>
      <c r="H36" s="190">
        <f t="shared" si="1"/>
        <v>12408494</v>
      </c>
      <c r="I36" s="190">
        <f t="shared" si="1"/>
        <v>10798901</v>
      </c>
      <c r="J36" s="190">
        <f t="shared" si="1"/>
        <v>32954215</v>
      </c>
      <c r="K36" s="190">
        <f t="shared" si="1"/>
        <v>13618953</v>
      </c>
      <c r="L36" s="190">
        <f t="shared" si="1"/>
        <v>18536358</v>
      </c>
      <c r="M36" s="190">
        <f t="shared" si="1"/>
        <v>16967611</v>
      </c>
      <c r="N36" s="190">
        <f t="shared" si="1"/>
        <v>49122922</v>
      </c>
      <c r="O36" s="190">
        <f t="shared" si="1"/>
        <v>10590521</v>
      </c>
      <c r="P36" s="190">
        <f t="shared" si="1"/>
        <v>14759716</v>
      </c>
      <c r="Q36" s="190">
        <f t="shared" si="1"/>
        <v>16969135</v>
      </c>
      <c r="R36" s="190">
        <f t="shared" si="1"/>
        <v>42319372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124396509</v>
      </c>
      <c r="X36" s="190">
        <f t="shared" si="1"/>
        <v>181438485</v>
      </c>
      <c r="Y36" s="190">
        <f t="shared" si="1"/>
        <v>-57041976</v>
      </c>
      <c r="Z36" s="191">
        <f>+IF(X36&lt;&gt;0,+(Y36/X36)*100,0)</f>
        <v>-31.438741345310504</v>
      </c>
      <c r="AA36" s="188">
        <f>SUM(AA25:AA35)</f>
        <v>249242000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10593268</v>
      </c>
      <c r="D38" s="199">
        <f>+D22-D36</f>
        <v>0</v>
      </c>
      <c r="E38" s="200">
        <f t="shared" si="2"/>
        <v>58846494</v>
      </c>
      <c r="F38" s="106">
        <f t="shared" si="2"/>
        <v>58846494</v>
      </c>
      <c r="G38" s="106">
        <f t="shared" si="2"/>
        <v>69053350</v>
      </c>
      <c r="H38" s="106">
        <f t="shared" si="2"/>
        <v>-10093516</v>
      </c>
      <c r="I38" s="106">
        <f t="shared" si="2"/>
        <v>-8628108</v>
      </c>
      <c r="J38" s="106">
        <f t="shared" si="2"/>
        <v>50331726</v>
      </c>
      <c r="K38" s="106">
        <f t="shared" si="2"/>
        <v>-10887404</v>
      </c>
      <c r="L38" s="106">
        <f t="shared" si="2"/>
        <v>-16030258</v>
      </c>
      <c r="M38" s="106">
        <f t="shared" si="2"/>
        <v>44242400</v>
      </c>
      <c r="N38" s="106">
        <f t="shared" si="2"/>
        <v>17324738</v>
      </c>
      <c r="O38" s="106">
        <f t="shared" si="2"/>
        <v>-7949494</v>
      </c>
      <c r="P38" s="106">
        <f t="shared" si="2"/>
        <v>-12083756</v>
      </c>
      <c r="Q38" s="106">
        <f t="shared" si="2"/>
        <v>31913160</v>
      </c>
      <c r="R38" s="106">
        <f t="shared" si="2"/>
        <v>11879910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79536374</v>
      </c>
      <c r="X38" s="106">
        <f>IF(F22=F36,0,X22-X36)</f>
        <v>58911619</v>
      </c>
      <c r="Y38" s="106">
        <f t="shared" si="2"/>
        <v>20624755</v>
      </c>
      <c r="Z38" s="201">
        <f>+IF(X38&lt;&gt;0,+(Y38/X38)*100,0)</f>
        <v>35.00965573531428</v>
      </c>
      <c r="AA38" s="199">
        <f>+AA22-AA36</f>
        <v>58846494</v>
      </c>
    </row>
    <row r="39" spans="1:27" ht="12.75">
      <c r="A39" s="181" t="s">
        <v>46</v>
      </c>
      <c r="B39" s="185"/>
      <c r="C39" s="155">
        <v>64059537</v>
      </c>
      <c r="D39" s="155">
        <v>0</v>
      </c>
      <c r="E39" s="156">
        <v>80190000</v>
      </c>
      <c r="F39" s="60">
        <v>80190000</v>
      </c>
      <c r="G39" s="60">
        <v>39050000</v>
      </c>
      <c r="H39" s="60">
        <v>17007863</v>
      </c>
      <c r="I39" s="60">
        <v>3495546</v>
      </c>
      <c r="J39" s="60">
        <v>59553409</v>
      </c>
      <c r="K39" s="60">
        <v>6991093</v>
      </c>
      <c r="L39" s="60">
        <v>0</v>
      </c>
      <c r="M39" s="60">
        <v>14737174</v>
      </c>
      <c r="N39" s="60">
        <v>21728267</v>
      </c>
      <c r="O39" s="60">
        <v>2097213</v>
      </c>
      <c r="P39" s="60">
        <v>3079671</v>
      </c>
      <c r="Q39" s="60">
        <v>12088231</v>
      </c>
      <c r="R39" s="60">
        <v>17265115</v>
      </c>
      <c r="S39" s="60">
        <v>0</v>
      </c>
      <c r="T39" s="60">
        <v>0</v>
      </c>
      <c r="U39" s="60">
        <v>0</v>
      </c>
      <c r="V39" s="60">
        <v>0</v>
      </c>
      <c r="W39" s="60">
        <v>98546791</v>
      </c>
      <c r="X39" s="60">
        <v>80189920</v>
      </c>
      <c r="Y39" s="60">
        <v>18356871</v>
      </c>
      <c r="Z39" s="140">
        <v>22.89</v>
      </c>
      <c r="AA39" s="155">
        <v>80190000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74652805</v>
      </c>
      <c r="D42" s="206">
        <f>SUM(D38:D41)</f>
        <v>0</v>
      </c>
      <c r="E42" s="207">
        <f t="shared" si="3"/>
        <v>139036494</v>
      </c>
      <c r="F42" s="88">
        <f t="shared" si="3"/>
        <v>139036494</v>
      </c>
      <c r="G42" s="88">
        <f t="shared" si="3"/>
        <v>108103350</v>
      </c>
      <c r="H42" s="88">
        <f t="shared" si="3"/>
        <v>6914347</v>
      </c>
      <c r="I42" s="88">
        <f t="shared" si="3"/>
        <v>-5132562</v>
      </c>
      <c r="J42" s="88">
        <f t="shared" si="3"/>
        <v>109885135</v>
      </c>
      <c r="K42" s="88">
        <f t="shared" si="3"/>
        <v>-3896311</v>
      </c>
      <c r="L42" s="88">
        <f t="shared" si="3"/>
        <v>-16030258</v>
      </c>
      <c r="M42" s="88">
        <f t="shared" si="3"/>
        <v>58979574</v>
      </c>
      <c r="N42" s="88">
        <f t="shared" si="3"/>
        <v>39053005</v>
      </c>
      <c r="O42" s="88">
        <f t="shared" si="3"/>
        <v>-5852281</v>
      </c>
      <c r="P42" s="88">
        <f t="shared" si="3"/>
        <v>-9004085</v>
      </c>
      <c r="Q42" s="88">
        <f t="shared" si="3"/>
        <v>44001391</v>
      </c>
      <c r="R42" s="88">
        <f t="shared" si="3"/>
        <v>29145025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178083165</v>
      </c>
      <c r="X42" s="88">
        <f t="shared" si="3"/>
        <v>139101539</v>
      </c>
      <c r="Y42" s="88">
        <f t="shared" si="3"/>
        <v>38981626</v>
      </c>
      <c r="Z42" s="208">
        <f>+IF(X42&lt;&gt;0,+(Y42/X42)*100,0)</f>
        <v>28.02386392001026</v>
      </c>
      <c r="AA42" s="206">
        <f>SUM(AA38:AA41)</f>
        <v>139036494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74652805</v>
      </c>
      <c r="D44" s="210">
        <f>+D42-D43</f>
        <v>0</v>
      </c>
      <c r="E44" s="211">
        <f t="shared" si="4"/>
        <v>139036494</v>
      </c>
      <c r="F44" s="77">
        <f t="shared" si="4"/>
        <v>139036494</v>
      </c>
      <c r="G44" s="77">
        <f t="shared" si="4"/>
        <v>108103350</v>
      </c>
      <c r="H44" s="77">
        <f t="shared" si="4"/>
        <v>6914347</v>
      </c>
      <c r="I44" s="77">
        <f t="shared" si="4"/>
        <v>-5132562</v>
      </c>
      <c r="J44" s="77">
        <f t="shared" si="4"/>
        <v>109885135</v>
      </c>
      <c r="K44" s="77">
        <f t="shared" si="4"/>
        <v>-3896311</v>
      </c>
      <c r="L44" s="77">
        <f t="shared" si="4"/>
        <v>-16030258</v>
      </c>
      <c r="M44" s="77">
        <f t="shared" si="4"/>
        <v>58979574</v>
      </c>
      <c r="N44" s="77">
        <f t="shared" si="4"/>
        <v>39053005</v>
      </c>
      <c r="O44" s="77">
        <f t="shared" si="4"/>
        <v>-5852281</v>
      </c>
      <c r="P44" s="77">
        <f t="shared" si="4"/>
        <v>-9004085</v>
      </c>
      <c r="Q44" s="77">
        <f t="shared" si="4"/>
        <v>44001391</v>
      </c>
      <c r="R44" s="77">
        <f t="shared" si="4"/>
        <v>29145025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178083165</v>
      </c>
      <c r="X44" s="77">
        <f t="shared" si="4"/>
        <v>139101539</v>
      </c>
      <c r="Y44" s="77">
        <f t="shared" si="4"/>
        <v>38981626</v>
      </c>
      <c r="Z44" s="212">
        <f>+IF(X44&lt;&gt;0,+(Y44/X44)*100,0)</f>
        <v>28.02386392001026</v>
      </c>
      <c r="AA44" s="210">
        <f>+AA42-AA43</f>
        <v>139036494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74652805</v>
      </c>
      <c r="D46" s="206">
        <f>SUM(D44:D45)</f>
        <v>0</v>
      </c>
      <c r="E46" s="207">
        <f t="shared" si="5"/>
        <v>139036494</v>
      </c>
      <c r="F46" s="88">
        <f t="shared" si="5"/>
        <v>139036494</v>
      </c>
      <c r="G46" s="88">
        <f t="shared" si="5"/>
        <v>108103350</v>
      </c>
      <c r="H46" s="88">
        <f t="shared" si="5"/>
        <v>6914347</v>
      </c>
      <c r="I46" s="88">
        <f t="shared" si="5"/>
        <v>-5132562</v>
      </c>
      <c r="J46" s="88">
        <f t="shared" si="5"/>
        <v>109885135</v>
      </c>
      <c r="K46" s="88">
        <f t="shared" si="5"/>
        <v>-3896311</v>
      </c>
      <c r="L46" s="88">
        <f t="shared" si="5"/>
        <v>-16030258</v>
      </c>
      <c r="M46" s="88">
        <f t="shared" si="5"/>
        <v>58979574</v>
      </c>
      <c r="N46" s="88">
        <f t="shared" si="5"/>
        <v>39053005</v>
      </c>
      <c r="O46" s="88">
        <f t="shared" si="5"/>
        <v>-5852281</v>
      </c>
      <c r="P46" s="88">
        <f t="shared" si="5"/>
        <v>-9004085</v>
      </c>
      <c r="Q46" s="88">
        <f t="shared" si="5"/>
        <v>44001391</v>
      </c>
      <c r="R46" s="88">
        <f t="shared" si="5"/>
        <v>29145025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178083165</v>
      </c>
      <c r="X46" s="88">
        <f t="shared" si="5"/>
        <v>139101539</v>
      </c>
      <c r="Y46" s="88">
        <f t="shared" si="5"/>
        <v>38981626</v>
      </c>
      <c r="Z46" s="208">
        <f>+IF(X46&lt;&gt;0,+(Y46/X46)*100,0)</f>
        <v>28.02386392001026</v>
      </c>
      <c r="AA46" s="206">
        <f>SUM(AA44:AA45)</f>
        <v>139036494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74652805</v>
      </c>
      <c r="D48" s="217">
        <f>SUM(D46:D47)</f>
        <v>0</v>
      </c>
      <c r="E48" s="218">
        <f t="shared" si="6"/>
        <v>139036494</v>
      </c>
      <c r="F48" s="219">
        <f t="shared" si="6"/>
        <v>139036494</v>
      </c>
      <c r="G48" s="219">
        <f t="shared" si="6"/>
        <v>108103350</v>
      </c>
      <c r="H48" s="220">
        <f t="shared" si="6"/>
        <v>6914347</v>
      </c>
      <c r="I48" s="220">
        <f t="shared" si="6"/>
        <v>-5132562</v>
      </c>
      <c r="J48" s="220">
        <f t="shared" si="6"/>
        <v>109885135</v>
      </c>
      <c r="K48" s="220">
        <f t="shared" si="6"/>
        <v>-3896311</v>
      </c>
      <c r="L48" s="220">
        <f t="shared" si="6"/>
        <v>-16030258</v>
      </c>
      <c r="M48" s="219">
        <f t="shared" si="6"/>
        <v>58979574</v>
      </c>
      <c r="N48" s="219">
        <f t="shared" si="6"/>
        <v>39053005</v>
      </c>
      <c r="O48" s="220">
        <f t="shared" si="6"/>
        <v>-5852281</v>
      </c>
      <c r="P48" s="220">
        <f t="shared" si="6"/>
        <v>-9004085</v>
      </c>
      <c r="Q48" s="220">
        <f t="shared" si="6"/>
        <v>44001391</v>
      </c>
      <c r="R48" s="220">
        <f t="shared" si="6"/>
        <v>29145025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178083165</v>
      </c>
      <c r="X48" s="220">
        <f t="shared" si="6"/>
        <v>139101539</v>
      </c>
      <c r="Y48" s="220">
        <f t="shared" si="6"/>
        <v>38981626</v>
      </c>
      <c r="Z48" s="221">
        <f>+IF(X48&lt;&gt;0,+(Y48/X48)*100,0)</f>
        <v>28.02386392001026</v>
      </c>
      <c r="AA48" s="222">
        <f>SUM(AA46:AA47)</f>
        <v>139036494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8075779</v>
      </c>
      <c r="D5" s="153">
        <f>SUM(D6:D8)</f>
        <v>0</v>
      </c>
      <c r="E5" s="154">
        <f t="shared" si="0"/>
        <v>5587360</v>
      </c>
      <c r="F5" s="100">
        <f t="shared" si="0"/>
        <v>5587360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9000</v>
      </c>
      <c r="M5" s="100">
        <f t="shared" si="0"/>
        <v>0</v>
      </c>
      <c r="N5" s="100">
        <f t="shared" si="0"/>
        <v>9000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9000</v>
      </c>
      <c r="X5" s="100">
        <f t="shared" si="0"/>
        <v>3829770</v>
      </c>
      <c r="Y5" s="100">
        <f t="shared" si="0"/>
        <v>-3820770</v>
      </c>
      <c r="Z5" s="137">
        <f>+IF(X5&lt;&gt;0,+(Y5/X5)*100,0)</f>
        <v>-99.76499894249524</v>
      </c>
      <c r="AA5" s="153">
        <f>SUM(AA6:AA8)</f>
        <v>5587360</v>
      </c>
    </row>
    <row r="6" spans="1:27" ht="12.75">
      <c r="A6" s="138" t="s">
        <v>75</v>
      </c>
      <c r="B6" s="136"/>
      <c r="C6" s="155">
        <v>122841</v>
      </c>
      <c r="D6" s="155"/>
      <c r="E6" s="156">
        <v>631000</v>
      </c>
      <c r="F6" s="60">
        <v>631000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112500</v>
      </c>
      <c r="Y6" s="60">
        <v>-112500</v>
      </c>
      <c r="Z6" s="140">
        <v>-100</v>
      </c>
      <c r="AA6" s="62">
        <v>631000</v>
      </c>
    </row>
    <row r="7" spans="1:27" ht="12.75">
      <c r="A7" s="138" t="s">
        <v>76</v>
      </c>
      <c r="B7" s="136"/>
      <c r="C7" s="157">
        <v>4113040</v>
      </c>
      <c r="D7" s="157"/>
      <c r="E7" s="158">
        <v>2150000</v>
      </c>
      <c r="F7" s="159">
        <v>2150000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1612503</v>
      </c>
      <c r="Y7" s="159">
        <v>-1612503</v>
      </c>
      <c r="Z7" s="141">
        <v>-100</v>
      </c>
      <c r="AA7" s="225">
        <v>2150000</v>
      </c>
    </row>
    <row r="8" spans="1:27" ht="12.75">
      <c r="A8" s="138" t="s">
        <v>77</v>
      </c>
      <c r="B8" s="136"/>
      <c r="C8" s="155">
        <v>3839898</v>
      </c>
      <c r="D8" s="155"/>
      <c r="E8" s="156">
        <v>2806360</v>
      </c>
      <c r="F8" s="60">
        <v>2806360</v>
      </c>
      <c r="G8" s="60"/>
      <c r="H8" s="60"/>
      <c r="I8" s="60"/>
      <c r="J8" s="60"/>
      <c r="K8" s="60"/>
      <c r="L8" s="60">
        <v>9000</v>
      </c>
      <c r="M8" s="60"/>
      <c r="N8" s="60">
        <v>9000</v>
      </c>
      <c r="O8" s="60"/>
      <c r="P8" s="60"/>
      <c r="Q8" s="60"/>
      <c r="R8" s="60"/>
      <c r="S8" s="60"/>
      <c r="T8" s="60"/>
      <c r="U8" s="60"/>
      <c r="V8" s="60"/>
      <c r="W8" s="60">
        <v>9000</v>
      </c>
      <c r="X8" s="60">
        <v>2104767</v>
      </c>
      <c r="Y8" s="60">
        <v>-2095767</v>
      </c>
      <c r="Z8" s="140">
        <v>-99.57</v>
      </c>
      <c r="AA8" s="62">
        <v>2806360</v>
      </c>
    </row>
    <row r="9" spans="1:27" ht="12.75">
      <c r="A9" s="135" t="s">
        <v>78</v>
      </c>
      <c r="B9" s="136"/>
      <c r="C9" s="153">
        <f aca="true" t="shared" si="1" ref="C9:Y9">SUM(C10:C14)</f>
        <v>1275002</v>
      </c>
      <c r="D9" s="153">
        <f>SUM(D10:D14)</f>
        <v>0</v>
      </c>
      <c r="E9" s="154">
        <f t="shared" si="1"/>
        <v>2250000</v>
      </c>
      <c r="F9" s="100">
        <f t="shared" si="1"/>
        <v>2250000</v>
      </c>
      <c r="G9" s="100">
        <f t="shared" si="1"/>
        <v>0</v>
      </c>
      <c r="H9" s="100">
        <f t="shared" si="1"/>
        <v>62806</v>
      </c>
      <c r="I9" s="100">
        <f t="shared" si="1"/>
        <v>53900</v>
      </c>
      <c r="J9" s="100">
        <f t="shared" si="1"/>
        <v>116706</v>
      </c>
      <c r="K9" s="100">
        <f t="shared" si="1"/>
        <v>0</v>
      </c>
      <c r="L9" s="100">
        <f t="shared" si="1"/>
        <v>69383</v>
      </c>
      <c r="M9" s="100">
        <f t="shared" si="1"/>
        <v>0</v>
      </c>
      <c r="N9" s="100">
        <f t="shared" si="1"/>
        <v>69383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186089</v>
      </c>
      <c r="X9" s="100">
        <f t="shared" si="1"/>
        <v>1687500</v>
      </c>
      <c r="Y9" s="100">
        <f t="shared" si="1"/>
        <v>-1501411</v>
      </c>
      <c r="Z9" s="137">
        <f>+IF(X9&lt;&gt;0,+(Y9/X9)*100,0)</f>
        <v>-88.97250370370371</v>
      </c>
      <c r="AA9" s="102">
        <f>SUM(AA10:AA14)</f>
        <v>2250000</v>
      </c>
    </row>
    <row r="10" spans="1:27" ht="12.75">
      <c r="A10" s="138" t="s">
        <v>79</v>
      </c>
      <c r="B10" s="136"/>
      <c r="C10" s="155">
        <v>70846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1204156</v>
      </c>
      <c r="D12" s="155"/>
      <c r="E12" s="156">
        <v>2250000</v>
      </c>
      <c r="F12" s="60">
        <v>2250000</v>
      </c>
      <c r="G12" s="60"/>
      <c r="H12" s="60">
        <v>62806</v>
      </c>
      <c r="I12" s="60">
        <v>53900</v>
      </c>
      <c r="J12" s="60">
        <v>116706</v>
      </c>
      <c r="K12" s="60"/>
      <c r="L12" s="60">
        <v>69383</v>
      </c>
      <c r="M12" s="60"/>
      <c r="N12" s="60">
        <v>69383</v>
      </c>
      <c r="O12" s="60"/>
      <c r="P12" s="60"/>
      <c r="Q12" s="60"/>
      <c r="R12" s="60"/>
      <c r="S12" s="60"/>
      <c r="T12" s="60"/>
      <c r="U12" s="60"/>
      <c r="V12" s="60"/>
      <c r="W12" s="60">
        <v>186089</v>
      </c>
      <c r="X12" s="60"/>
      <c r="Y12" s="60">
        <v>186089</v>
      </c>
      <c r="Z12" s="140"/>
      <c r="AA12" s="62">
        <v>2250000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1687500</v>
      </c>
      <c r="Y13" s="60">
        <v>-1687500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91744800</v>
      </c>
      <c r="D15" s="153">
        <f>SUM(D16:D18)</f>
        <v>0</v>
      </c>
      <c r="E15" s="154">
        <f t="shared" si="2"/>
        <v>129802360</v>
      </c>
      <c r="F15" s="100">
        <f t="shared" si="2"/>
        <v>129802360</v>
      </c>
      <c r="G15" s="100">
        <f t="shared" si="2"/>
        <v>9121920</v>
      </c>
      <c r="H15" s="100">
        <f t="shared" si="2"/>
        <v>17728547</v>
      </c>
      <c r="I15" s="100">
        <f t="shared" si="2"/>
        <v>4458231</v>
      </c>
      <c r="J15" s="100">
        <f t="shared" si="2"/>
        <v>31308698</v>
      </c>
      <c r="K15" s="100">
        <f t="shared" si="2"/>
        <v>3897899</v>
      </c>
      <c r="L15" s="100">
        <f t="shared" si="2"/>
        <v>12745721</v>
      </c>
      <c r="M15" s="100">
        <f t="shared" si="2"/>
        <v>4683868</v>
      </c>
      <c r="N15" s="100">
        <f t="shared" si="2"/>
        <v>21327488</v>
      </c>
      <c r="O15" s="100">
        <f t="shared" si="2"/>
        <v>3985199</v>
      </c>
      <c r="P15" s="100">
        <f t="shared" si="2"/>
        <v>10251895</v>
      </c>
      <c r="Q15" s="100">
        <f t="shared" si="2"/>
        <v>6617782</v>
      </c>
      <c r="R15" s="100">
        <f t="shared" si="2"/>
        <v>20854876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73491062</v>
      </c>
      <c r="X15" s="100">
        <f t="shared" si="2"/>
        <v>99226764</v>
      </c>
      <c r="Y15" s="100">
        <f t="shared" si="2"/>
        <v>-25735702</v>
      </c>
      <c r="Z15" s="137">
        <f>+IF(X15&lt;&gt;0,+(Y15/X15)*100,0)</f>
        <v>-25.936250425338876</v>
      </c>
      <c r="AA15" s="102">
        <f>SUM(AA16:AA18)</f>
        <v>129802360</v>
      </c>
    </row>
    <row r="16" spans="1:27" ht="12.75">
      <c r="A16" s="138" t="s">
        <v>85</v>
      </c>
      <c r="B16" s="136"/>
      <c r="C16" s="155">
        <v>481500</v>
      </c>
      <c r="D16" s="155"/>
      <c r="E16" s="156">
        <v>2500000</v>
      </c>
      <c r="F16" s="60">
        <v>2500000</v>
      </c>
      <c r="G16" s="60"/>
      <c r="H16" s="60">
        <v>542358</v>
      </c>
      <c r="I16" s="60"/>
      <c r="J16" s="60">
        <v>542358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542358</v>
      </c>
      <c r="X16" s="60">
        <v>1874997</v>
      </c>
      <c r="Y16" s="60">
        <v>-1332639</v>
      </c>
      <c r="Z16" s="140">
        <v>-71.07</v>
      </c>
      <c r="AA16" s="62">
        <v>2500000</v>
      </c>
    </row>
    <row r="17" spans="1:27" ht="12.75">
      <c r="A17" s="138" t="s">
        <v>86</v>
      </c>
      <c r="B17" s="136"/>
      <c r="C17" s="155">
        <v>91263300</v>
      </c>
      <c r="D17" s="155"/>
      <c r="E17" s="156">
        <v>127302360</v>
      </c>
      <c r="F17" s="60">
        <v>127302360</v>
      </c>
      <c r="G17" s="60">
        <v>9121920</v>
      </c>
      <c r="H17" s="60">
        <v>17186189</v>
      </c>
      <c r="I17" s="60">
        <v>4458231</v>
      </c>
      <c r="J17" s="60">
        <v>30766340</v>
      </c>
      <c r="K17" s="60">
        <v>3897899</v>
      </c>
      <c r="L17" s="60">
        <v>12745721</v>
      </c>
      <c r="M17" s="60">
        <v>4683868</v>
      </c>
      <c r="N17" s="60">
        <v>21327488</v>
      </c>
      <c r="O17" s="60">
        <v>3985199</v>
      </c>
      <c r="P17" s="60">
        <v>10251895</v>
      </c>
      <c r="Q17" s="60">
        <v>6617782</v>
      </c>
      <c r="R17" s="60">
        <v>20854876</v>
      </c>
      <c r="S17" s="60"/>
      <c r="T17" s="60"/>
      <c r="U17" s="60"/>
      <c r="V17" s="60"/>
      <c r="W17" s="60">
        <v>72948704</v>
      </c>
      <c r="X17" s="60">
        <v>97351767</v>
      </c>
      <c r="Y17" s="60">
        <v>-24403063</v>
      </c>
      <c r="Z17" s="140">
        <v>-25.07</v>
      </c>
      <c r="AA17" s="62">
        <v>127302360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2808448</v>
      </c>
      <c r="D19" s="153">
        <f>SUM(D20:D23)</f>
        <v>0</v>
      </c>
      <c r="E19" s="154">
        <f t="shared" si="3"/>
        <v>1380000</v>
      </c>
      <c r="F19" s="100">
        <f t="shared" si="3"/>
        <v>1380000</v>
      </c>
      <c r="G19" s="100">
        <f t="shared" si="3"/>
        <v>0</v>
      </c>
      <c r="H19" s="100">
        <f t="shared" si="3"/>
        <v>0</v>
      </c>
      <c r="I19" s="100">
        <f t="shared" si="3"/>
        <v>304129</v>
      </c>
      <c r="J19" s="100">
        <f t="shared" si="3"/>
        <v>304129</v>
      </c>
      <c r="K19" s="100">
        <f t="shared" si="3"/>
        <v>0</v>
      </c>
      <c r="L19" s="100">
        <f t="shared" si="3"/>
        <v>261264</v>
      </c>
      <c r="M19" s="100">
        <f t="shared" si="3"/>
        <v>0</v>
      </c>
      <c r="N19" s="100">
        <f t="shared" si="3"/>
        <v>261264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565393</v>
      </c>
      <c r="X19" s="100">
        <f t="shared" si="3"/>
        <v>1035000</v>
      </c>
      <c r="Y19" s="100">
        <f t="shared" si="3"/>
        <v>-469607</v>
      </c>
      <c r="Z19" s="137">
        <f>+IF(X19&lt;&gt;0,+(Y19/X19)*100,0)</f>
        <v>-45.37265700483092</v>
      </c>
      <c r="AA19" s="102">
        <f>SUM(AA20:AA23)</f>
        <v>1380000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>
        <v>261264</v>
      </c>
      <c r="M22" s="159"/>
      <c r="N22" s="159">
        <v>261264</v>
      </c>
      <c r="O22" s="159"/>
      <c r="P22" s="159"/>
      <c r="Q22" s="159"/>
      <c r="R22" s="159"/>
      <c r="S22" s="159"/>
      <c r="T22" s="159"/>
      <c r="U22" s="159"/>
      <c r="V22" s="159"/>
      <c r="W22" s="159">
        <v>261264</v>
      </c>
      <c r="X22" s="159"/>
      <c r="Y22" s="159">
        <v>261264</v>
      </c>
      <c r="Z22" s="141"/>
      <c r="AA22" s="225"/>
    </row>
    <row r="23" spans="1:27" ht="12.75">
      <c r="A23" s="138" t="s">
        <v>92</v>
      </c>
      <c r="B23" s="136"/>
      <c r="C23" s="155">
        <v>2808448</v>
      </c>
      <c r="D23" s="155"/>
      <c r="E23" s="156">
        <v>1380000</v>
      </c>
      <c r="F23" s="60">
        <v>1380000</v>
      </c>
      <c r="G23" s="60"/>
      <c r="H23" s="60"/>
      <c r="I23" s="60">
        <v>304129</v>
      </c>
      <c r="J23" s="60">
        <v>304129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304129</v>
      </c>
      <c r="X23" s="60">
        <v>1035000</v>
      </c>
      <c r="Y23" s="60">
        <v>-730871</v>
      </c>
      <c r="Z23" s="140">
        <v>-70.62</v>
      </c>
      <c r="AA23" s="62">
        <v>1380000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103904029</v>
      </c>
      <c r="D25" s="217">
        <f>+D5+D9+D15+D19+D24</f>
        <v>0</v>
      </c>
      <c r="E25" s="230">
        <f t="shared" si="4"/>
        <v>139019720</v>
      </c>
      <c r="F25" s="219">
        <f t="shared" si="4"/>
        <v>139019720</v>
      </c>
      <c r="G25" s="219">
        <f t="shared" si="4"/>
        <v>9121920</v>
      </c>
      <c r="H25" s="219">
        <f t="shared" si="4"/>
        <v>17791353</v>
      </c>
      <c r="I25" s="219">
        <f t="shared" si="4"/>
        <v>4816260</v>
      </c>
      <c r="J25" s="219">
        <f t="shared" si="4"/>
        <v>31729533</v>
      </c>
      <c r="K25" s="219">
        <f t="shared" si="4"/>
        <v>3897899</v>
      </c>
      <c r="L25" s="219">
        <f t="shared" si="4"/>
        <v>13085368</v>
      </c>
      <c r="M25" s="219">
        <f t="shared" si="4"/>
        <v>4683868</v>
      </c>
      <c r="N25" s="219">
        <f t="shared" si="4"/>
        <v>21667135</v>
      </c>
      <c r="O25" s="219">
        <f t="shared" si="4"/>
        <v>3985199</v>
      </c>
      <c r="P25" s="219">
        <f t="shared" si="4"/>
        <v>10251895</v>
      </c>
      <c r="Q25" s="219">
        <f t="shared" si="4"/>
        <v>6617782</v>
      </c>
      <c r="R25" s="219">
        <f t="shared" si="4"/>
        <v>20854876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74251544</v>
      </c>
      <c r="X25" s="219">
        <f t="shared" si="4"/>
        <v>105779034</v>
      </c>
      <c r="Y25" s="219">
        <f t="shared" si="4"/>
        <v>-31527490</v>
      </c>
      <c r="Z25" s="231">
        <f>+IF(X25&lt;&gt;0,+(Y25/X25)*100,0)</f>
        <v>-29.80504624385207</v>
      </c>
      <c r="AA25" s="232">
        <f>+AA5+AA9+AA15+AA19+AA24</f>
        <v>139019720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67040482</v>
      </c>
      <c r="D28" s="155"/>
      <c r="E28" s="156">
        <v>80190000</v>
      </c>
      <c r="F28" s="60">
        <v>80190000</v>
      </c>
      <c r="G28" s="60">
        <v>6137220</v>
      </c>
      <c r="H28" s="60">
        <v>17079551</v>
      </c>
      <c r="I28" s="60">
        <v>4458231</v>
      </c>
      <c r="J28" s="60">
        <v>27675002</v>
      </c>
      <c r="K28" s="60">
        <v>3542709</v>
      </c>
      <c r="L28" s="60">
        <v>12058669</v>
      </c>
      <c r="M28" s="60">
        <v>4683868</v>
      </c>
      <c r="N28" s="60">
        <v>20285246</v>
      </c>
      <c r="O28" s="60">
        <v>1982451</v>
      </c>
      <c r="P28" s="60">
        <v>3807183</v>
      </c>
      <c r="Q28" s="60">
        <v>6617782</v>
      </c>
      <c r="R28" s="60">
        <v>12407416</v>
      </c>
      <c r="S28" s="60"/>
      <c r="T28" s="60"/>
      <c r="U28" s="60"/>
      <c r="V28" s="60"/>
      <c r="W28" s="60">
        <v>60367664</v>
      </c>
      <c r="X28" s="60">
        <v>82690000</v>
      </c>
      <c r="Y28" s="60">
        <v>-22322336</v>
      </c>
      <c r="Z28" s="140">
        <v>-27</v>
      </c>
      <c r="AA28" s="155">
        <v>80190000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67040482</v>
      </c>
      <c r="D32" s="210">
        <f>SUM(D28:D31)</f>
        <v>0</v>
      </c>
      <c r="E32" s="211">
        <f t="shared" si="5"/>
        <v>80190000</v>
      </c>
      <c r="F32" s="77">
        <f t="shared" si="5"/>
        <v>80190000</v>
      </c>
      <c r="G32" s="77">
        <f t="shared" si="5"/>
        <v>6137220</v>
      </c>
      <c r="H32" s="77">
        <f t="shared" si="5"/>
        <v>17079551</v>
      </c>
      <c r="I32" s="77">
        <f t="shared" si="5"/>
        <v>4458231</v>
      </c>
      <c r="J32" s="77">
        <f t="shared" si="5"/>
        <v>27675002</v>
      </c>
      <c r="K32" s="77">
        <f t="shared" si="5"/>
        <v>3542709</v>
      </c>
      <c r="L32" s="77">
        <f t="shared" si="5"/>
        <v>12058669</v>
      </c>
      <c r="M32" s="77">
        <f t="shared" si="5"/>
        <v>4683868</v>
      </c>
      <c r="N32" s="77">
        <f t="shared" si="5"/>
        <v>20285246</v>
      </c>
      <c r="O32" s="77">
        <f t="shared" si="5"/>
        <v>1982451</v>
      </c>
      <c r="P32" s="77">
        <f t="shared" si="5"/>
        <v>3807183</v>
      </c>
      <c r="Q32" s="77">
        <f t="shared" si="5"/>
        <v>6617782</v>
      </c>
      <c r="R32" s="77">
        <f t="shared" si="5"/>
        <v>12407416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60367664</v>
      </c>
      <c r="X32" s="77">
        <f t="shared" si="5"/>
        <v>82690000</v>
      </c>
      <c r="Y32" s="77">
        <f t="shared" si="5"/>
        <v>-22322336</v>
      </c>
      <c r="Z32" s="212">
        <f>+IF(X32&lt;&gt;0,+(Y32/X32)*100,0)</f>
        <v>-26.9952061918007</v>
      </c>
      <c r="AA32" s="79">
        <f>SUM(AA28:AA31)</f>
        <v>80190000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36863547</v>
      </c>
      <c r="D35" s="155"/>
      <c r="E35" s="156">
        <v>58829720</v>
      </c>
      <c r="F35" s="60">
        <v>58829720</v>
      </c>
      <c r="G35" s="60">
        <v>2984700</v>
      </c>
      <c r="H35" s="60">
        <v>711802</v>
      </c>
      <c r="I35" s="60">
        <v>358029</v>
      </c>
      <c r="J35" s="60">
        <v>4054531</v>
      </c>
      <c r="K35" s="60">
        <v>355190</v>
      </c>
      <c r="L35" s="60">
        <v>1026699</v>
      </c>
      <c r="M35" s="60"/>
      <c r="N35" s="60">
        <v>1381889</v>
      </c>
      <c r="O35" s="60">
        <v>2002748</v>
      </c>
      <c r="P35" s="60">
        <v>6444712</v>
      </c>
      <c r="Q35" s="60"/>
      <c r="R35" s="60">
        <v>8447460</v>
      </c>
      <c r="S35" s="60"/>
      <c r="T35" s="60"/>
      <c r="U35" s="60"/>
      <c r="V35" s="60"/>
      <c r="W35" s="60">
        <v>13883880</v>
      </c>
      <c r="X35" s="60">
        <v>43761537</v>
      </c>
      <c r="Y35" s="60">
        <v>-29877657</v>
      </c>
      <c r="Z35" s="140">
        <v>-68.27</v>
      </c>
      <c r="AA35" s="62">
        <v>58829720</v>
      </c>
    </row>
    <row r="36" spans="1:27" ht="12.75">
      <c r="A36" s="238" t="s">
        <v>139</v>
      </c>
      <c r="B36" s="149"/>
      <c r="C36" s="222">
        <f aca="true" t="shared" si="6" ref="C36:Y36">SUM(C32:C35)</f>
        <v>103904029</v>
      </c>
      <c r="D36" s="222">
        <f>SUM(D32:D35)</f>
        <v>0</v>
      </c>
      <c r="E36" s="218">
        <f t="shared" si="6"/>
        <v>139019720</v>
      </c>
      <c r="F36" s="220">
        <f t="shared" si="6"/>
        <v>139019720</v>
      </c>
      <c r="G36" s="220">
        <f t="shared" si="6"/>
        <v>9121920</v>
      </c>
      <c r="H36" s="220">
        <f t="shared" si="6"/>
        <v>17791353</v>
      </c>
      <c r="I36" s="220">
        <f t="shared" si="6"/>
        <v>4816260</v>
      </c>
      <c r="J36" s="220">
        <f t="shared" si="6"/>
        <v>31729533</v>
      </c>
      <c r="K36" s="220">
        <f t="shared" si="6"/>
        <v>3897899</v>
      </c>
      <c r="L36" s="220">
        <f t="shared" si="6"/>
        <v>13085368</v>
      </c>
      <c r="M36" s="220">
        <f t="shared" si="6"/>
        <v>4683868</v>
      </c>
      <c r="N36" s="220">
        <f t="shared" si="6"/>
        <v>21667135</v>
      </c>
      <c r="O36" s="220">
        <f t="shared" si="6"/>
        <v>3985199</v>
      </c>
      <c r="P36" s="220">
        <f t="shared" si="6"/>
        <v>10251895</v>
      </c>
      <c r="Q36" s="220">
        <f t="shared" si="6"/>
        <v>6617782</v>
      </c>
      <c r="R36" s="220">
        <f t="shared" si="6"/>
        <v>20854876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74251544</v>
      </c>
      <c r="X36" s="220">
        <f t="shared" si="6"/>
        <v>126451537</v>
      </c>
      <c r="Y36" s="220">
        <f t="shared" si="6"/>
        <v>-52199993</v>
      </c>
      <c r="Z36" s="221">
        <f>+IF(X36&lt;&gt;0,+(Y36/X36)*100,0)</f>
        <v>-41.28063148809334</v>
      </c>
      <c r="AA36" s="239">
        <f>SUM(AA32:AA35)</f>
        <v>139019720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846200</v>
      </c>
      <c r="D6" s="155"/>
      <c r="E6" s="59">
        <v>18860347</v>
      </c>
      <c r="F6" s="60">
        <v>18860347</v>
      </c>
      <c r="G6" s="60">
        <v>846200</v>
      </c>
      <c r="H6" s="60">
        <v>11500</v>
      </c>
      <c r="I6" s="60">
        <v>18092</v>
      </c>
      <c r="J6" s="60">
        <v>18092</v>
      </c>
      <c r="K6" s="60">
        <v>17743</v>
      </c>
      <c r="L6" s="60">
        <v>17743</v>
      </c>
      <c r="M6" s="60">
        <v>17743</v>
      </c>
      <c r="N6" s="60">
        <v>17743</v>
      </c>
      <c r="O6" s="60">
        <v>125902971</v>
      </c>
      <c r="P6" s="60">
        <v>125216171</v>
      </c>
      <c r="Q6" s="60"/>
      <c r="R6" s="60"/>
      <c r="S6" s="60"/>
      <c r="T6" s="60"/>
      <c r="U6" s="60"/>
      <c r="V6" s="60"/>
      <c r="W6" s="60"/>
      <c r="X6" s="60">
        <v>14145260</v>
      </c>
      <c r="Y6" s="60">
        <v>-14145260</v>
      </c>
      <c r="Z6" s="140">
        <v>-100</v>
      </c>
      <c r="AA6" s="62">
        <v>18860347</v>
      </c>
    </row>
    <row r="7" spans="1:27" ht="12.75">
      <c r="A7" s="249" t="s">
        <v>144</v>
      </c>
      <c r="B7" s="182"/>
      <c r="C7" s="155">
        <v>45085958</v>
      </c>
      <c r="D7" s="155"/>
      <c r="E7" s="59">
        <v>26340000</v>
      </c>
      <c r="F7" s="60">
        <v>26340000</v>
      </c>
      <c r="G7" s="60">
        <v>97108552</v>
      </c>
      <c r="H7" s="60">
        <v>247338845</v>
      </c>
      <c r="I7" s="60">
        <v>259319953</v>
      </c>
      <c r="J7" s="60">
        <v>259319953</v>
      </c>
      <c r="K7" s="60">
        <v>114128785</v>
      </c>
      <c r="L7" s="60">
        <v>76169965</v>
      </c>
      <c r="M7" s="60">
        <v>132450734</v>
      </c>
      <c r="N7" s="60">
        <v>132450734</v>
      </c>
      <c r="O7" s="60"/>
      <c r="P7" s="60"/>
      <c r="Q7" s="60">
        <v>137576904</v>
      </c>
      <c r="R7" s="60">
        <v>137576904</v>
      </c>
      <c r="S7" s="60"/>
      <c r="T7" s="60"/>
      <c r="U7" s="60"/>
      <c r="V7" s="60"/>
      <c r="W7" s="60">
        <v>137576904</v>
      </c>
      <c r="X7" s="60">
        <v>19755000</v>
      </c>
      <c r="Y7" s="60">
        <v>117821904</v>
      </c>
      <c r="Z7" s="140">
        <v>596.42</v>
      </c>
      <c r="AA7" s="62">
        <v>26340000</v>
      </c>
    </row>
    <row r="8" spans="1:27" ht="12.75">
      <c r="A8" s="249" t="s">
        <v>145</v>
      </c>
      <c r="B8" s="182"/>
      <c r="C8" s="155"/>
      <c r="D8" s="155"/>
      <c r="E8" s="59">
        <v>1240944</v>
      </c>
      <c r="F8" s="60">
        <v>1240944</v>
      </c>
      <c r="G8" s="60"/>
      <c r="H8" s="60">
        <v>11387515</v>
      </c>
      <c r="I8" s="60">
        <v>12044973</v>
      </c>
      <c r="J8" s="60">
        <v>12044973</v>
      </c>
      <c r="K8" s="60">
        <v>12153464</v>
      </c>
      <c r="L8" s="60">
        <v>12153464</v>
      </c>
      <c r="M8" s="60">
        <v>12153464</v>
      </c>
      <c r="N8" s="60">
        <v>12153464</v>
      </c>
      <c r="O8" s="60">
        <v>14888054</v>
      </c>
      <c r="P8" s="60">
        <v>30465320</v>
      </c>
      <c r="Q8" s="60">
        <v>32897541</v>
      </c>
      <c r="R8" s="60">
        <v>32897541</v>
      </c>
      <c r="S8" s="60"/>
      <c r="T8" s="60"/>
      <c r="U8" s="60"/>
      <c r="V8" s="60"/>
      <c r="W8" s="60">
        <v>32897541</v>
      </c>
      <c r="X8" s="60">
        <v>930708</v>
      </c>
      <c r="Y8" s="60">
        <v>31966833</v>
      </c>
      <c r="Z8" s="140">
        <v>3434.68</v>
      </c>
      <c r="AA8" s="62">
        <v>1240944</v>
      </c>
    </row>
    <row r="9" spans="1:27" ht="12.75">
      <c r="A9" s="249" t="s">
        <v>146</v>
      </c>
      <c r="B9" s="182"/>
      <c r="C9" s="155">
        <v>19866974</v>
      </c>
      <c r="D9" s="155"/>
      <c r="E9" s="59">
        <v>-1325004</v>
      </c>
      <c r="F9" s="60">
        <v>-1325004</v>
      </c>
      <c r="G9" s="60">
        <v>7068184</v>
      </c>
      <c r="H9" s="60">
        <v>21811529</v>
      </c>
      <c r="I9" s="60">
        <v>18366023</v>
      </c>
      <c r="J9" s="60">
        <v>18366023</v>
      </c>
      <c r="K9" s="60">
        <v>19329252</v>
      </c>
      <c r="L9" s="60">
        <v>19329252</v>
      </c>
      <c r="M9" s="60">
        <v>19329252</v>
      </c>
      <c r="N9" s="60">
        <v>19329252</v>
      </c>
      <c r="O9" s="60">
        <v>11272011</v>
      </c>
      <c r="P9" s="60">
        <v>60091897</v>
      </c>
      <c r="Q9" s="60">
        <v>33641715</v>
      </c>
      <c r="R9" s="60">
        <v>33641715</v>
      </c>
      <c r="S9" s="60"/>
      <c r="T9" s="60"/>
      <c r="U9" s="60"/>
      <c r="V9" s="60"/>
      <c r="W9" s="60">
        <v>33641715</v>
      </c>
      <c r="X9" s="60">
        <v>-993753</v>
      </c>
      <c r="Y9" s="60">
        <v>34635468</v>
      </c>
      <c r="Z9" s="140">
        <v>-3485.32</v>
      </c>
      <c r="AA9" s="62">
        <v>-1325004</v>
      </c>
    </row>
    <row r="10" spans="1:27" ht="12.75">
      <c r="A10" s="249" t="s">
        <v>147</v>
      </c>
      <c r="B10" s="182"/>
      <c r="C10" s="155">
        <v>2427165</v>
      </c>
      <c r="D10" s="155"/>
      <c r="E10" s="59"/>
      <c r="F10" s="60"/>
      <c r="G10" s="159">
        <v>82094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957909</v>
      </c>
      <c r="D11" s="155"/>
      <c r="E11" s="59"/>
      <c r="F11" s="60"/>
      <c r="G11" s="60">
        <v>354113</v>
      </c>
      <c r="H11" s="60">
        <v>354118</v>
      </c>
      <c r="I11" s="60">
        <v>354113</v>
      </c>
      <c r="J11" s="60">
        <v>354113</v>
      </c>
      <c r="K11" s="60">
        <v>354113</v>
      </c>
      <c r="L11" s="60">
        <v>354113</v>
      </c>
      <c r="M11" s="60">
        <v>354113</v>
      </c>
      <c r="N11" s="60">
        <v>354113</v>
      </c>
      <c r="O11" s="60">
        <v>638123</v>
      </c>
      <c r="P11" s="60">
        <v>557714</v>
      </c>
      <c r="Q11" s="60">
        <v>1214513</v>
      </c>
      <c r="R11" s="60">
        <v>1214513</v>
      </c>
      <c r="S11" s="60"/>
      <c r="T11" s="60"/>
      <c r="U11" s="60"/>
      <c r="V11" s="60"/>
      <c r="W11" s="60">
        <v>1214513</v>
      </c>
      <c r="X11" s="60"/>
      <c r="Y11" s="60">
        <v>1214513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69184206</v>
      </c>
      <c r="D12" s="168">
        <f>SUM(D6:D11)</f>
        <v>0</v>
      </c>
      <c r="E12" s="72">
        <f t="shared" si="0"/>
        <v>45116287</v>
      </c>
      <c r="F12" s="73">
        <f t="shared" si="0"/>
        <v>45116287</v>
      </c>
      <c r="G12" s="73">
        <f t="shared" si="0"/>
        <v>105459143</v>
      </c>
      <c r="H12" s="73">
        <f t="shared" si="0"/>
        <v>280903507</v>
      </c>
      <c r="I12" s="73">
        <f t="shared" si="0"/>
        <v>290103154</v>
      </c>
      <c r="J12" s="73">
        <f t="shared" si="0"/>
        <v>290103154</v>
      </c>
      <c r="K12" s="73">
        <f t="shared" si="0"/>
        <v>145983357</v>
      </c>
      <c r="L12" s="73">
        <f t="shared" si="0"/>
        <v>108024537</v>
      </c>
      <c r="M12" s="73">
        <f t="shared" si="0"/>
        <v>164305306</v>
      </c>
      <c r="N12" s="73">
        <f t="shared" si="0"/>
        <v>164305306</v>
      </c>
      <c r="O12" s="73">
        <f t="shared" si="0"/>
        <v>152701159</v>
      </c>
      <c r="P12" s="73">
        <f t="shared" si="0"/>
        <v>216331102</v>
      </c>
      <c r="Q12" s="73">
        <f t="shared" si="0"/>
        <v>205330673</v>
      </c>
      <c r="R12" s="73">
        <f t="shared" si="0"/>
        <v>205330673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205330673</v>
      </c>
      <c r="X12" s="73">
        <f t="shared" si="0"/>
        <v>33837215</v>
      </c>
      <c r="Y12" s="73">
        <f t="shared" si="0"/>
        <v>171493458</v>
      </c>
      <c r="Z12" s="170">
        <f>+IF(X12&lt;&gt;0,+(Y12/X12)*100,0)</f>
        <v>506.8190688861361</v>
      </c>
      <c r="AA12" s="74">
        <f>SUM(AA6:AA11)</f>
        <v>45116287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>
        <v>20456</v>
      </c>
      <c r="Q16" s="60">
        <v>74171</v>
      </c>
      <c r="R16" s="159">
        <v>74171</v>
      </c>
      <c r="S16" s="159"/>
      <c r="T16" s="60"/>
      <c r="U16" s="159"/>
      <c r="V16" s="159"/>
      <c r="W16" s="159">
        <v>74171</v>
      </c>
      <c r="X16" s="60"/>
      <c r="Y16" s="159">
        <v>74171</v>
      </c>
      <c r="Z16" s="141"/>
      <c r="AA16" s="225"/>
    </row>
    <row r="17" spans="1:27" ht="12.75">
      <c r="A17" s="249" t="s">
        <v>152</v>
      </c>
      <c r="B17" s="182"/>
      <c r="C17" s="155">
        <v>19961575</v>
      </c>
      <c r="D17" s="155"/>
      <c r="E17" s="59"/>
      <c r="F17" s="60"/>
      <c r="G17" s="60">
        <v>19961575</v>
      </c>
      <c r="H17" s="60">
        <v>19961575</v>
      </c>
      <c r="I17" s="60">
        <v>19961575</v>
      </c>
      <c r="J17" s="60">
        <v>19961575</v>
      </c>
      <c r="K17" s="60">
        <v>19961575</v>
      </c>
      <c r="L17" s="60">
        <v>19961575</v>
      </c>
      <c r="M17" s="60">
        <v>19961575</v>
      </c>
      <c r="N17" s="60">
        <v>19961575</v>
      </c>
      <c r="O17" s="60">
        <v>19961575</v>
      </c>
      <c r="P17" s="60">
        <v>19961575</v>
      </c>
      <c r="Q17" s="60">
        <v>19511575</v>
      </c>
      <c r="R17" s="60">
        <v>19511575</v>
      </c>
      <c r="S17" s="60"/>
      <c r="T17" s="60"/>
      <c r="U17" s="60"/>
      <c r="V17" s="60"/>
      <c r="W17" s="60">
        <v>19511575</v>
      </c>
      <c r="X17" s="60"/>
      <c r="Y17" s="60">
        <v>19511575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540070037</v>
      </c>
      <c r="D19" s="155"/>
      <c r="E19" s="59">
        <v>657097051</v>
      </c>
      <c r="F19" s="60">
        <v>657097051</v>
      </c>
      <c r="G19" s="60">
        <v>467918999</v>
      </c>
      <c r="H19" s="60">
        <v>480389461</v>
      </c>
      <c r="I19" s="60">
        <v>484146861</v>
      </c>
      <c r="J19" s="60">
        <v>484146861</v>
      </c>
      <c r="K19" s="60">
        <v>488150640</v>
      </c>
      <c r="L19" s="60">
        <v>488150640</v>
      </c>
      <c r="M19" s="60">
        <v>488150640</v>
      </c>
      <c r="N19" s="60">
        <v>488150640</v>
      </c>
      <c r="O19" s="60">
        <v>504656969</v>
      </c>
      <c r="P19" s="60">
        <v>515382626</v>
      </c>
      <c r="Q19" s="60">
        <v>618095755</v>
      </c>
      <c r="R19" s="60">
        <v>618095755</v>
      </c>
      <c r="S19" s="60"/>
      <c r="T19" s="60"/>
      <c r="U19" s="60"/>
      <c r="V19" s="60"/>
      <c r="W19" s="60">
        <v>618095755</v>
      </c>
      <c r="X19" s="60">
        <v>492822788</v>
      </c>
      <c r="Y19" s="60">
        <v>125272967</v>
      </c>
      <c r="Z19" s="140">
        <v>25.42</v>
      </c>
      <c r="AA19" s="62">
        <v>657097051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>
        <v>17719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2288560</v>
      </c>
      <c r="D22" s="155"/>
      <c r="E22" s="59">
        <v>2100000</v>
      </c>
      <c r="F22" s="60">
        <v>2100000</v>
      </c>
      <c r="G22" s="60">
        <v>1723895</v>
      </c>
      <c r="H22" s="60">
        <v>1723895</v>
      </c>
      <c r="I22" s="60">
        <v>1723895</v>
      </c>
      <c r="J22" s="60">
        <v>1723895</v>
      </c>
      <c r="K22" s="60">
        <v>1803495</v>
      </c>
      <c r="L22" s="60">
        <v>1803495</v>
      </c>
      <c r="M22" s="60">
        <v>1803495</v>
      </c>
      <c r="N22" s="60">
        <v>1803495</v>
      </c>
      <c r="O22" s="60">
        <v>1803495</v>
      </c>
      <c r="P22" s="60">
        <v>4110068</v>
      </c>
      <c r="Q22" s="60">
        <v>5827273</v>
      </c>
      <c r="R22" s="60">
        <v>5827273</v>
      </c>
      <c r="S22" s="60"/>
      <c r="T22" s="60"/>
      <c r="U22" s="60"/>
      <c r="V22" s="60"/>
      <c r="W22" s="60">
        <v>5827273</v>
      </c>
      <c r="X22" s="60">
        <v>1575000</v>
      </c>
      <c r="Y22" s="60">
        <v>4252273</v>
      </c>
      <c r="Z22" s="140">
        <v>269.99</v>
      </c>
      <c r="AA22" s="62">
        <v>2100000</v>
      </c>
    </row>
    <row r="23" spans="1:27" ht="12.75">
      <c r="A23" s="249" t="s">
        <v>158</v>
      </c>
      <c r="B23" s="182"/>
      <c r="C23" s="155">
        <v>17719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562337891</v>
      </c>
      <c r="D24" s="168">
        <f>SUM(D15:D23)</f>
        <v>0</v>
      </c>
      <c r="E24" s="76">
        <f t="shared" si="1"/>
        <v>659197051</v>
      </c>
      <c r="F24" s="77">
        <f t="shared" si="1"/>
        <v>659197051</v>
      </c>
      <c r="G24" s="77">
        <f t="shared" si="1"/>
        <v>489622188</v>
      </c>
      <c r="H24" s="77">
        <f t="shared" si="1"/>
        <v>502074931</v>
      </c>
      <c r="I24" s="77">
        <f t="shared" si="1"/>
        <v>505832331</v>
      </c>
      <c r="J24" s="77">
        <f t="shared" si="1"/>
        <v>505832331</v>
      </c>
      <c r="K24" s="77">
        <f t="shared" si="1"/>
        <v>509915710</v>
      </c>
      <c r="L24" s="77">
        <f t="shared" si="1"/>
        <v>509915710</v>
      </c>
      <c r="M24" s="77">
        <f t="shared" si="1"/>
        <v>509915710</v>
      </c>
      <c r="N24" s="77">
        <f t="shared" si="1"/>
        <v>509915710</v>
      </c>
      <c r="O24" s="77">
        <f t="shared" si="1"/>
        <v>526422039</v>
      </c>
      <c r="P24" s="77">
        <f t="shared" si="1"/>
        <v>539474725</v>
      </c>
      <c r="Q24" s="77">
        <f t="shared" si="1"/>
        <v>643508774</v>
      </c>
      <c r="R24" s="77">
        <f t="shared" si="1"/>
        <v>643508774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643508774</v>
      </c>
      <c r="X24" s="77">
        <f t="shared" si="1"/>
        <v>494397788</v>
      </c>
      <c r="Y24" s="77">
        <f t="shared" si="1"/>
        <v>149110986</v>
      </c>
      <c r="Z24" s="212">
        <f>+IF(X24&lt;&gt;0,+(Y24/X24)*100,0)</f>
        <v>30.160124017383342</v>
      </c>
      <c r="AA24" s="79">
        <f>SUM(AA15:AA23)</f>
        <v>659197051</v>
      </c>
    </row>
    <row r="25" spans="1:27" ht="12.75">
      <c r="A25" s="250" t="s">
        <v>159</v>
      </c>
      <c r="B25" s="251"/>
      <c r="C25" s="168">
        <f aca="true" t="shared" si="2" ref="C25:Y25">+C12+C24</f>
        <v>631522097</v>
      </c>
      <c r="D25" s="168">
        <f>+D12+D24</f>
        <v>0</v>
      </c>
      <c r="E25" s="72">
        <f t="shared" si="2"/>
        <v>704313338</v>
      </c>
      <c r="F25" s="73">
        <f t="shared" si="2"/>
        <v>704313338</v>
      </c>
      <c r="G25" s="73">
        <f t="shared" si="2"/>
        <v>595081331</v>
      </c>
      <c r="H25" s="73">
        <f t="shared" si="2"/>
        <v>782978438</v>
      </c>
      <c r="I25" s="73">
        <f t="shared" si="2"/>
        <v>795935485</v>
      </c>
      <c r="J25" s="73">
        <f t="shared" si="2"/>
        <v>795935485</v>
      </c>
      <c r="K25" s="73">
        <f t="shared" si="2"/>
        <v>655899067</v>
      </c>
      <c r="L25" s="73">
        <f t="shared" si="2"/>
        <v>617940247</v>
      </c>
      <c r="M25" s="73">
        <f t="shared" si="2"/>
        <v>674221016</v>
      </c>
      <c r="N25" s="73">
        <f t="shared" si="2"/>
        <v>674221016</v>
      </c>
      <c r="O25" s="73">
        <f t="shared" si="2"/>
        <v>679123198</v>
      </c>
      <c r="P25" s="73">
        <f t="shared" si="2"/>
        <v>755805827</v>
      </c>
      <c r="Q25" s="73">
        <f t="shared" si="2"/>
        <v>848839447</v>
      </c>
      <c r="R25" s="73">
        <f t="shared" si="2"/>
        <v>848839447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848839447</v>
      </c>
      <c r="X25" s="73">
        <f t="shared" si="2"/>
        <v>528235003</v>
      </c>
      <c r="Y25" s="73">
        <f t="shared" si="2"/>
        <v>320604444</v>
      </c>
      <c r="Z25" s="170">
        <f>+IF(X25&lt;&gt;0,+(Y25/X25)*100,0)</f>
        <v>60.69352507486142</v>
      </c>
      <c r="AA25" s="74">
        <f>+AA12+AA24</f>
        <v>704313338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186484762</v>
      </c>
      <c r="I29" s="60">
        <v>205147452</v>
      </c>
      <c r="J29" s="60">
        <v>205147452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49729</v>
      </c>
      <c r="H31" s="60">
        <v>55439</v>
      </c>
      <c r="I31" s="60">
        <v>51187</v>
      </c>
      <c r="J31" s="60">
        <v>51187</v>
      </c>
      <c r="K31" s="60">
        <v>51909</v>
      </c>
      <c r="L31" s="60">
        <v>51909</v>
      </c>
      <c r="M31" s="60">
        <v>51909</v>
      </c>
      <c r="N31" s="60">
        <v>51909</v>
      </c>
      <c r="O31" s="60">
        <v>63313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19285717</v>
      </c>
      <c r="D32" s="155"/>
      <c r="E32" s="59"/>
      <c r="F32" s="60"/>
      <c r="G32" s="60">
        <v>27783640</v>
      </c>
      <c r="H32" s="60">
        <v>-12231951</v>
      </c>
      <c r="I32" s="60">
        <v>-13489829</v>
      </c>
      <c r="J32" s="60">
        <v>-13489829</v>
      </c>
      <c r="K32" s="60">
        <v>55418203</v>
      </c>
      <c r="L32" s="60">
        <v>35418203</v>
      </c>
      <c r="M32" s="60">
        <v>55418203</v>
      </c>
      <c r="N32" s="60">
        <v>55418203</v>
      </c>
      <c r="O32" s="60">
        <v>51667807</v>
      </c>
      <c r="P32" s="60">
        <v>65979866</v>
      </c>
      <c r="Q32" s="60">
        <v>75924806</v>
      </c>
      <c r="R32" s="60">
        <v>75924806</v>
      </c>
      <c r="S32" s="60"/>
      <c r="T32" s="60"/>
      <c r="U32" s="60"/>
      <c r="V32" s="60"/>
      <c r="W32" s="60">
        <v>75924806</v>
      </c>
      <c r="X32" s="60"/>
      <c r="Y32" s="60">
        <v>75924806</v>
      </c>
      <c r="Z32" s="140"/>
      <c r="AA32" s="62"/>
    </row>
    <row r="33" spans="1:27" ht="12.75">
      <c r="A33" s="249" t="s">
        <v>165</v>
      </c>
      <c r="B33" s="182"/>
      <c r="C33" s="155">
        <v>202428</v>
      </c>
      <c r="D33" s="155"/>
      <c r="E33" s="59"/>
      <c r="F33" s="60"/>
      <c r="G33" s="60">
        <v>4607110</v>
      </c>
      <c r="H33" s="60">
        <v>4520949</v>
      </c>
      <c r="I33" s="60">
        <v>4520948</v>
      </c>
      <c r="J33" s="60">
        <v>4520948</v>
      </c>
      <c r="K33" s="60">
        <v>4520949</v>
      </c>
      <c r="L33" s="60">
        <v>4520949</v>
      </c>
      <c r="M33" s="60">
        <v>4520949</v>
      </c>
      <c r="N33" s="60">
        <v>4520949</v>
      </c>
      <c r="O33" s="60">
        <v>4520949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19488145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32440479</v>
      </c>
      <c r="H34" s="73">
        <f t="shared" si="3"/>
        <v>178829199</v>
      </c>
      <c r="I34" s="73">
        <f t="shared" si="3"/>
        <v>196229758</v>
      </c>
      <c r="J34" s="73">
        <f t="shared" si="3"/>
        <v>196229758</v>
      </c>
      <c r="K34" s="73">
        <f t="shared" si="3"/>
        <v>59991061</v>
      </c>
      <c r="L34" s="73">
        <f t="shared" si="3"/>
        <v>39991061</v>
      </c>
      <c r="M34" s="73">
        <f t="shared" si="3"/>
        <v>59991061</v>
      </c>
      <c r="N34" s="73">
        <f t="shared" si="3"/>
        <v>59991061</v>
      </c>
      <c r="O34" s="73">
        <f t="shared" si="3"/>
        <v>56252069</v>
      </c>
      <c r="P34" s="73">
        <f t="shared" si="3"/>
        <v>65979866</v>
      </c>
      <c r="Q34" s="73">
        <f t="shared" si="3"/>
        <v>75924806</v>
      </c>
      <c r="R34" s="73">
        <f t="shared" si="3"/>
        <v>75924806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75924806</v>
      </c>
      <c r="X34" s="73">
        <f t="shared" si="3"/>
        <v>0</v>
      </c>
      <c r="Y34" s="73">
        <f t="shared" si="3"/>
        <v>75924806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11679027</v>
      </c>
      <c r="D38" s="155"/>
      <c r="E38" s="59"/>
      <c r="F38" s="60"/>
      <c r="G38" s="60">
        <v>11021394</v>
      </c>
      <c r="H38" s="60">
        <v>11107555</v>
      </c>
      <c r="I38" s="60">
        <v>11107555</v>
      </c>
      <c r="J38" s="60">
        <v>11107555</v>
      </c>
      <c r="K38" s="60">
        <v>11107555</v>
      </c>
      <c r="L38" s="60">
        <v>11107555</v>
      </c>
      <c r="M38" s="60">
        <v>11107555</v>
      </c>
      <c r="N38" s="60">
        <v>11107555</v>
      </c>
      <c r="O38" s="60">
        <v>11107555</v>
      </c>
      <c r="P38" s="60">
        <v>11128010</v>
      </c>
      <c r="Q38" s="60">
        <v>11955626</v>
      </c>
      <c r="R38" s="60">
        <v>11955626</v>
      </c>
      <c r="S38" s="60"/>
      <c r="T38" s="60"/>
      <c r="U38" s="60"/>
      <c r="V38" s="60"/>
      <c r="W38" s="60">
        <v>11955626</v>
      </c>
      <c r="X38" s="60"/>
      <c r="Y38" s="60">
        <v>11955626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11679027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11021394</v>
      </c>
      <c r="H39" s="77">
        <f t="shared" si="4"/>
        <v>11107555</v>
      </c>
      <c r="I39" s="77">
        <f t="shared" si="4"/>
        <v>11107555</v>
      </c>
      <c r="J39" s="77">
        <f t="shared" si="4"/>
        <v>11107555</v>
      </c>
      <c r="K39" s="77">
        <f t="shared" si="4"/>
        <v>11107555</v>
      </c>
      <c r="L39" s="77">
        <f t="shared" si="4"/>
        <v>11107555</v>
      </c>
      <c r="M39" s="77">
        <f t="shared" si="4"/>
        <v>11107555</v>
      </c>
      <c r="N39" s="77">
        <f t="shared" si="4"/>
        <v>11107555</v>
      </c>
      <c r="O39" s="77">
        <f t="shared" si="4"/>
        <v>11107555</v>
      </c>
      <c r="P39" s="77">
        <f t="shared" si="4"/>
        <v>11128010</v>
      </c>
      <c r="Q39" s="77">
        <f t="shared" si="4"/>
        <v>11955626</v>
      </c>
      <c r="R39" s="77">
        <f t="shared" si="4"/>
        <v>11955626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11955626</v>
      </c>
      <c r="X39" s="77">
        <f t="shared" si="4"/>
        <v>0</v>
      </c>
      <c r="Y39" s="77">
        <f t="shared" si="4"/>
        <v>11955626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31167172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43461873</v>
      </c>
      <c r="H40" s="73">
        <f t="shared" si="5"/>
        <v>189936754</v>
      </c>
      <c r="I40" s="73">
        <f t="shared" si="5"/>
        <v>207337313</v>
      </c>
      <c r="J40" s="73">
        <f t="shared" si="5"/>
        <v>207337313</v>
      </c>
      <c r="K40" s="73">
        <f t="shared" si="5"/>
        <v>71098616</v>
      </c>
      <c r="L40" s="73">
        <f t="shared" si="5"/>
        <v>51098616</v>
      </c>
      <c r="M40" s="73">
        <f t="shared" si="5"/>
        <v>71098616</v>
      </c>
      <c r="N40" s="73">
        <f t="shared" si="5"/>
        <v>71098616</v>
      </c>
      <c r="O40" s="73">
        <f t="shared" si="5"/>
        <v>67359624</v>
      </c>
      <c r="P40" s="73">
        <f t="shared" si="5"/>
        <v>77107876</v>
      </c>
      <c r="Q40" s="73">
        <f t="shared" si="5"/>
        <v>87880432</v>
      </c>
      <c r="R40" s="73">
        <f t="shared" si="5"/>
        <v>87880432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87880432</v>
      </c>
      <c r="X40" s="73">
        <f t="shared" si="5"/>
        <v>0</v>
      </c>
      <c r="Y40" s="73">
        <f t="shared" si="5"/>
        <v>87880432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600354925</v>
      </c>
      <c r="D42" s="257">
        <f>+D25-D40</f>
        <v>0</v>
      </c>
      <c r="E42" s="258">
        <f t="shared" si="6"/>
        <v>704313338</v>
      </c>
      <c r="F42" s="259">
        <f t="shared" si="6"/>
        <v>704313338</v>
      </c>
      <c r="G42" s="259">
        <f t="shared" si="6"/>
        <v>551619458</v>
      </c>
      <c r="H42" s="259">
        <f t="shared" si="6"/>
        <v>593041684</v>
      </c>
      <c r="I42" s="259">
        <f t="shared" si="6"/>
        <v>588598172</v>
      </c>
      <c r="J42" s="259">
        <f t="shared" si="6"/>
        <v>588598172</v>
      </c>
      <c r="K42" s="259">
        <f t="shared" si="6"/>
        <v>584800451</v>
      </c>
      <c r="L42" s="259">
        <f t="shared" si="6"/>
        <v>566841631</v>
      </c>
      <c r="M42" s="259">
        <f t="shared" si="6"/>
        <v>603122400</v>
      </c>
      <c r="N42" s="259">
        <f t="shared" si="6"/>
        <v>603122400</v>
      </c>
      <c r="O42" s="259">
        <f t="shared" si="6"/>
        <v>611763574</v>
      </c>
      <c r="P42" s="259">
        <f t="shared" si="6"/>
        <v>678697951</v>
      </c>
      <c r="Q42" s="259">
        <f t="shared" si="6"/>
        <v>760959015</v>
      </c>
      <c r="R42" s="259">
        <f t="shared" si="6"/>
        <v>760959015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760959015</v>
      </c>
      <c r="X42" s="259">
        <f t="shared" si="6"/>
        <v>528235003</v>
      </c>
      <c r="Y42" s="259">
        <f t="shared" si="6"/>
        <v>232724012</v>
      </c>
      <c r="Z42" s="260">
        <f>+IF(X42&lt;&gt;0,+(Y42/X42)*100,0)</f>
        <v>44.05690851198666</v>
      </c>
      <c r="AA42" s="261">
        <f>+AA25-AA40</f>
        <v>704313338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600354925</v>
      </c>
      <c r="D45" s="155"/>
      <c r="E45" s="59">
        <v>137019338</v>
      </c>
      <c r="F45" s="60">
        <v>137019338</v>
      </c>
      <c r="G45" s="60">
        <v>546604983</v>
      </c>
      <c r="H45" s="60">
        <v>588027209</v>
      </c>
      <c r="I45" s="60">
        <v>583583697</v>
      </c>
      <c r="J45" s="60">
        <v>583583697</v>
      </c>
      <c r="K45" s="60">
        <v>579785976</v>
      </c>
      <c r="L45" s="60">
        <v>561827156</v>
      </c>
      <c r="M45" s="60">
        <v>598107925</v>
      </c>
      <c r="N45" s="60">
        <v>598107925</v>
      </c>
      <c r="O45" s="60">
        <v>606749099</v>
      </c>
      <c r="P45" s="60">
        <v>654511455</v>
      </c>
      <c r="Q45" s="60">
        <v>735266434</v>
      </c>
      <c r="R45" s="60">
        <v>735266434</v>
      </c>
      <c r="S45" s="60"/>
      <c r="T45" s="60"/>
      <c r="U45" s="60"/>
      <c r="V45" s="60"/>
      <c r="W45" s="60">
        <v>735266434</v>
      </c>
      <c r="X45" s="60">
        <v>102764504</v>
      </c>
      <c r="Y45" s="60">
        <v>632501930</v>
      </c>
      <c r="Z45" s="139">
        <v>615.49</v>
      </c>
      <c r="AA45" s="62">
        <v>137019338</v>
      </c>
    </row>
    <row r="46" spans="1:27" ht="12.75">
      <c r="A46" s="249" t="s">
        <v>171</v>
      </c>
      <c r="B46" s="182"/>
      <c r="C46" s="155"/>
      <c r="D46" s="155"/>
      <c r="E46" s="59">
        <v>567294000</v>
      </c>
      <c r="F46" s="60">
        <v>567294000</v>
      </c>
      <c r="G46" s="60">
        <v>5014475</v>
      </c>
      <c r="H46" s="60">
        <v>5014475</v>
      </c>
      <c r="I46" s="60">
        <v>5014475</v>
      </c>
      <c r="J46" s="60">
        <v>5014475</v>
      </c>
      <c r="K46" s="60">
        <v>5014475</v>
      </c>
      <c r="L46" s="60">
        <v>5014475</v>
      </c>
      <c r="M46" s="60">
        <v>5014475</v>
      </c>
      <c r="N46" s="60">
        <v>5014475</v>
      </c>
      <c r="O46" s="60">
        <v>5014475</v>
      </c>
      <c r="P46" s="60">
        <v>24186496</v>
      </c>
      <c r="Q46" s="60">
        <v>25692581</v>
      </c>
      <c r="R46" s="60">
        <v>25692581</v>
      </c>
      <c r="S46" s="60"/>
      <c r="T46" s="60"/>
      <c r="U46" s="60"/>
      <c r="V46" s="60"/>
      <c r="W46" s="60">
        <v>25692581</v>
      </c>
      <c r="X46" s="60">
        <v>425470500</v>
      </c>
      <c r="Y46" s="60">
        <v>-399777919</v>
      </c>
      <c r="Z46" s="139">
        <v>-93.96</v>
      </c>
      <c r="AA46" s="62">
        <v>567294000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600354925</v>
      </c>
      <c r="D48" s="217">
        <f>SUM(D45:D47)</f>
        <v>0</v>
      </c>
      <c r="E48" s="264">
        <f t="shared" si="7"/>
        <v>704313338</v>
      </c>
      <c r="F48" s="219">
        <f t="shared" si="7"/>
        <v>704313338</v>
      </c>
      <c r="G48" s="219">
        <f t="shared" si="7"/>
        <v>551619458</v>
      </c>
      <c r="H48" s="219">
        <f t="shared" si="7"/>
        <v>593041684</v>
      </c>
      <c r="I48" s="219">
        <f t="shared" si="7"/>
        <v>588598172</v>
      </c>
      <c r="J48" s="219">
        <f t="shared" si="7"/>
        <v>588598172</v>
      </c>
      <c r="K48" s="219">
        <f t="shared" si="7"/>
        <v>584800451</v>
      </c>
      <c r="L48" s="219">
        <f t="shared" si="7"/>
        <v>566841631</v>
      </c>
      <c r="M48" s="219">
        <f t="shared" si="7"/>
        <v>603122400</v>
      </c>
      <c r="N48" s="219">
        <f t="shared" si="7"/>
        <v>603122400</v>
      </c>
      <c r="O48" s="219">
        <f t="shared" si="7"/>
        <v>611763574</v>
      </c>
      <c r="P48" s="219">
        <f t="shared" si="7"/>
        <v>678697951</v>
      </c>
      <c r="Q48" s="219">
        <f t="shared" si="7"/>
        <v>760959015</v>
      </c>
      <c r="R48" s="219">
        <f t="shared" si="7"/>
        <v>760959015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760959015</v>
      </c>
      <c r="X48" s="219">
        <f t="shared" si="7"/>
        <v>528235004</v>
      </c>
      <c r="Y48" s="219">
        <f t="shared" si="7"/>
        <v>232724011</v>
      </c>
      <c r="Z48" s="265">
        <f>+IF(X48&lt;&gt;0,+(Y48/X48)*100,0)</f>
        <v>44.05690823927299</v>
      </c>
      <c r="AA48" s="232">
        <f>SUM(AA45:AA47)</f>
        <v>704313338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9907357</v>
      </c>
      <c r="D6" s="155"/>
      <c r="E6" s="59">
        <v>11126436</v>
      </c>
      <c r="F6" s="60">
        <v>11126436</v>
      </c>
      <c r="G6" s="60">
        <v>2968170</v>
      </c>
      <c r="H6" s="60">
        <v>1092469</v>
      </c>
      <c r="I6" s="60">
        <v>590423</v>
      </c>
      <c r="J6" s="60">
        <v>4651062</v>
      </c>
      <c r="K6" s="60">
        <v>590423</v>
      </c>
      <c r="L6" s="60">
        <v>1097722</v>
      </c>
      <c r="M6" s="60">
        <v>870625</v>
      </c>
      <c r="N6" s="60">
        <v>2558770</v>
      </c>
      <c r="O6" s="60">
        <v>1097722</v>
      </c>
      <c r="P6" s="60">
        <v>1107491</v>
      </c>
      <c r="Q6" s="60">
        <v>1097722</v>
      </c>
      <c r="R6" s="60">
        <v>3302935</v>
      </c>
      <c r="S6" s="60"/>
      <c r="T6" s="60"/>
      <c r="U6" s="60"/>
      <c r="V6" s="60"/>
      <c r="W6" s="60">
        <v>10512767</v>
      </c>
      <c r="X6" s="60">
        <v>8697096</v>
      </c>
      <c r="Y6" s="60">
        <v>1815671</v>
      </c>
      <c r="Z6" s="140">
        <v>20.88</v>
      </c>
      <c r="AA6" s="62">
        <v>11126436</v>
      </c>
    </row>
    <row r="7" spans="1:27" ht="12.75">
      <c r="A7" s="249" t="s">
        <v>32</v>
      </c>
      <c r="B7" s="182"/>
      <c r="C7" s="155">
        <v>690021</v>
      </c>
      <c r="D7" s="155"/>
      <c r="E7" s="59">
        <v>1700004</v>
      </c>
      <c r="F7" s="60">
        <v>1700004</v>
      </c>
      <c r="G7" s="60">
        <v>124782</v>
      </c>
      <c r="H7" s="60">
        <v>125387</v>
      </c>
      <c r="I7" s="60">
        <v>62295</v>
      </c>
      <c r="J7" s="60">
        <v>312464</v>
      </c>
      <c r="K7" s="60">
        <v>62295</v>
      </c>
      <c r="L7" s="60">
        <v>125387</v>
      </c>
      <c r="M7" s="60">
        <v>125387</v>
      </c>
      <c r="N7" s="60">
        <v>313069</v>
      </c>
      <c r="O7" s="60"/>
      <c r="P7" s="60">
        <v>125387</v>
      </c>
      <c r="Q7" s="60">
        <v>125387</v>
      </c>
      <c r="R7" s="60">
        <v>250774</v>
      </c>
      <c r="S7" s="60"/>
      <c r="T7" s="60"/>
      <c r="U7" s="60"/>
      <c r="V7" s="60"/>
      <c r="W7" s="60">
        <v>876307</v>
      </c>
      <c r="X7" s="60">
        <v>1320003</v>
      </c>
      <c r="Y7" s="60">
        <v>-443696</v>
      </c>
      <c r="Z7" s="140">
        <v>-33.61</v>
      </c>
      <c r="AA7" s="62">
        <v>1700004</v>
      </c>
    </row>
    <row r="8" spans="1:27" ht="12.75">
      <c r="A8" s="249" t="s">
        <v>178</v>
      </c>
      <c r="B8" s="182"/>
      <c r="C8" s="155">
        <v>6527433</v>
      </c>
      <c r="D8" s="155"/>
      <c r="E8" s="59">
        <v>79044702</v>
      </c>
      <c r="F8" s="60">
        <v>79044702</v>
      </c>
      <c r="G8" s="60">
        <v>700858</v>
      </c>
      <c r="H8" s="60">
        <v>659788</v>
      </c>
      <c r="I8" s="60">
        <v>3588653</v>
      </c>
      <c r="J8" s="60">
        <v>4949299</v>
      </c>
      <c r="K8" s="60">
        <v>4505728</v>
      </c>
      <c r="L8" s="60">
        <v>556953</v>
      </c>
      <c r="M8" s="60">
        <v>4456424</v>
      </c>
      <c r="N8" s="60">
        <v>9519105</v>
      </c>
      <c r="O8" s="60">
        <v>726503</v>
      </c>
      <c r="P8" s="60">
        <v>575936</v>
      </c>
      <c r="Q8" s="60">
        <v>2662912</v>
      </c>
      <c r="R8" s="60">
        <v>3965351</v>
      </c>
      <c r="S8" s="60"/>
      <c r="T8" s="60"/>
      <c r="U8" s="60"/>
      <c r="V8" s="60"/>
      <c r="W8" s="60">
        <v>18433755</v>
      </c>
      <c r="X8" s="60">
        <v>69933947</v>
      </c>
      <c r="Y8" s="60">
        <v>-51500192</v>
      </c>
      <c r="Z8" s="140">
        <v>-73.64</v>
      </c>
      <c r="AA8" s="62">
        <v>79044702</v>
      </c>
    </row>
    <row r="9" spans="1:27" ht="12.75">
      <c r="A9" s="249" t="s">
        <v>179</v>
      </c>
      <c r="B9" s="182"/>
      <c r="C9" s="155">
        <v>180882151</v>
      </c>
      <c r="D9" s="155"/>
      <c r="E9" s="59">
        <v>179723000</v>
      </c>
      <c r="F9" s="60">
        <v>179723000</v>
      </c>
      <c r="G9" s="60">
        <v>74715000</v>
      </c>
      <c r="H9" s="60">
        <v>194509</v>
      </c>
      <c r="I9" s="60">
        <v>207398</v>
      </c>
      <c r="J9" s="60">
        <v>75116907</v>
      </c>
      <c r="K9" s="60">
        <v>357780</v>
      </c>
      <c r="L9" s="60">
        <v>37092</v>
      </c>
      <c r="M9" s="60">
        <v>58568431</v>
      </c>
      <c r="N9" s="60">
        <v>58963303</v>
      </c>
      <c r="O9" s="60">
        <v>43970</v>
      </c>
      <c r="P9" s="60">
        <v>23970</v>
      </c>
      <c r="Q9" s="60">
        <v>44172268</v>
      </c>
      <c r="R9" s="60">
        <v>44240208</v>
      </c>
      <c r="S9" s="60"/>
      <c r="T9" s="60"/>
      <c r="U9" s="60"/>
      <c r="V9" s="60"/>
      <c r="W9" s="60">
        <v>178320418</v>
      </c>
      <c r="X9" s="60">
        <v>179722680</v>
      </c>
      <c r="Y9" s="60">
        <v>-1402262</v>
      </c>
      <c r="Z9" s="140">
        <v>-0.78</v>
      </c>
      <c r="AA9" s="62">
        <v>179723000</v>
      </c>
    </row>
    <row r="10" spans="1:27" ht="12.75">
      <c r="A10" s="249" t="s">
        <v>180</v>
      </c>
      <c r="B10" s="182"/>
      <c r="C10" s="155">
        <v>54926849</v>
      </c>
      <c r="D10" s="155"/>
      <c r="E10" s="59">
        <v>80089296</v>
      </c>
      <c r="F10" s="60">
        <v>80089296</v>
      </c>
      <c r="G10" s="60">
        <v>39050000</v>
      </c>
      <c r="H10" s="60">
        <v>17007863</v>
      </c>
      <c r="I10" s="60">
        <v>3495546</v>
      </c>
      <c r="J10" s="60">
        <v>59553409</v>
      </c>
      <c r="K10" s="60">
        <v>6991093</v>
      </c>
      <c r="L10" s="60"/>
      <c r="M10" s="60">
        <v>14737174</v>
      </c>
      <c r="N10" s="60">
        <v>21728267</v>
      </c>
      <c r="O10" s="60">
        <v>2097213</v>
      </c>
      <c r="P10" s="60">
        <v>3079671</v>
      </c>
      <c r="Q10" s="60">
        <v>12088231</v>
      </c>
      <c r="R10" s="60">
        <v>17265115</v>
      </c>
      <c r="S10" s="60"/>
      <c r="T10" s="60"/>
      <c r="U10" s="60"/>
      <c r="V10" s="60"/>
      <c r="W10" s="60">
        <v>98546791</v>
      </c>
      <c r="X10" s="60">
        <v>80089296</v>
      </c>
      <c r="Y10" s="60">
        <v>18457495</v>
      </c>
      <c r="Z10" s="140">
        <v>23.05</v>
      </c>
      <c r="AA10" s="62">
        <v>80089296</v>
      </c>
    </row>
    <row r="11" spans="1:27" ht="12.75">
      <c r="A11" s="249" t="s">
        <v>181</v>
      </c>
      <c r="B11" s="182"/>
      <c r="C11" s="155">
        <v>6594079</v>
      </c>
      <c r="D11" s="155"/>
      <c r="E11" s="59">
        <v>4463668</v>
      </c>
      <c r="F11" s="60">
        <v>4463668</v>
      </c>
      <c r="G11" s="60">
        <v>291360</v>
      </c>
      <c r="H11" s="60">
        <v>242826</v>
      </c>
      <c r="I11" s="60">
        <v>14607</v>
      </c>
      <c r="J11" s="60">
        <v>548793</v>
      </c>
      <c r="K11" s="60">
        <v>512530</v>
      </c>
      <c r="L11" s="60">
        <v>688947</v>
      </c>
      <c r="M11" s="60">
        <v>772388</v>
      </c>
      <c r="N11" s="60">
        <v>1973865</v>
      </c>
      <c r="O11" s="60">
        <v>647445</v>
      </c>
      <c r="P11" s="60">
        <v>843176</v>
      </c>
      <c r="Q11" s="60">
        <v>824006</v>
      </c>
      <c r="R11" s="60">
        <v>2314627</v>
      </c>
      <c r="S11" s="60"/>
      <c r="T11" s="60"/>
      <c r="U11" s="60"/>
      <c r="V11" s="60"/>
      <c r="W11" s="60">
        <v>4837285</v>
      </c>
      <c r="X11" s="60">
        <v>3154188</v>
      </c>
      <c r="Y11" s="60">
        <v>1683097</v>
      </c>
      <c r="Z11" s="140">
        <v>53.36</v>
      </c>
      <c r="AA11" s="62">
        <v>4463668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-156437322</v>
      </c>
      <c r="D14" s="155"/>
      <c r="E14" s="59">
        <v>-187760192</v>
      </c>
      <c r="F14" s="60">
        <v>-187760192</v>
      </c>
      <c r="G14" s="60">
        <v>-9746820</v>
      </c>
      <c r="H14" s="60">
        <v>-13886217</v>
      </c>
      <c r="I14" s="60">
        <v>-11669743</v>
      </c>
      <c r="J14" s="60">
        <v>-35302780</v>
      </c>
      <c r="K14" s="60">
        <v>-15999619</v>
      </c>
      <c r="L14" s="60">
        <v>-19351368</v>
      </c>
      <c r="M14" s="60">
        <v>-18613155</v>
      </c>
      <c r="N14" s="60">
        <v>-53964142</v>
      </c>
      <c r="O14" s="60">
        <v>-10997704</v>
      </c>
      <c r="P14" s="60">
        <v>-14692685</v>
      </c>
      <c r="Q14" s="60">
        <v>-16815357</v>
      </c>
      <c r="R14" s="60">
        <v>-42505746</v>
      </c>
      <c r="S14" s="60"/>
      <c r="T14" s="60"/>
      <c r="U14" s="60"/>
      <c r="V14" s="60"/>
      <c r="W14" s="60">
        <v>-131772668</v>
      </c>
      <c r="X14" s="60">
        <v>-141333940</v>
      </c>
      <c r="Y14" s="60">
        <v>9561272</v>
      </c>
      <c r="Z14" s="140">
        <v>-6.77</v>
      </c>
      <c r="AA14" s="62">
        <v>-187760192</v>
      </c>
    </row>
    <row r="15" spans="1:27" ht="12.75">
      <c r="A15" s="249" t="s">
        <v>40</v>
      </c>
      <c r="B15" s="182"/>
      <c r="C15" s="155"/>
      <c r="D15" s="155"/>
      <c r="E15" s="59">
        <v>-20000</v>
      </c>
      <c r="F15" s="60">
        <v>-20000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-20000</v>
      </c>
      <c r="Y15" s="60">
        <v>20000</v>
      </c>
      <c r="Z15" s="140">
        <v>-100</v>
      </c>
      <c r="AA15" s="62">
        <v>-20000</v>
      </c>
    </row>
    <row r="16" spans="1:27" ht="12.75">
      <c r="A16" s="249" t="s">
        <v>42</v>
      </c>
      <c r="B16" s="182"/>
      <c r="C16" s="155">
        <v>-4288588</v>
      </c>
      <c r="D16" s="155"/>
      <c r="E16" s="59">
        <v>-4700000</v>
      </c>
      <c r="F16" s="60">
        <v>-4700000</v>
      </c>
      <c r="G16" s="60"/>
      <c r="H16" s="60"/>
      <c r="I16" s="60"/>
      <c r="J16" s="60"/>
      <c r="K16" s="60"/>
      <c r="L16" s="60"/>
      <c r="M16" s="60"/>
      <c r="N16" s="60"/>
      <c r="O16" s="60">
        <v>-652</v>
      </c>
      <c r="P16" s="60">
        <v>-67031</v>
      </c>
      <c r="Q16" s="60">
        <v>-270878</v>
      </c>
      <c r="R16" s="60">
        <v>-338561</v>
      </c>
      <c r="S16" s="60"/>
      <c r="T16" s="60"/>
      <c r="U16" s="60"/>
      <c r="V16" s="60"/>
      <c r="W16" s="60">
        <v>-338561</v>
      </c>
      <c r="X16" s="60">
        <v>-3694028</v>
      </c>
      <c r="Y16" s="60">
        <v>3355467</v>
      </c>
      <c r="Z16" s="140">
        <v>-90.83</v>
      </c>
      <c r="AA16" s="62">
        <v>-4700000</v>
      </c>
    </row>
    <row r="17" spans="1:27" ht="12.75">
      <c r="A17" s="250" t="s">
        <v>185</v>
      </c>
      <c r="B17" s="251"/>
      <c r="C17" s="168">
        <f aca="true" t="shared" si="0" ref="C17:Y17">SUM(C6:C16)</f>
        <v>98801980</v>
      </c>
      <c r="D17" s="168">
        <f t="shared" si="0"/>
        <v>0</v>
      </c>
      <c r="E17" s="72">
        <f t="shared" si="0"/>
        <v>163666914</v>
      </c>
      <c r="F17" s="73">
        <f t="shared" si="0"/>
        <v>163666914</v>
      </c>
      <c r="G17" s="73">
        <f t="shared" si="0"/>
        <v>108103350</v>
      </c>
      <c r="H17" s="73">
        <f t="shared" si="0"/>
        <v>5436625</v>
      </c>
      <c r="I17" s="73">
        <f t="shared" si="0"/>
        <v>-3710821</v>
      </c>
      <c r="J17" s="73">
        <f t="shared" si="0"/>
        <v>109829154</v>
      </c>
      <c r="K17" s="73">
        <f t="shared" si="0"/>
        <v>-2979770</v>
      </c>
      <c r="L17" s="73">
        <f t="shared" si="0"/>
        <v>-16845267</v>
      </c>
      <c r="M17" s="73">
        <f t="shared" si="0"/>
        <v>60917274</v>
      </c>
      <c r="N17" s="73">
        <f t="shared" si="0"/>
        <v>41092237</v>
      </c>
      <c r="O17" s="73">
        <f t="shared" si="0"/>
        <v>-6385503</v>
      </c>
      <c r="P17" s="73">
        <f t="shared" si="0"/>
        <v>-9004085</v>
      </c>
      <c r="Q17" s="73">
        <f t="shared" si="0"/>
        <v>43884291</v>
      </c>
      <c r="R17" s="73">
        <f t="shared" si="0"/>
        <v>28494703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179416094</v>
      </c>
      <c r="X17" s="73">
        <f t="shared" si="0"/>
        <v>197869242</v>
      </c>
      <c r="Y17" s="73">
        <f t="shared" si="0"/>
        <v>-18453148</v>
      </c>
      <c r="Z17" s="170">
        <f>+IF(X17&lt;&gt;0,+(Y17/X17)*100,0)</f>
        <v>-9.325930505156531</v>
      </c>
      <c r="AA17" s="74">
        <f>SUM(AA6:AA16)</f>
        <v>163666914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-99089696</v>
      </c>
      <c r="D26" s="155"/>
      <c r="E26" s="59">
        <v>-138919513</v>
      </c>
      <c r="F26" s="60">
        <v>-138919513</v>
      </c>
      <c r="G26" s="60">
        <v>-9121920</v>
      </c>
      <c r="H26" s="60">
        <v>-17791353</v>
      </c>
      <c r="I26" s="60">
        <v>-3757400</v>
      </c>
      <c r="J26" s="60">
        <v>-30670673</v>
      </c>
      <c r="K26" s="60">
        <v>-4083379</v>
      </c>
      <c r="L26" s="60">
        <v>-11059461</v>
      </c>
      <c r="M26" s="60">
        <v>-4683868</v>
      </c>
      <c r="N26" s="60">
        <v>-19826708</v>
      </c>
      <c r="O26" s="60">
        <v>-763000</v>
      </c>
      <c r="P26" s="60">
        <v>-10610116</v>
      </c>
      <c r="Q26" s="60">
        <v>-6617782</v>
      </c>
      <c r="R26" s="60">
        <v>-17990898</v>
      </c>
      <c r="S26" s="60"/>
      <c r="T26" s="60"/>
      <c r="U26" s="60"/>
      <c r="V26" s="60"/>
      <c r="W26" s="60">
        <v>-68488279</v>
      </c>
      <c r="X26" s="60">
        <v>-105901233</v>
      </c>
      <c r="Y26" s="60">
        <v>37412954</v>
      </c>
      <c r="Z26" s="140">
        <v>-35.33</v>
      </c>
      <c r="AA26" s="62">
        <v>-138919513</v>
      </c>
    </row>
    <row r="27" spans="1:27" ht="12.75">
      <c r="A27" s="250" t="s">
        <v>192</v>
      </c>
      <c r="B27" s="251"/>
      <c r="C27" s="168">
        <f aca="true" t="shared" si="1" ref="C27:Y27">SUM(C21:C26)</f>
        <v>-99089696</v>
      </c>
      <c r="D27" s="168">
        <f>SUM(D21:D26)</f>
        <v>0</v>
      </c>
      <c r="E27" s="72">
        <f t="shared" si="1"/>
        <v>-138919513</v>
      </c>
      <c r="F27" s="73">
        <f t="shared" si="1"/>
        <v>-138919513</v>
      </c>
      <c r="G27" s="73">
        <f t="shared" si="1"/>
        <v>-9121920</v>
      </c>
      <c r="H27" s="73">
        <f t="shared" si="1"/>
        <v>-17791353</v>
      </c>
      <c r="I27" s="73">
        <f t="shared" si="1"/>
        <v>-3757400</v>
      </c>
      <c r="J27" s="73">
        <f t="shared" si="1"/>
        <v>-30670673</v>
      </c>
      <c r="K27" s="73">
        <f t="shared" si="1"/>
        <v>-4083379</v>
      </c>
      <c r="L27" s="73">
        <f t="shared" si="1"/>
        <v>-11059461</v>
      </c>
      <c r="M27" s="73">
        <f t="shared" si="1"/>
        <v>-4683868</v>
      </c>
      <c r="N27" s="73">
        <f t="shared" si="1"/>
        <v>-19826708</v>
      </c>
      <c r="O27" s="73">
        <f t="shared" si="1"/>
        <v>-763000</v>
      </c>
      <c r="P27" s="73">
        <f t="shared" si="1"/>
        <v>-10610116</v>
      </c>
      <c r="Q27" s="73">
        <f t="shared" si="1"/>
        <v>-6617782</v>
      </c>
      <c r="R27" s="73">
        <f t="shared" si="1"/>
        <v>-17990898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-68488279</v>
      </c>
      <c r="X27" s="73">
        <f t="shared" si="1"/>
        <v>-105901233</v>
      </c>
      <c r="Y27" s="73">
        <f t="shared" si="1"/>
        <v>37412954</v>
      </c>
      <c r="Z27" s="170">
        <f>+IF(X27&lt;&gt;0,+(Y27/X27)*100,0)</f>
        <v>-35.32815713297691</v>
      </c>
      <c r="AA27" s="74">
        <f>SUM(AA21:AA26)</f>
        <v>-138919513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>
        <v>5710</v>
      </c>
      <c r="I33" s="159">
        <v>-4252</v>
      </c>
      <c r="J33" s="159">
        <v>1458</v>
      </c>
      <c r="K33" s="60">
        <v>722</v>
      </c>
      <c r="L33" s="60">
        <v>8788</v>
      </c>
      <c r="M33" s="60">
        <v>3994</v>
      </c>
      <c r="N33" s="60">
        <v>13504</v>
      </c>
      <c r="O33" s="159">
        <v>-1378</v>
      </c>
      <c r="P33" s="159"/>
      <c r="Q33" s="159"/>
      <c r="R33" s="60">
        <v>-1378</v>
      </c>
      <c r="S33" s="60"/>
      <c r="T33" s="60"/>
      <c r="U33" s="60"/>
      <c r="V33" s="159"/>
      <c r="W33" s="159">
        <v>13584</v>
      </c>
      <c r="X33" s="159"/>
      <c r="Y33" s="60">
        <v>13584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5710</v>
      </c>
      <c r="I36" s="73">
        <f t="shared" si="2"/>
        <v>-4252</v>
      </c>
      <c r="J36" s="73">
        <f t="shared" si="2"/>
        <v>1458</v>
      </c>
      <c r="K36" s="73">
        <f t="shared" si="2"/>
        <v>722</v>
      </c>
      <c r="L36" s="73">
        <f t="shared" si="2"/>
        <v>8788</v>
      </c>
      <c r="M36" s="73">
        <f t="shared" si="2"/>
        <v>3994</v>
      </c>
      <c r="N36" s="73">
        <f t="shared" si="2"/>
        <v>13504</v>
      </c>
      <c r="O36" s="73">
        <f t="shared" si="2"/>
        <v>-1378</v>
      </c>
      <c r="P36" s="73">
        <f t="shared" si="2"/>
        <v>0</v>
      </c>
      <c r="Q36" s="73">
        <f t="shared" si="2"/>
        <v>0</v>
      </c>
      <c r="R36" s="73">
        <f t="shared" si="2"/>
        <v>-1378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13584</v>
      </c>
      <c r="X36" s="73">
        <f t="shared" si="2"/>
        <v>0</v>
      </c>
      <c r="Y36" s="73">
        <f t="shared" si="2"/>
        <v>13584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-287716</v>
      </c>
      <c r="D38" s="153">
        <f>+D17+D27+D36</f>
        <v>0</v>
      </c>
      <c r="E38" s="99">
        <f t="shared" si="3"/>
        <v>24747401</v>
      </c>
      <c r="F38" s="100">
        <f t="shared" si="3"/>
        <v>24747401</v>
      </c>
      <c r="G38" s="100">
        <f t="shared" si="3"/>
        <v>98981430</v>
      </c>
      <c r="H38" s="100">
        <f t="shared" si="3"/>
        <v>-12349018</v>
      </c>
      <c r="I38" s="100">
        <f t="shared" si="3"/>
        <v>-7472473</v>
      </c>
      <c r="J38" s="100">
        <f t="shared" si="3"/>
        <v>79159939</v>
      </c>
      <c r="K38" s="100">
        <f t="shared" si="3"/>
        <v>-7062427</v>
      </c>
      <c r="L38" s="100">
        <f t="shared" si="3"/>
        <v>-27895940</v>
      </c>
      <c r="M38" s="100">
        <f t="shared" si="3"/>
        <v>56237400</v>
      </c>
      <c r="N38" s="100">
        <f t="shared" si="3"/>
        <v>21279033</v>
      </c>
      <c r="O38" s="100">
        <f t="shared" si="3"/>
        <v>-7149881</v>
      </c>
      <c r="P38" s="100">
        <f t="shared" si="3"/>
        <v>-19614201</v>
      </c>
      <c r="Q38" s="100">
        <f t="shared" si="3"/>
        <v>37266509</v>
      </c>
      <c r="R38" s="100">
        <f t="shared" si="3"/>
        <v>10502427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110941399</v>
      </c>
      <c r="X38" s="100">
        <f t="shared" si="3"/>
        <v>91968009</v>
      </c>
      <c r="Y38" s="100">
        <f t="shared" si="3"/>
        <v>18973390</v>
      </c>
      <c r="Z38" s="137">
        <f>+IF(X38&lt;&gt;0,+(Y38/X38)*100,0)</f>
        <v>20.6304237813825</v>
      </c>
      <c r="AA38" s="102">
        <f>+AA17+AA27+AA36</f>
        <v>24747401</v>
      </c>
    </row>
    <row r="39" spans="1:27" ht="12.75">
      <c r="A39" s="249" t="s">
        <v>200</v>
      </c>
      <c r="B39" s="182"/>
      <c r="C39" s="153">
        <v>46219874</v>
      </c>
      <c r="D39" s="153"/>
      <c r="E39" s="99">
        <v>46219874</v>
      </c>
      <c r="F39" s="100">
        <v>46219874</v>
      </c>
      <c r="G39" s="100">
        <v>46219874</v>
      </c>
      <c r="H39" s="100">
        <v>145201304</v>
      </c>
      <c r="I39" s="100">
        <v>132852286</v>
      </c>
      <c r="J39" s="100">
        <v>46219874</v>
      </c>
      <c r="K39" s="100">
        <v>125379813</v>
      </c>
      <c r="L39" s="100">
        <v>118317386</v>
      </c>
      <c r="M39" s="100">
        <v>90421446</v>
      </c>
      <c r="N39" s="100">
        <v>125379813</v>
      </c>
      <c r="O39" s="100">
        <v>146658846</v>
      </c>
      <c r="P39" s="100">
        <v>139508965</v>
      </c>
      <c r="Q39" s="100">
        <v>119894764</v>
      </c>
      <c r="R39" s="100">
        <v>146658846</v>
      </c>
      <c r="S39" s="100"/>
      <c r="T39" s="100"/>
      <c r="U39" s="100"/>
      <c r="V39" s="100"/>
      <c r="W39" s="100">
        <v>46219874</v>
      </c>
      <c r="X39" s="100">
        <v>46219874</v>
      </c>
      <c r="Y39" s="100"/>
      <c r="Z39" s="137"/>
      <c r="AA39" s="102">
        <v>46219874</v>
      </c>
    </row>
    <row r="40" spans="1:27" ht="12.75">
      <c r="A40" s="269" t="s">
        <v>201</v>
      </c>
      <c r="B40" s="256"/>
      <c r="C40" s="257">
        <v>45932158</v>
      </c>
      <c r="D40" s="257"/>
      <c r="E40" s="258">
        <v>70967275</v>
      </c>
      <c r="F40" s="259">
        <v>70967275</v>
      </c>
      <c r="G40" s="259">
        <v>145201304</v>
      </c>
      <c r="H40" s="259">
        <v>132852286</v>
      </c>
      <c r="I40" s="259">
        <v>125379813</v>
      </c>
      <c r="J40" s="259">
        <v>125379813</v>
      </c>
      <c r="K40" s="259">
        <v>118317386</v>
      </c>
      <c r="L40" s="259">
        <v>90421446</v>
      </c>
      <c r="M40" s="259">
        <v>146658846</v>
      </c>
      <c r="N40" s="259">
        <v>146658846</v>
      </c>
      <c r="O40" s="259">
        <v>139508965</v>
      </c>
      <c r="P40" s="259">
        <v>119894764</v>
      </c>
      <c r="Q40" s="259">
        <v>157161273</v>
      </c>
      <c r="R40" s="259">
        <v>157161273</v>
      </c>
      <c r="S40" s="259"/>
      <c r="T40" s="259"/>
      <c r="U40" s="259"/>
      <c r="V40" s="259"/>
      <c r="W40" s="259">
        <v>157161273</v>
      </c>
      <c r="X40" s="259">
        <v>138187883</v>
      </c>
      <c r="Y40" s="259">
        <v>18973390</v>
      </c>
      <c r="Z40" s="260">
        <v>13.73</v>
      </c>
      <c r="AA40" s="261">
        <v>70967275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103904029</v>
      </c>
      <c r="D5" s="200">
        <f t="shared" si="0"/>
        <v>0</v>
      </c>
      <c r="E5" s="106">
        <f t="shared" si="0"/>
        <v>95777000</v>
      </c>
      <c r="F5" s="106">
        <f t="shared" si="0"/>
        <v>95777000</v>
      </c>
      <c r="G5" s="106">
        <f t="shared" si="0"/>
        <v>9121920</v>
      </c>
      <c r="H5" s="106">
        <f t="shared" si="0"/>
        <v>17791353</v>
      </c>
      <c r="I5" s="106">
        <f t="shared" si="0"/>
        <v>4816260</v>
      </c>
      <c r="J5" s="106">
        <f t="shared" si="0"/>
        <v>31729533</v>
      </c>
      <c r="K5" s="106">
        <f t="shared" si="0"/>
        <v>3897899</v>
      </c>
      <c r="L5" s="106">
        <f t="shared" si="0"/>
        <v>13085368</v>
      </c>
      <c r="M5" s="106">
        <f t="shared" si="0"/>
        <v>4683868</v>
      </c>
      <c r="N5" s="106">
        <f t="shared" si="0"/>
        <v>21667135</v>
      </c>
      <c r="O5" s="106">
        <f t="shared" si="0"/>
        <v>3985199</v>
      </c>
      <c r="P5" s="106">
        <f t="shared" si="0"/>
        <v>10251895</v>
      </c>
      <c r="Q5" s="106">
        <f t="shared" si="0"/>
        <v>6617782</v>
      </c>
      <c r="R5" s="106">
        <f t="shared" si="0"/>
        <v>20854876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74251544</v>
      </c>
      <c r="X5" s="106">
        <f t="shared" si="0"/>
        <v>71832750</v>
      </c>
      <c r="Y5" s="106">
        <f t="shared" si="0"/>
        <v>2418794</v>
      </c>
      <c r="Z5" s="201">
        <f>+IF(X5&lt;&gt;0,+(Y5/X5)*100,0)</f>
        <v>3.3672579707723846</v>
      </c>
      <c r="AA5" s="199">
        <f>SUM(AA11:AA18)</f>
        <v>95777000</v>
      </c>
    </row>
    <row r="6" spans="1:27" ht="12.75">
      <c r="A6" s="291" t="s">
        <v>205</v>
      </c>
      <c r="B6" s="142"/>
      <c r="C6" s="62">
        <v>63764751</v>
      </c>
      <c r="D6" s="156"/>
      <c r="E6" s="60">
        <v>51159640</v>
      </c>
      <c r="F6" s="60">
        <v>51159640</v>
      </c>
      <c r="G6" s="60">
        <v>3784430</v>
      </c>
      <c r="H6" s="60">
        <v>17186189</v>
      </c>
      <c r="I6" s="60">
        <v>4458231</v>
      </c>
      <c r="J6" s="60">
        <v>25428850</v>
      </c>
      <c r="K6" s="60">
        <v>3897899</v>
      </c>
      <c r="L6" s="60">
        <v>7353384</v>
      </c>
      <c r="M6" s="60"/>
      <c r="N6" s="60">
        <v>11251283</v>
      </c>
      <c r="O6" s="60">
        <v>3985199</v>
      </c>
      <c r="P6" s="60">
        <v>10251895</v>
      </c>
      <c r="Q6" s="60">
        <v>6617782</v>
      </c>
      <c r="R6" s="60">
        <v>20854876</v>
      </c>
      <c r="S6" s="60"/>
      <c r="T6" s="60"/>
      <c r="U6" s="60"/>
      <c r="V6" s="60"/>
      <c r="W6" s="60">
        <v>57535009</v>
      </c>
      <c r="X6" s="60">
        <v>38369730</v>
      </c>
      <c r="Y6" s="60">
        <v>19165279</v>
      </c>
      <c r="Z6" s="140">
        <v>49.95</v>
      </c>
      <c r="AA6" s="155">
        <v>51159640</v>
      </c>
    </row>
    <row r="7" spans="1:27" ht="12.75">
      <c r="A7" s="291" t="s">
        <v>206</v>
      </c>
      <c r="B7" s="142"/>
      <c r="C7" s="62">
        <v>25154921</v>
      </c>
      <c r="D7" s="156"/>
      <c r="E7" s="60">
        <v>33000000</v>
      </c>
      <c r="F7" s="60">
        <v>33000000</v>
      </c>
      <c r="G7" s="60">
        <v>5337490</v>
      </c>
      <c r="H7" s="60"/>
      <c r="I7" s="60"/>
      <c r="J7" s="60">
        <v>5337490</v>
      </c>
      <c r="K7" s="60"/>
      <c r="L7" s="60">
        <v>5653601</v>
      </c>
      <c r="M7" s="60"/>
      <c r="N7" s="60">
        <v>5653601</v>
      </c>
      <c r="O7" s="60"/>
      <c r="P7" s="60"/>
      <c r="Q7" s="60"/>
      <c r="R7" s="60"/>
      <c r="S7" s="60"/>
      <c r="T7" s="60"/>
      <c r="U7" s="60"/>
      <c r="V7" s="60"/>
      <c r="W7" s="60">
        <v>10991091</v>
      </c>
      <c r="X7" s="60">
        <v>24750000</v>
      </c>
      <c r="Y7" s="60">
        <v>-13758909</v>
      </c>
      <c r="Z7" s="140">
        <v>-55.59</v>
      </c>
      <c r="AA7" s="155">
        <v>33000000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2299378</v>
      </c>
      <c r="D10" s="156"/>
      <c r="E10" s="60">
        <v>2500000</v>
      </c>
      <c r="F10" s="60">
        <v>2500000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1875000</v>
      </c>
      <c r="Y10" s="60">
        <v>-1875000</v>
      </c>
      <c r="Z10" s="140">
        <v>-100</v>
      </c>
      <c r="AA10" s="155">
        <v>2500000</v>
      </c>
    </row>
    <row r="11" spans="1:27" ht="12.75">
      <c r="A11" s="292" t="s">
        <v>210</v>
      </c>
      <c r="B11" s="142"/>
      <c r="C11" s="293">
        <f aca="true" t="shared" si="1" ref="C11:Y11">SUM(C6:C10)</f>
        <v>91219050</v>
      </c>
      <c r="D11" s="294">
        <f t="shared" si="1"/>
        <v>0</v>
      </c>
      <c r="E11" s="295">
        <f t="shared" si="1"/>
        <v>86659640</v>
      </c>
      <c r="F11" s="295">
        <f t="shared" si="1"/>
        <v>86659640</v>
      </c>
      <c r="G11" s="295">
        <f t="shared" si="1"/>
        <v>9121920</v>
      </c>
      <c r="H11" s="295">
        <f t="shared" si="1"/>
        <v>17186189</v>
      </c>
      <c r="I11" s="295">
        <f t="shared" si="1"/>
        <v>4458231</v>
      </c>
      <c r="J11" s="295">
        <f t="shared" si="1"/>
        <v>30766340</v>
      </c>
      <c r="K11" s="295">
        <f t="shared" si="1"/>
        <v>3897899</v>
      </c>
      <c r="L11" s="295">
        <f t="shared" si="1"/>
        <v>13006985</v>
      </c>
      <c r="M11" s="295">
        <f t="shared" si="1"/>
        <v>0</v>
      </c>
      <c r="N11" s="295">
        <f t="shared" si="1"/>
        <v>16904884</v>
      </c>
      <c r="O11" s="295">
        <f t="shared" si="1"/>
        <v>3985199</v>
      </c>
      <c r="P11" s="295">
        <f t="shared" si="1"/>
        <v>10251895</v>
      </c>
      <c r="Q11" s="295">
        <f t="shared" si="1"/>
        <v>6617782</v>
      </c>
      <c r="R11" s="295">
        <f t="shared" si="1"/>
        <v>20854876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68526100</v>
      </c>
      <c r="X11" s="295">
        <f t="shared" si="1"/>
        <v>64994730</v>
      </c>
      <c r="Y11" s="295">
        <f t="shared" si="1"/>
        <v>3531370</v>
      </c>
      <c r="Z11" s="296">
        <f>+IF(X11&lt;&gt;0,+(Y11/X11)*100,0)</f>
        <v>5.433317439737037</v>
      </c>
      <c r="AA11" s="297">
        <f>SUM(AA6:AA10)</f>
        <v>86659640</v>
      </c>
    </row>
    <row r="12" spans="1:27" ht="12.75">
      <c r="A12" s="298" t="s">
        <v>211</v>
      </c>
      <c r="B12" s="136"/>
      <c r="C12" s="62">
        <v>2562608</v>
      </c>
      <c r="D12" s="156"/>
      <c r="E12" s="60">
        <v>2250000</v>
      </c>
      <c r="F12" s="60">
        <v>2250000</v>
      </c>
      <c r="G12" s="60"/>
      <c r="H12" s="60">
        <v>605164</v>
      </c>
      <c r="I12" s="60">
        <v>358029</v>
      </c>
      <c r="J12" s="60">
        <v>963193</v>
      </c>
      <c r="K12" s="60"/>
      <c r="L12" s="60">
        <v>78383</v>
      </c>
      <c r="M12" s="60">
        <v>4683868</v>
      </c>
      <c r="N12" s="60">
        <v>4762251</v>
      </c>
      <c r="O12" s="60"/>
      <c r="P12" s="60"/>
      <c r="Q12" s="60"/>
      <c r="R12" s="60"/>
      <c r="S12" s="60"/>
      <c r="T12" s="60"/>
      <c r="U12" s="60"/>
      <c r="V12" s="60"/>
      <c r="W12" s="60">
        <v>5725444</v>
      </c>
      <c r="X12" s="60">
        <v>1687500</v>
      </c>
      <c r="Y12" s="60">
        <v>4037944</v>
      </c>
      <c r="Z12" s="140">
        <v>239.29</v>
      </c>
      <c r="AA12" s="155">
        <v>2250000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8544628</v>
      </c>
      <c r="D15" s="156"/>
      <c r="E15" s="60">
        <v>6867360</v>
      </c>
      <c r="F15" s="60">
        <v>6867360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5150520</v>
      </c>
      <c r="Y15" s="60">
        <v>-5150520</v>
      </c>
      <c r="Z15" s="140">
        <v>-100</v>
      </c>
      <c r="AA15" s="155">
        <v>6867360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1577743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43242720</v>
      </c>
      <c r="F20" s="100">
        <f t="shared" si="2"/>
        <v>43242720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32432040</v>
      </c>
      <c r="Y20" s="100">
        <f t="shared" si="2"/>
        <v>-32432040</v>
      </c>
      <c r="Z20" s="137">
        <f>+IF(X20&lt;&gt;0,+(Y20/X20)*100,0)</f>
        <v>-100</v>
      </c>
      <c r="AA20" s="153">
        <f>SUM(AA26:AA33)</f>
        <v>43242720</v>
      </c>
    </row>
    <row r="21" spans="1:27" ht="12.75">
      <c r="A21" s="291" t="s">
        <v>205</v>
      </c>
      <c r="B21" s="142"/>
      <c r="C21" s="62"/>
      <c r="D21" s="156"/>
      <c r="E21" s="60">
        <v>43142720</v>
      </c>
      <c r="F21" s="60">
        <v>43142720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32357040</v>
      </c>
      <c r="Y21" s="60">
        <v>-32357040</v>
      </c>
      <c r="Z21" s="140">
        <v>-100</v>
      </c>
      <c r="AA21" s="155">
        <v>43142720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43142720</v>
      </c>
      <c r="F26" s="295">
        <f t="shared" si="3"/>
        <v>43142720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32357040</v>
      </c>
      <c r="Y26" s="295">
        <f t="shared" si="3"/>
        <v>-32357040</v>
      </c>
      <c r="Z26" s="296">
        <f>+IF(X26&lt;&gt;0,+(Y26/X26)*100,0)</f>
        <v>-100</v>
      </c>
      <c r="AA26" s="297">
        <f>SUM(AA21:AA25)</f>
        <v>43142720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100000</v>
      </c>
      <c r="F30" s="60">
        <v>100000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75000</v>
      </c>
      <c r="Y30" s="60">
        <v>-75000</v>
      </c>
      <c r="Z30" s="140">
        <v>-100</v>
      </c>
      <c r="AA30" s="155">
        <v>100000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63764751</v>
      </c>
      <c r="D36" s="156">
        <f t="shared" si="4"/>
        <v>0</v>
      </c>
      <c r="E36" s="60">
        <f t="shared" si="4"/>
        <v>94302360</v>
      </c>
      <c r="F36" s="60">
        <f t="shared" si="4"/>
        <v>94302360</v>
      </c>
      <c r="G36" s="60">
        <f t="shared" si="4"/>
        <v>3784430</v>
      </c>
      <c r="H36" s="60">
        <f t="shared" si="4"/>
        <v>17186189</v>
      </c>
      <c r="I36" s="60">
        <f t="shared" si="4"/>
        <v>4458231</v>
      </c>
      <c r="J36" s="60">
        <f t="shared" si="4"/>
        <v>25428850</v>
      </c>
      <c r="K36" s="60">
        <f t="shared" si="4"/>
        <v>3897899</v>
      </c>
      <c r="L36" s="60">
        <f t="shared" si="4"/>
        <v>7353384</v>
      </c>
      <c r="M36" s="60">
        <f t="shared" si="4"/>
        <v>0</v>
      </c>
      <c r="N36" s="60">
        <f t="shared" si="4"/>
        <v>11251283</v>
      </c>
      <c r="O36" s="60">
        <f t="shared" si="4"/>
        <v>3985199</v>
      </c>
      <c r="P36" s="60">
        <f t="shared" si="4"/>
        <v>10251895</v>
      </c>
      <c r="Q36" s="60">
        <f t="shared" si="4"/>
        <v>6617782</v>
      </c>
      <c r="R36" s="60">
        <f t="shared" si="4"/>
        <v>20854876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57535009</v>
      </c>
      <c r="X36" s="60">
        <f t="shared" si="4"/>
        <v>70726770</v>
      </c>
      <c r="Y36" s="60">
        <f t="shared" si="4"/>
        <v>-13191761</v>
      </c>
      <c r="Z36" s="140">
        <f aca="true" t="shared" si="5" ref="Z36:Z49">+IF(X36&lt;&gt;0,+(Y36/X36)*100,0)</f>
        <v>-18.651722678697187</v>
      </c>
      <c r="AA36" s="155">
        <f>AA6+AA21</f>
        <v>94302360</v>
      </c>
    </row>
    <row r="37" spans="1:27" ht="12.75">
      <c r="A37" s="291" t="s">
        <v>206</v>
      </c>
      <c r="B37" s="142"/>
      <c r="C37" s="62">
        <f t="shared" si="4"/>
        <v>25154921</v>
      </c>
      <c r="D37" s="156">
        <f t="shared" si="4"/>
        <v>0</v>
      </c>
      <c r="E37" s="60">
        <f t="shared" si="4"/>
        <v>33000000</v>
      </c>
      <c r="F37" s="60">
        <f t="shared" si="4"/>
        <v>33000000</v>
      </c>
      <c r="G37" s="60">
        <f t="shared" si="4"/>
        <v>5337490</v>
      </c>
      <c r="H37" s="60">
        <f t="shared" si="4"/>
        <v>0</v>
      </c>
      <c r="I37" s="60">
        <f t="shared" si="4"/>
        <v>0</v>
      </c>
      <c r="J37" s="60">
        <f t="shared" si="4"/>
        <v>5337490</v>
      </c>
      <c r="K37" s="60">
        <f t="shared" si="4"/>
        <v>0</v>
      </c>
      <c r="L37" s="60">
        <f t="shared" si="4"/>
        <v>5653601</v>
      </c>
      <c r="M37" s="60">
        <f t="shared" si="4"/>
        <v>0</v>
      </c>
      <c r="N37" s="60">
        <f t="shared" si="4"/>
        <v>5653601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10991091</v>
      </c>
      <c r="X37" s="60">
        <f t="shared" si="4"/>
        <v>24750000</v>
      </c>
      <c r="Y37" s="60">
        <f t="shared" si="4"/>
        <v>-13758909</v>
      </c>
      <c r="Z37" s="140">
        <f t="shared" si="5"/>
        <v>-55.591551515151515</v>
      </c>
      <c r="AA37" s="155">
        <f>AA7+AA22</f>
        <v>33000000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2299378</v>
      </c>
      <c r="D40" s="156">
        <f t="shared" si="4"/>
        <v>0</v>
      </c>
      <c r="E40" s="60">
        <f t="shared" si="4"/>
        <v>2500000</v>
      </c>
      <c r="F40" s="60">
        <f t="shared" si="4"/>
        <v>2500000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1875000</v>
      </c>
      <c r="Y40" s="60">
        <f t="shared" si="4"/>
        <v>-1875000</v>
      </c>
      <c r="Z40" s="140">
        <f t="shared" si="5"/>
        <v>-100</v>
      </c>
      <c r="AA40" s="155">
        <f>AA10+AA25</f>
        <v>2500000</v>
      </c>
    </row>
    <row r="41" spans="1:27" ht="12.75">
      <c r="A41" s="292" t="s">
        <v>210</v>
      </c>
      <c r="B41" s="142"/>
      <c r="C41" s="293">
        <f aca="true" t="shared" si="6" ref="C41:Y41">SUM(C36:C40)</f>
        <v>91219050</v>
      </c>
      <c r="D41" s="294">
        <f t="shared" si="6"/>
        <v>0</v>
      </c>
      <c r="E41" s="295">
        <f t="shared" si="6"/>
        <v>129802360</v>
      </c>
      <c r="F41" s="295">
        <f t="shared" si="6"/>
        <v>129802360</v>
      </c>
      <c r="G41" s="295">
        <f t="shared" si="6"/>
        <v>9121920</v>
      </c>
      <c r="H41" s="295">
        <f t="shared" si="6"/>
        <v>17186189</v>
      </c>
      <c r="I41" s="295">
        <f t="shared" si="6"/>
        <v>4458231</v>
      </c>
      <c r="J41" s="295">
        <f t="shared" si="6"/>
        <v>30766340</v>
      </c>
      <c r="K41" s="295">
        <f t="shared" si="6"/>
        <v>3897899</v>
      </c>
      <c r="L41" s="295">
        <f t="shared" si="6"/>
        <v>13006985</v>
      </c>
      <c r="M41" s="295">
        <f t="shared" si="6"/>
        <v>0</v>
      </c>
      <c r="N41" s="295">
        <f t="shared" si="6"/>
        <v>16904884</v>
      </c>
      <c r="O41" s="295">
        <f t="shared" si="6"/>
        <v>3985199</v>
      </c>
      <c r="P41" s="295">
        <f t="shared" si="6"/>
        <v>10251895</v>
      </c>
      <c r="Q41" s="295">
        <f t="shared" si="6"/>
        <v>6617782</v>
      </c>
      <c r="R41" s="295">
        <f t="shared" si="6"/>
        <v>20854876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68526100</v>
      </c>
      <c r="X41" s="295">
        <f t="shared" si="6"/>
        <v>97351770</v>
      </c>
      <c r="Y41" s="295">
        <f t="shared" si="6"/>
        <v>-28825670</v>
      </c>
      <c r="Z41" s="296">
        <f t="shared" si="5"/>
        <v>-29.60980575905297</v>
      </c>
      <c r="AA41" s="297">
        <f>SUM(AA36:AA40)</f>
        <v>129802360</v>
      </c>
    </row>
    <row r="42" spans="1:27" ht="12.75">
      <c r="A42" s="298" t="s">
        <v>211</v>
      </c>
      <c r="B42" s="136"/>
      <c r="C42" s="95">
        <f aca="true" t="shared" si="7" ref="C42:Y48">C12+C27</f>
        <v>2562608</v>
      </c>
      <c r="D42" s="129">
        <f t="shared" si="7"/>
        <v>0</v>
      </c>
      <c r="E42" s="54">
        <f t="shared" si="7"/>
        <v>2250000</v>
      </c>
      <c r="F42" s="54">
        <f t="shared" si="7"/>
        <v>2250000</v>
      </c>
      <c r="G42" s="54">
        <f t="shared" si="7"/>
        <v>0</v>
      </c>
      <c r="H42" s="54">
        <f t="shared" si="7"/>
        <v>605164</v>
      </c>
      <c r="I42" s="54">
        <f t="shared" si="7"/>
        <v>358029</v>
      </c>
      <c r="J42" s="54">
        <f t="shared" si="7"/>
        <v>963193</v>
      </c>
      <c r="K42" s="54">
        <f t="shared" si="7"/>
        <v>0</v>
      </c>
      <c r="L42" s="54">
        <f t="shared" si="7"/>
        <v>78383</v>
      </c>
      <c r="M42" s="54">
        <f t="shared" si="7"/>
        <v>4683868</v>
      </c>
      <c r="N42" s="54">
        <f t="shared" si="7"/>
        <v>4762251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5725444</v>
      </c>
      <c r="X42" s="54">
        <f t="shared" si="7"/>
        <v>1687500</v>
      </c>
      <c r="Y42" s="54">
        <f t="shared" si="7"/>
        <v>4037944</v>
      </c>
      <c r="Z42" s="184">
        <f t="shared" si="5"/>
        <v>239.28557037037038</v>
      </c>
      <c r="AA42" s="130">
        <f aca="true" t="shared" si="8" ref="AA42:AA48">AA12+AA27</f>
        <v>2250000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8544628</v>
      </c>
      <c r="D45" s="129">
        <f t="shared" si="7"/>
        <v>0</v>
      </c>
      <c r="E45" s="54">
        <f t="shared" si="7"/>
        <v>6967360</v>
      </c>
      <c r="F45" s="54">
        <f t="shared" si="7"/>
        <v>6967360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5225520</v>
      </c>
      <c r="Y45" s="54">
        <f t="shared" si="7"/>
        <v>-5225520</v>
      </c>
      <c r="Z45" s="184">
        <f t="shared" si="5"/>
        <v>-100</v>
      </c>
      <c r="AA45" s="130">
        <f t="shared" si="8"/>
        <v>6967360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1577743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103904029</v>
      </c>
      <c r="D49" s="218">
        <f t="shared" si="9"/>
        <v>0</v>
      </c>
      <c r="E49" s="220">
        <f t="shared" si="9"/>
        <v>139019720</v>
      </c>
      <c r="F49" s="220">
        <f t="shared" si="9"/>
        <v>139019720</v>
      </c>
      <c r="G49" s="220">
        <f t="shared" si="9"/>
        <v>9121920</v>
      </c>
      <c r="H49" s="220">
        <f t="shared" si="9"/>
        <v>17791353</v>
      </c>
      <c r="I49" s="220">
        <f t="shared" si="9"/>
        <v>4816260</v>
      </c>
      <c r="J49" s="220">
        <f t="shared" si="9"/>
        <v>31729533</v>
      </c>
      <c r="K49" s="220">
        <f t="shared" si="9"/>
        <v>3897899</v>
      </c>
      <c r="L49" s="220">
        <f t="shared" si="9"/>
        <v>13085368</v>
      </c>
      <c r="M49" s="220">
        <f t="shared" si="9"/>
        <v>4683868</v>
      </c>
      <c r="N49" s="220">
        <f t="shared" si="9"/>
        <v>21667135</v>
      </c>
      <c r="O49" s="220">
        <f t="shared" si="9"/>
        <v>3985199</v>
      </c>
      <c r="P49" s="220">
        <f t="shared" si="9"/>
        <v>10251895</v>
      </c>
      <c r="Q49" s="220">
        <f t="shared" si="9"/>
        <v>6617782</v>
      </c>
      <c r="R49" s="220">
        <f t="shared" si="9"/>
        <v>20854876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74251544</v>
      </c>
      <c r="X49" s="220">
        <f t="shared" si="9"/>
        <v>104264790</v>
      </c>
      <c r="Y49" s="220">
        <f t="shared" si="9"/>
        <v>-30013246</v>
      </c>
      <c r="Z49" s="221">
        <f t="shared" si="5"/>
        <v>-28.78560058481871</v>
      </c>
      <c r="AA49" s="222">
        <f>SUM(AA41:AA48)</f>
        <v>139019720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4405637</v>
      </c>
      <c r="D51" s="129">
        <f t="shared" si="10"/>
        <v>0</v>
      </c>
      <c r="E51" s="54">
        <f t="shared" si="10"/>
        <v>6170840</v>
      </c>
      <c r="F51" s="54">
        <f t="shared" si="10"/>
        <v>6170840</v>
      </c>
      <c r="G51" s="54">
        <f t="shared" si="10"/>
        <v>1541</v>
      </c>
      <c r="H51" s="54">
        <f t="shared" si="10"/>
        <v>0</v>
      </c>
      <c r="I51" s="54">
        <f t="shared" si="10"/>
        <v>0</v>
      </c>
      <c r="J51" s="54">
        <f t="shared" si="10"/>
        <v>1541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1541</v>
      </c>
      <c r="X51" s="54">
        <f t="shared" si="10"/>
        <v>4628131</v>
      </c>
      <c r="Y51" s="54">
        <f t="shared" si="10"/>
        <v>-4626590</v>
      </c>
      <c r="Z51" s="184">
        <f>+IF(X51&lt;&gt;0,+(Y51/X51)*100,0)</f>
        <v>-99.9667036218292</v>
      </c>
      <c r="AA51" s="130">
        <f>SUM(AA57:AA61)</f>
        <v>6170840</v>
      </c>
    </row>
    <row r="52" spans="1:27" ht="12.75">
      <c r="A52" s="310" t="s">
        <v>205</v>
      </c>
      <c r="B52" s="142"/>
      <c r="C52" s="62">
        <v>1840897</v>
      </c>
      <c r="D52" s="156"/>
      <c r="E52" s="60">
        <v>1000000</v>
      </c>
      <c r="F52" s="60">
        <v>1000000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750000</v>
      </c>
      <c r="Y52" s="60">
        <v>-750000</v>
      </c>
      <c r="Z52" s="140">
        <v>-100</v>
      </c>
      <c r="AA52" s="155">
        <v>1000000</v>
      </c>
    </row>
    <row r="53" spans="1:27" ht="12.75">
      <c r="A53" s="310" t="s">
        <v>206</v>
      </c>
      <c r="B53" s="142"/>
      <c r="C53" s="62">
        <v>537405</v>
      </c>
      <c r="D53" s="156"/>
      <c r="E53" s="60">
        <v>633250</v>
      </c>
      <c r="F53" s="60">
        <v>633250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474938</v>
      </c>
      <c r="Y53" s="60">
        <v>-474938</v>
      </c>
      <c r="Z53" s="140">
        <v>-100</v>
      </c>
      <c r="AA53" s="155">
        <v>633250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2378302</v>
      </c>
      <c r="D57" s="294">
        <f t="shared" si="11"/>
        <v>0</v>
      </c>
      <c r="E57" s="295">
        <f t="shared" si="11"/>
        <v>1633250</v>
      </c>
      <c r="F57" s="295">
        <f t="shared" si="11"/>
        <v>1633250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1224938</v>
      </c>
      <c r="Y57" s="295">
        <f t="shared" si="11"/>
        <v>-1224938</v>
      </c>
      <c r="Z57" s="296">
        <f>+IF(X57&lt;&gt;0,+(Y57/X57)*100,0)</f>
        <v>-100</v>
      </c>
      <c r="AA57" s="297">
        <f>SUM(AA52:AA56)</f>
        <v>1633250</v>
      </c>
    </row>
    <row r="58" spans="1:27" ht="12.75">
      <c r="A58" s="311" t="s">
        <v>211</v>
      </c>
      <c r="B58" s="136"/>
      <c r="C58" s="62">
        <v>224075</v>
      </c>
      <c r="D58" s="156"/>
      <c r="E58" s="60">
        <v>1570000</v>
      </c>
      <c r="F58" s="60">
        <v>1570000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1177500</v>
      </c>
      <c r="Y58" s="60">
        <v>-1177500</v>
      </c>
      <c r="Z58" s="140">
        <v>-100</v>
      </c>
      <c r="AA58" s="155">
        <v>1570000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1803260</v>
      </c>
      <c r="D61" s="156"/>
      <c r="E61" s="60">
        <v>2967590</v>
      </c>
      <c r="F61" s="60">
        <v>2967590</v>
      </c>
      <c r="G61" s="60">
        <v>1541</v>
      </c>
      <c r="H61" s="60"/>
      <c r="I61" s="60"/>
      <c r="J61" s="60">
        <v>1541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1541</v>
      </c>
      <c r="X61" s="60">
        <v>2225693</v>
      </c>
      <c r="Y61" s="60">
        <v>-2224152</v>
      </c>
      <c r="Z61" s="140">
        <v>-99.93</v>
      </c>
      <c r="AA61" s="155">
        <v>2967590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1541</v>
      </c>
      <c r="H66" s="275"/>
      <c r="I66" s="275"/>
      <c r="J66" s="275">
        <v>1541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1541</v>
      </c>
      <c r="X66" s="275"/>
      <c r="Y66" s="275">
        <v>1541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6768250</v>
      </c>
      <c r="F68" s="60"/>
      <c r="G68" s="60"/>
      <c r="H68" s="60">
        <v>25117</v>
      </c>
      <c r="I68" s="60">
        <v>61106</v>
      </c>
      <c r="J68" s="60">
        <v>86223</v>
      </c>
      <c r="K68" s="60">
        <v>61106</v>
      </c>
      <c r="L68" s="60">
        <v>61106</v>
      </c>
      <c r="M68" s="60">
        <v>61106</v>
      </c>
      <c r="N68" s="60">
        <v>183318</v>
      </c>
      <c r="O68" s="60">
        <v>61106</v>
      </c>
      <c r="P68" s="60">
        <v>61106</v>
      </c>
      <c r="Q68" s="60">
        <v>61106</v>
      </c>
      <c r="R68" s="60">
        <v>183318</v>
      </c>
      <c r="S68" s="60"/>
      <c r="T68" s="60"/>
      <c r="U68" s="60"/>
      <c r="V68" s="60"/>
      <c r="W68" s="60">
        <v>452859</v>
      </c>
      <c r="X68" s="60"/>
      <c r="Y68" s="60">
        <v>452859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6768250</v>
      </c>
      <c r="F69" s="220">
        <f t="shared" si="12"/>
        <v>0</v>
      </c>
      <c r="G69" s="220">
        <f t="shared" si="12"/>
        <v>1541</v>
      </c>
      <c r="H69" s="220">
        <f t="shared" si="12"/>
        <v>25117</v>
      </c>
      <c r="I69" s="220">
        <f t="shared" si="12"/>
        <v>61106</v>
      </c>
      <c r="J69" s="220">
        <f t="shared" si="12"/>
        <v>87764</v>
      </c>
      <c r="K69" s="220">
        <f t="shared" si="12"/>
        <v>61106</v>
      </c>
      <c r="L69" s="220">
        <f t="shared" si="12"/>
        <v>61106</v>
      </c>
      <c r="M69" s="220">
        <f t="shared" si="12"/>
        <v>61106</v>
      </c>
      <c r="N69" s="220">
        <f t="shared" si="12"/>
        <v>183318</v>
      </c>
      <c r="O69" s="220">
        <f t="shared" si="12"/>
        <v>61106</v>
      </c>
      <c r="P69" s="220">
        <f t="shared" si="12"/>
        <v>61106</v>
      </c>
      <c r="Q69" s="220">
        <f t="shared" si="12"/>
        <v>61106</v>
      </c>
      <c r="R69" s="220">
        <f t="shared" si="12"/>
        <v>183318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454400</v>
      </c>
      <c r="X69" s="220">
        <f t="shared" si="12"/>
        <v>0</v>
      </c>
      <c r="Y69" s="220">
        <f t="shared" si="12"/>
        <v>454400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91219050</v>
      </c>
      <c r="D5" s="357">
        <f t="shared" si="0"/>
        <v>0</v>
      </c>
      <c r="E5" s="356">
        <f t="shared" si="0"/>
        <v>86659640</v>
      </c>
      <c r="F5" s="358">
        <f t="shared" si="0"/>
        <v>86659640</v>
      </c>
      <c r="G5" s="358">
        <f t="shared" si="0"/>
        <v>9121920</v>
      </c>
      <c r="H5" s="356">
        <f t="shared" si="0"/>
        <v>17186189</v>
      </c>
      <c r="I5" s="356">
        <f t="shared" si="0"/>
        <v>4458231</v>
      </c>
      <c r="J5" s="358">
        <f t="shared" si="0"/>
        <v>30766340</v>
      </c>
      <c r="K5" s="358">
        <f t="shared" si="0"/>
        <v>3897899</v>
      </c>
      <c r="L5" s="356">
        <f t="shared" si="0"/>
        <v>13006985</v>
      </c>
      <c r="M5" s="356">
        <f t="shared" si="0"/>
        <v>0</v>
      </c>
      <c r="N5" s="358">
        <f t="shared" si="0"/>
        <v>16904884</v>
      </c>
      <c r="O5" s="358">
        <f t="shared" si="0"/>
        <v>3985199</v>
      </c>
      <c r="P5" s="356">
        <f t="shared" si="0"/>
        <v>10251895</v>
      </c>
      <c r="Q5" s="356">
        <f t="shared" si="0"/>
        <v>6617782</v>
      </c>
      <c r="R5" s="358">
        <f t="shared" si="0"/>
        <v>20854876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68526100</v>
      </c>
      <c r="X5" s="356">
        <f t="shared" si="0"/>
        <v>64994730</v>
      </c>
      <c r="Y5" s="358">
        <f t="shared" si="0"/>
        <v>3531370</v>
      </c>
      <c r="Z5" s="359">
        <f>+IF(X5&lt;&gt;0,+(Y5/X5)*100,0)</f>
        <v>5.433317439737037</v>
      </c>
      <c r="AA5" s="360">
        <f>+AA6+AA8+AA11+AA13+AA15</f>
        <v>86659640</v>
      </c>
    </row>
    <row r="6" spans="1:27" ht="12.75">
      <c r="A6" s="361" t="s">
        <v>205</v>
      </c>
      <c r="B6" s="142"/>
      <c r="C6" s="60">
        <f>+C7</f>
        <v>63764751</v>
      </c>
      <c r="D6" s="340">
        <f aca="true" t="shared" si="1" ref="D6:AA6">+D7</f>
        <v>0</v>
      </c>
      <c r="E6" s="60">
        <f t="shared" si="1"/>
        <v>51159640</v>
      </c>
      <c r="F6" s="59">
        <f t="shared" si="1"/>
        <v>51159640</v>
      </c>
      <c r="G6" s="59">
        <f t="shared" si="1"/>
        <v>3784430</v>
      </c>
      <c r="H6" s="60">
        <f t="shared" si="1"/>
        <v>17186189</v>
      </c>
      <c r="I6" s="60">
        <f t="shared" si="1"/>
        <v>4458231</v>
      </c>
      <c r="J6" s="59">
        <f t="shared" si="1"/>
        <v>25428850</v>
      </c>
      <c r="K6" s="59">
        <f t="shared" si="1"/>
        <v>3897899</v>
      </c>
      <c r="L6" s="60">
        <f t="shared" si="1"/>
        <v>7353384</v>
      </c>
      <c r="M6" s="60">
        <f t="shared" si="1"/>
        <v>0</v>
      </c>
      <c r="N6" s="59">
        <f t="shared" si="1"/>
        <v>11251283</v>
      </c>
      <c r="O6" s="59">
        <f t="shared" si="1"/>
        <v>3985199</v>
      </c>
      <c r="P6" s="60">
        <f t="shared" si="1"/>
        <v>10251895</v>
      </c>
      <c r="Q6" s="60">
        <f t="shared" si="1"/>
        <v>6617782</v>
      </c>
      <c r="R6" s="59">
        <f t="shared" si="1"/>
        <v>20854876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57535009</v>
      </c>
      <c r="X6" s="60">
        <f t="shared" si="1"/>
        <v>38369730</v>
      </c>
      <c r="Y6" s="59">
        <f t="shared" si="1"/>
        <v>19165279</v>
      </c>
      <c r="Z6" s="61">
        <f>+IF(X6&lt;&gt;0,+(Y6/X6)*100,0)</f>
        <v>49.94895455349829</v>
      </c>
      <c r="AA6" s="62">
        <f t="shared" si="1"/>
        <v>51159640</v>
      </c>
    </row>
    <row r="7" spans="1:27" ht="12.75">
      <c r="A7" s="291" t="s">
        <v>229</v>
      </c>
      <c r="B7" s="142"/>
      <c r="C7" s="60">
        <v>63764751</v>
      </c>
      <c r="D7" s="340"/>
      <c r="E7" s="60">
        <v>51159640</v>
      </c>
      <c r="F7" s="59">
        <v>51159640</v>
      </c>
      <c r="G7" s="59">
        <v>3784430</v>
      </c>
      <c r="H7" s="60">
        <v>17186189</v>
      </c>
      <c r="I7" s="60">
        <v>4458231</v>
      </c>
      <c r="J7" s="59">
        <v>25428850</v>
      </c>
      <c r="K7" s="59">
        <v>3897899</v>
      </c>
      <c r="L7" s="60">
        <v>7353384</v>
      </c>
      <c r="M7" s="60"/>
      <c r="N7" s="59">
        <v>11251283</v>
      </c>
      <c r="O7" s="59">
        <v>3985199</v>
      </c>
      <c r="P7" s="60">
        <v>10251895</v>
      </c>
      <c r="Q7" s="60">
        <v>6617782</v>
      </c>
      <c r="R7" s="59">
        <v>20854876</v>
      </c>
      <c r="S7" s="59"/>
      <c r="T7" s="60"/>
      <c r="U7" s="60"/>
      <c r="V7" s="59"/>
      <c r="W7" s="59">
        <v>57535009</v>
      </c>
      <c r="X7" s="60">
        <v>38369730</v>
      </c>
      <c r="Y7" s="59">
        <v>19165279</v>
      </c>
      <c r="Z7" s="61">
        <v>49.95</v>
      </c>
      <c r="AA7" s="62">
        <v>51159640</v>
      </c>
    </row>
    <row r="8" spans="1:27" ht="12.75">
      <c r="A8" s="361" t="s">
        <v>206</v>
      </c>
      <c r="B8" s="142"/>
      <c r="C8" s="60">
        <f aca="true" t="shared" si="2" ref="C8:Y8">SUM(C9:C10)</f>
        <v>25154921</v>
      </c>
      <c r="D8" s="340">
        <f t="shared" si="2"/>
        <v>0</v>
      </c>
      <c r="E8" s="60">
        <f t="shared" si="2"/>
        <v>33000000</v>
      </c>
      <c r="F8" s="59">
        <f t="shared" si="2"/>
        <v>33000000</v>
      </c>
      <c r="G8" s="59">
        <f t="shared" si="2"/>
        <v>5337490</v>
      </c>
      <c r="H8" s="60">
        <f t="shared" si="2"/>
        <v>0</v>
      </c>
      <c r="I8" s="60">
        <f t="shared" si="2"/>
        <v>0</v>
      </c>
      <c r="J8" s="59">
        <f t="shared" si="2"/>
        <v>5337490</v>
      </c>
      <c r="K8" s="59">
        <f t="shared" si="2"/>
        <v>0</v>
      </c>
      <c r="L8" s="60">
        <f t="shared" si="2"/>
        <v>5653601</v>
      </c>
      <c r="M8" s="60">
        <f t="shared" si="2"/>
        <v>0</v>
      </c>
      <c r="N8" s="59">
        <f t="shared" si="2"/>
        <v>5653601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10991091</v>
      </c>
      <c r="X8" s="60">
        <f t="shared" si="2"/>
        <v>24750000</v>
      </c>
      <c r="Y8" s="59">
        <f t="shared" si="2"/>
        <v>-13758909</v>
      </c>
      <c r="Z8" s="61">
        <f>+IF(X8&lt;&gt;0,+(Y8/X8)*100,0)</f>
        <v>-55.591551515151515</v>
      </c>
      <c r="AA8" s="62">
        <f>SUM(AA9:AA10)</f>
        <v>33000000</v>
      </c>
    </row>
    <row r="9" spans="1:27" ht="12.75">
      <c r="A9" s="291" t="s">
        <v>230</v>
      </c>
      <c r="B9" s="142"/>
      <c r="C9" s="60">
        <v>25154921</v>
      </c>
      <c r="D9" s="340"/>
      <c r="E9" s="60">
        <v>33000000</v>
      </c>
      <c r="F9" s="59">
        <v>33000000</v>
      </c>
      <c r="G9" s="59">
        <v>5337490</v>
      </c>
      <c r="H9" s="60"/>
      <c r="I9" s="60"/>
      <c r="J9" s="59">
        <v>5337490</v>
      </c>
      <c r="K9" s="59"/>
      <c r="L9" s="60">
        <v>5653601</v>
      </c>
      <c r="M9" s="60"/>
      <c r="N9" s="59">
        <v>5653601</v>
      </c>
      <c r="O9" s="59"/>
      <c r="P9" s="60"/>
      <c r="Q9" s="60"/>
      <c r="R9" s="59"/>
      <c r="S9" s="59"/>
      <c r="T9" s="60"/>
      <c r="U9" s="60"/>
      <c r="V9" s="59"/>
      <c r="W9" s="59">
        <v>10991091</v>
      </c>
      <c r="X9" s="60">
        <v>24750000</v>
      </c>
      <c r="Y9" s="59">
        <v>-13758909</v>
      </c>
      <c r="Z9" s="61">
        <v>-55.59</v>
      </c>
      <c r="AA9" s="62">
        <v>33000000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2299378</v>
      </c>
      <c r="D15" s="340">
        <f t="shared" si="5"/>
        <v>0</v>
      </c>
      <c r="E15" s="60">
        <f t="shared" si="5"/>
        <v>2500000</v>
      </c>
      <c r="F15" s="59">
        <f t="shared" si="5"/>
        <v>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1875000</v>
      </c>
      <c r="Y15" s="59">
        <f t="shared" si="5"/>
        <v>-1875000</v>
      </c>
      <c r="Z15" s="61">
        <f>+IF(X15&lt;&gt;0,+(Y15/X15)*100,0)</f>
        <v>-100</v>
      </c>
      <c r="AA15" s="62">
        <f>SUM(AA16:AA20)</f>
        <v>2500000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2299378</v>
      </c>
      <c r="D20" s="340"/>
      <c r="E20" s="60">
        <v>2500000</v>
      </c>
      <c r="F20" s="59">
        <v>2500000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1875000</v>
      </c>
      <c r="Y20" s="59">
        <v>-1875000</v>
      </c>
      <c r="Z20" s="61">
        <v>-100</v>
      </c>
      <c r="AA20" s="62">
        <v>2500000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2562608</v>
      </c>
      <c r="D22" s="344">
        <f t="shared" si="6"/>
        <v>0</v>
      </c>
      <c r="E22" s="343">
        <f t="shared" si="6"/>
        <v>2250000</v>
      </c>
      <c r="F22" s="345">
        <f t="shared" si="6"/>
        <v>2250000</v>
      </c>
      <c r="G22" s="345">
        <f t="shared" si="6"/>
        <v>0</v>
      </c>
      <c r="H22" s="343">
        <f t="shared" si="6"/>
        <v>605164</v>
      </c>
      <c r="I22" s="343">
        <f t="shared" si="6"/>
        <v>358029</v>
      </c>
      <c r="J22" s="345">
        <f t="shared" si="6"/>
        <v>963193</v>
      </c>
      <c r="K22" s="345">
        <f t="shared" si="6"/>
        <v>0</v>
      </c>
      <c r="L22" s="343">
        <f t="shared" si="6"/>
        <v>78383</v>
      </c>
      <c r="M22" s="343">
        <f t="shared" si="6"/>
        <v>4683868</v>
      </c>
      <c r="N22" s="345">
        <f t="shared" si="6"/>
        <v>4762251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5725444</v>
      </c>
      <c r="X22" s="343">
        <f t="shared" si="6"/>
        <v>1687500</v>
      </c>
      <c r="Y22" s="345">
        <f t="shared" si="6"/>
        <v>4037944</v>
      </c>
      <c r="Z22" s="336">
        <f>+IF(X22&lt;&gt;0,+(Y22/X22)*100,0)</f>
        <v>239.28557037037038</v>
      </c>
      <c r="AA22" s="350">
        <f>SUM(AA23:AA32)</f>
        <v>2250000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>
        <v>304129</v>
      </c>
      <c r="J23" s="59">
        <v>304129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304129</v>
      </c>
      <c r="X23" s="60"/>
      <c r="Y23" s="59">
        <v>304129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1019206</v>
      </c>
      <c r="D28" s="341"/>
      <c r="E28" s="275">
        <v>2250000</v>
      </c>
      <c r="F28" s="342">
        <v>2250000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1687500</v>
      </c>
      <c r="Y28" s="342">
        <v>-1687500</v>
      </c>
      <c r="Z28" s="335">
        <v>-100</v>
      </c>
      <c r="AA28" s="273">
        <v>2250000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>
        <v>605164</v>
      </c>
      <c r="I29" s="60">
        <v>53900</v>
      </c>
      <c r="J29" s="59">
        <v>659064</v>
      </c>
      <c r="K29" s="59"/>
      <c r="L29" s="60">
        <v>78383</v>
      </c>
      <c r="M29" s="60">
        <v>4683868</v>
      </c>
      <c r="N29" s="59">
        <v>4762251</v>
      </c>
      <c r="O29" s="59"/>
      <c r="P29" s="60"/>
      <c r="Q29" s="60"/>
      <c r="R29" s="59"/>
      <c r="S29" s="59"/>
      <c r="T29" s="60"/>
      <c r="U29" s="60"/>
      <c r="V29" s="59"/>
      <c r="W29" s="59">
        <v>5421315</v>
      </c>
      <c r="X29" s="60"/>
      <c r="Y29" s="59">
        <v>5421315</v>
      </c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1543402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8544628</v>
      </c>
      <c r="D40" s="344">
        <f t="shared" si="9"/>
        <v>0</v>
      </c>
      <c r="E40" s="343">
        <f t="shared" si="9"/>
        <v>6867360</v>
      </c>
      <c r="F40" s="345">
        <f t="shared" si="9"/>
        <v>6867360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5150520</v>
      </c>
      <c r="Y40" s="345">
        <f t="shared" si="9"/>
        <v>-5150520</v>
      </c>
      <c r="Z40" s="336">
        <f>+IF(X40&lt;&gt;0,+(Y40/X40)*100,0)</f>
        <v>-100</v>
      </c>
      <c r="AA40" s="350">
        <f>SUM(AA41:AA49)</f>
        <v>6867360</v>
      </c>
    </row>
    <row r="41" spans="1:27" ht="12.75">
      <c r="A41" s="361" t="s">
        <v>248</v>
      </c>
      <c r="B41" s="142"/>
      <c r="C41" s="362">
        <v>3184383</v>
      </c>
      <c r="D41" s="363"/>
      <c r="E41" s="362">
        <v>2150000</v>
      </c>
      <c r="F41" s="364">
        <v>2150000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1612500</v>
      </c>
      <c r="Y41" s="364">
        <v>-1612500</v>
      </c>
      <c r="Z41" s="365">
        <v>-100</v>
      </c>
      <c r="AA41" s="366">
        <v>2150000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1412247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1814887</v>
      </c>
      <c r="D44" s="368"/>
      <c r="E44" s="54">
        <v>631000</v>
      </c>
      <c r="F44" s="53">
        <v>631000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473250</v>
      </c>
      <c r="Y44" s="53">
        <v>-473250</v>
      </c>
      <c r="Z44" s="94">
        <v>-100</v>
      </c>
      <c r="AA44" s="95">
        <v>631000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2133111</v>
      </c>
      <c r="D49" s="368"/>
      <c r="E49" s="54">
        <v>4086360</v>
      </c>
      <c r="F49" s="53">
        <v>4086360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3064770</v>
      </c>
      <c r="Y49" s="53">
        <v>-3064770</v>
      </c>
      <c r="Z49" s="94">
        <v>-100</v>
      </c>
      <c r="AA49" s="95">
        <v>4086360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1577743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1577743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103904029</v>
      </c>
      <c r="D60" s="346">
        <f t="shared" si="14"/>
        <v>0</v>
      </c>
      <c r="E60" s="219">
        <f t="shared" si="14"/>
        <v>95777000</v>
      </c>
      <c r="F60" s="264">
        <f t="shared" si="14"/>
        <v>95777000</v>
      </c>
      <c r="G60" s="264">
        <f t="shared" si="14"/>
        <v>9121920</v>
      </c>
      <c r="H60" s="219">
        <f t="shared" si="14"/>
        <v>17791353</v>
      </c>
      <c r="I60" s="219">
        <f t="shared" si="14"/>
        <v>4816260</v>
      </c>
      <c r="J60" s="264">
        <f t="shared" si="14"/>
        <v>31729533</v>
      </c>
      <c r="K60" s="264">
        <f t="shared" si="14"/>
        <v>3897899</v>
      </c>
      <c r="L60" s="219">
        <f t="shared" si="14"/>
        <v>13085368</v>
      </c>
      <c r="M60" s="219">
        <f t="shared" si="14"/>
        <v>4683868</v>
      </c>
      <c r="N60" s="264">
        <f t="shared" si="14"/>
        <v>21667135</v>
      </c>
      <c r="O60" s="264">
        <f t="shared" si="14"/>
        <v>3985199</v>
      </c>
      <c r="P60" s="219">
        <f t="shared" si="14"/>
        <v>10251895</v>
      </c>
      <c r="Q60" s="219">
        <f t="shared" si="14"/>
        <v>6617782</v>
      </c>
      <c r="R60" s="264">
        <f t="shared" si="14"/>
        <v>20854876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74251544</v>
      </c>
      <c r="X60" s="219">
        <f t="shared" si="14"/>
        <v>71832750</v>
      </c>
      <c r="Y60" s="264">
        <f t="shared" si="14"/>
        <v>2418794</v>
      </c>
      <c r="Z60" s="337">
        <f>+IF(X60&lt;&gt;0,+(Y60/X60)*100,0)</f>
        <v>3.3672579707723846</v>
      </c>
      <c r="AA60" s="232">
        <f>+AA57+AA54+AA51+AA40+AA37+AA34+AA22+AA5</f>
        <v>95777000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43142720</v>
      </c>
      <c r="F5" s="358">
        <f t="shared" si="0"/>
        <v>43142720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32357040</v>
      </c>
      <c r="Y5" s="358">
        <f t="shared" si="0"/>
        <v>-32357040</v>
      </c>
      <c r="Z5" s="359">
        <f>+IF(X5&lt;&gt;0,+(Y5/X5)*100,0)</f>
        <v>-100</v>
      </c>
      <c r="AA5" s="360">
        <f>+AA6+AA8+AA11+AA13+AA15</f>
        <v>43142720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43142720</v>
      </c>
      <c r="F6" s="59">
        <f t="shared" si="1"/>
        <v>43142720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32357040</v>
      </c>
      <c r="Y6" s="59">
        <f t="shared" si="1"/>
        <v>-32357040</v>
      </c>
      <c r="Z6" s="61">
        <f>+IF(X6&lt;&gt;0,+(Y6/X6)*100,0)</f>
        <v>-100</v>
      </c>
      <c r="AA6" s="62">
        <f t="shared" si="1"/>
        <v>43142720</v>
      </c>
    </row>
    <row r="7" spans="1:27" ht="12.75">
      <c r="A7" s="291" t="s">
        <v>229</v>
      </c>
      <c r="B7" s="142"/>
      <c r="C7" s="60"/>
      <c r="D7" s="340"/>
      <c r="E7" s="60">
        <v>43142720</v>
      </c>
      <c r="F7" s="59">
        <v>43142720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32357040</v>
      </c>
      <c r="Y7" s="59">
        <v>-32357040</v>
      </c>
      <c r="Z7" s="61">
        <v>-100</v>
      </c>
      <c r="AA7" s="62">
        <v>43142720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</v>
      </c>
      <c r="F40" s="345">
        <f t="shared" si="9"/>
        <v>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75000</v>
      </c>
      <c r="Y40" s="345">
        <f t="shared" si="9"/>
        <v>-75000</v>
      </c>
      <c r="Z40" s="336">
        <f>+IF(X40&lt;&gt;0,+(Y40/X40)*100,0)</f>
        <v>-100</v>
      </c>
      <c r="AA40" s="350">
        <f>SUM(AA41:AA49)</f>
        <v>100000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</v>
      </c>
      <c r="Y49" s="53">
        <v>-75000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43242720</v>
      </c>
      <c r="F60" s="264">
        <f t="shared" si="14"/>
        <v>43242720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32432040</v>
      </c>
      <c r="Y60" s="264">
        <f t="shared" si="14"/>
        <v>-32432040</v>
      </c>
      <c r="Z60" s="337">
        <f>+IF(X60&lt;&gt;0,+(Y60/X60)*100,0)</f>
        <v>-100</v>
      </c>
      <c r="AA60" s="232">
        <f>+AA57+AA54+AA51+AA40+AA37+AA34+AA22+AA5</f>
        <v>43242720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2018-05-09T09:47:12Z</dcterms:created>
  <dcterms:modified xsi:type="dcterms:W3CDTF">2018-05-09T09:47:16Z</dcterms:modified>
  <cp:category/>
  <cp:version/>
  <cp:contentType/>
  <cp:contentStatus/>
</cp:coreProperties>
</file>