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<sst xmlns="http://schemas.openxmlformats.org/spreadsheetml/2006/main" count="857" uniqueCount="303">
  <si>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Mbizana(EC443)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</si>
  <si>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</si>
  <si>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</si>
  <si>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</si>
  <si>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</si>
  <si>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</si>
  <si>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</si>
  <si>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</si>
  <si>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</si>
  <si>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</si>
  <si>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</si>
  <si>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</si>
  <si>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</si>
  <si>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</si>
  <si>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</si>
  <si>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</si>
  <si>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</si>
  <si>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</si>
  <si>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</si>
  <si>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</si>
  <si>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</si>
  <si>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</si>
  <si>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</si>
  <si>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</si>
  <si>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</si>
  <si>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</si>
  <si>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</si>
  <si>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</si>
  <si>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</si>
  <si>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</si>
  <si>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</si>
  <si>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</si>
  <si>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</si>
  <si>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</si>
  <si>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</si>
  <si>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</si>
  <si>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</si>
  <si>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</si>
  <si>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</si>
  <si>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</si>
  <si>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</si>
  <si>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</si>
  <si>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</si>
  <si>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</si>
  <si>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</si>
  <si>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</si>
  <si>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</si>
  <si>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</si>
  <si>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</si>
  <si>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</si>
  <si>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</si>
  <si>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</si>
  <si>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</si>
  <si>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</si>
  <si>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</si>
  <si>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</si>
  <si>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</si>
  <si>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</si>
  <si>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</si>
  <si>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</si>
  <si>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</si>
  <si>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</si>
  <si>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</si>
  <si>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</si>
  <si>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</si>
  <si>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</si>
  <si>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</si>
  <si>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</si>
  <si>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</si>
  <si>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</si>
  <si>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Mbizana(EC443)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</si>
  <si>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</si>
  <si>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</si>
  <si>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</si>
  <si>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</si>
  <si>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</si>
  <si>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</si>
  <si>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</si>
  <si>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</si>
  <si>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</si>
  <si>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</si>
  <si>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</si>
  <si>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</si>
  <si>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</si>
  <si>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</si>
  <si>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</si>
  <si>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</si>
  <si>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</si>
  <si>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</si>
  <si>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</si>
  <si>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</si>
  <si>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</si>
  <si>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</si>
  <si>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</si>
  <si>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</si>
  <si>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</si>
  <si>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</si>
  <si>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</si>
  <si>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</si>
  <si>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</si>
  <si>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Mbizana(EC443)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</si>
  <si>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</si>
  <si>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</si>
  <si>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</si>
  <si>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</si>
  <si>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</si>
  <si>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</si>
  <si>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</si>
  <si>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</si>
  <si>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</si>
  <si>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</si>
  <si>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</si>
  <si>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</si>
  <si>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</si>
  <si>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</si>
  <si>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</si>
  <si>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</si>
  <si>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</si>
  <si>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</si>
  <si>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</si>
  <si>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</si>
  <si>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</si>
  <si>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</si>
  <si>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</si>
  <si>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</si>
  <si>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</si>
  <si>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</si>
  <si>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</si>
  <si>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</si>
  <si>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Mbizana(EC443)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</si>
  <si>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</si>
  <si>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</si>
  <si>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</si>
  <si>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</si>
  <si>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</si>
  <si>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</si>
  <si>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</si>
  <si>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</si>
  <si>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</si>
  <si>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</si>
  <si>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Mbizana(EC443)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</si>
  <si>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</si>
  <si>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</si>
  <si>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</si>
  <si>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</si>
  <si>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</si>
  <si>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</si>
  <si>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</si>
  <si>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</si>
  <si>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</si>
  <si>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</si>
  <si>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</si>
  <si>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</si>
  <si>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</si>
  <si>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</si>
  <si>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</si>
  <si>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</si>
  <si>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</si>
  <si>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</si>
  <si>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</si>
  <si>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</si>
  <si>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</si>
  <si>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</si>
  <si>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</si>
  <si>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</si>
  <si>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</si>
  <si>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</si>
  <si>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</si>
  <si>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</si>
  <si>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</si>
  <si>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</si>
  <si>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</si>
  <si>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</si>
  <si>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</si>
  <si>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Mbizana(EC443)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</si>
  <si>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</si>
  <si>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</si>
  <si>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</si>
  <si>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</si>
  <si>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</si>
  <si>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</si>
  <si>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</si>
  <si>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</si>
  <si>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</si>
  <si>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</si>
  <si>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</si>
  <si>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</si>
  <si>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</si>
  <si>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</si>
  <si>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</si>
  <si>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</si>
  <si>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</si>
  <si>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</si>
  <si>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</si>
  <si>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</si>
  <si>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</si>
  <si>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</si>
  <si>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</si>
  <si>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</si>
  <si>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</si>
  <si>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</si>
  <si>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</si>
  <si>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Mbizana(EC443)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</si>
  <si>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</si>
  <si>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</si>
  <si>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</si>
  <si>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</si>
  <si>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</si>
  <si>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</si>
  <si>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</si>
  <si>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</si>
  <si>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</si>
  <si>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</si>
  <si>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</si>
  <si>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</si>
  <si>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</si>
  <si>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</si>
  <si>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</si>
  <si>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</si>
  <si>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</si>
  <si>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</si>
  <si>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</si>
  <si>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</si>
  <si>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</si>
  <si>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</si>
  <si>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</si>
  <si>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</si>
  <si>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Mbizana(EC443)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</si>
  <si>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</si>
  <si>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</si>
  <si>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</si>
  <si>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</si>
  <si>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</si>
  <si>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</si>
  <si>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</si>
  <si>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</si>
  <si>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</si>
  <si>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</si>
  <si>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</si>
  <si>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</si>
  <si>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</si>
  <si>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</si>
  <si>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</si>
  <si>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</si>
  <si>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</si>
  <si>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</si>
  <si>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</si>
  <si>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</si>
  <si>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</si>
  <si>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</si>
  <si>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</si>
  <si>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</si>
  <si>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</si>
  <si>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</si>
  <si>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</si>
  <si>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</si>
  <si>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</si>
  <si>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</si>
  <si>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</si>
  <si>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</si>
  <si>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</si>
  <si>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</si>
  <si>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</si>
  <si>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Mbizana(EC443)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</si>
  <si>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</si>
  <si>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</si>
  <si>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Eastern Cape: Mbizana(EC443)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</si>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</sst>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20255597</v>
      </c>
      <c r="C5" s="19">
        <v>0</v>
      </c>
      <c r="D5" s="59">
        <v>22341795</v>
      </c>
      <c r="E5" s="60">
        <v>22341902</v>
      </c>
      <c r="F5" s="60">
        <v>12987048</v>
      </c>
      <c r="G5" s="60">
        <v>609009</v>
      </c>
      <c r="H5" s="60">
        <v>611397</v>
      </c>
      <c r="I5" s="60">
        <v>14207454</v>
      </c>
      <c r="J5" s="60">
        <v>610906</v>
      </c>
      <c r="K5" s="60">
        <v>791357</v>
      </c>
      <c r="L5" s="60">
        <v>618907</v>
      </c>
      <c r="M5" s="60">
        <v>2021170</v>
      </c>
      <c r="N5" s="60">
        <v>618907</v>
      </c>
      <c r="O5" s="60">
        <v>617183</v>
      </c>
      <c r="P5" s="60">
        <v>618907</v>
      </c>
      <c r="Q5" s="60">
        <v>1854997</v>
      </c>
      <c r="R5" s="60">
        <v>0</v>
      </c>
      <c r="S5" s="60">
        <v>0</v>
      </c>
      <c r="T5" s="60">
        <v>0</v>
      </c>
      <c r="U5" s="60">
        <v>0</v>
      </c>
      <c r="V5" s="60">
        <v>18083621</v>
      </c>
      <c r="W5" s="60">
        <v>16756344</v>
      </c>
      <c r="X5" s="60">
        <v>1327277</v>
      </c>
      <c r="Y5" s="61">
        <v>7.92</v>
      </c>
      <c r="Z5" s="62">
        <v>22341902</v>
      </c>
    </row>
    <row r="6" spans="1:26" ht="12.75">
      <c r="A6" s="58" t="s">
        <v>32</v>
      </c>
      <c r="B6" s="19">
        <v>29759803</v>
      </c>
      <c r="C6" s="19">
        <v>0</v>
      </c>
      <c r="D6" s="59">
        <v>31696202</v>
      </c>
      <c r="E6" s="60">
        <v>31317401</v>
      </c>
      <c r="F6" s="60">
        <v>2268109</v>
      </c>
      <c r="G6" s="60">
        <v>2427082</v>
      </c>
      <c r="H6" s="60">
        <v>2508173</v>
      </c>
      <c r="I6" s="60">
        <v>7203364</v>
      </c>
      <c r="J6" s="60">
        <v>2532326</v>
      </c>
      <c r="K6" s="60">
        <v>2636582</v>
      </c>
      <c r="L6" s="60">
        <v>1967071</v>
      </c>
      <c r="M6" s="60">
        <v>7135979</v>
      </c>
      <c r="N6" s="60">
        <v>3255387</v>
      </c>
      <c r="O6" s="60">
        <v>2085560</v>
      </c>
      <c r="P6" s="60">
        <v>2547546</v>
      </c>
      <c r="Q6" s="60">
        <v>7888493</v>
      </c>
      <c r="R6" s="60">
        <v>0</v>
      </c>
      <c r="S6" s="60">
        <v>0</v>
      </c>
      <c r="T6" s="60">
        <v>0</v>
      </c>
      <c r="U6" s="60">
        <v>0</v>
      </c>
      <c r="V6" s="60">
        <v>22227836</v>
      </c>
      <c r="W6" s="60">
        <v>23772186</v>
      </c>
      <c r="X6" s="60">
        <v>-1544350</v>
      </c>
      <c r="Y6" s="61">
        <v>-6.5</v>
      </c>
      <c r="Z6" s="62">
        <v>31317401</v>
      </c>
    </row>
    <row r="7" spans="1:26" ht="12.75">
      <c r="A7" s="58" t="s">
        <v>33</v>
      </c>
      <c r="B7" s="19">
        <v>7796441</v>
      </c>
      <c r="C7" s="19">
        <v>0</v>
      </c>
      <c r="D7" s="59">
        <v>6158818</v>
      </c>
      <c r="E7" s="60">
        <v>7552897</v>
      </c>
      <c r="F7" s="60">
        <v>745126</v>
      </c>
      <c r="G7" s="60">
        <v>301115</v>
      </c>
      <c r="H7" s="60">
        <v>1544346</v>
      </c>
      <c r="I7" s="60">
        <v>2590587</v>
      </c>
      <c r="J7" s="60">
        <v>465788</v>
      </c>
      <c r="K7" s="60">
        <v>557319</v>
      </c>
      <c r="L7" s="60">
        <v>832928</v>
      </c>
      <c r="M7" s="60">
        <v>1856035</v>
      </c>
      <c r="N7" s="60">
        <v>566533</v>
      </c>
      <c r="O7" s="60">
        <v>196248</v>
      </c>
      <c r="P7" s="60">
        <v>1077208</v>
      </c>
      <c r="Q7" s="60">
        <v>1839989</v>
      </c>
      <c r="R7" s="60">
        <v>0</v>
      </c>
      <c r="S7" s="60">
        <v>0</v>
      </c>
      <c r="T7" s="60">
        <v>0</v>
      </c>
      <c r="U7" s="60">
        <v>0</v>
      </c>
      <c r="V7" s="60">
        <v>6286611</v>
      </c>
      <c r="W7" s="60">
        <v>4619115</v>
      </c>
      <c r="X7" s="60">
        <v>1667496</v>
      </c>
      <c r="Y7" s="61">
        <v>36.1</v>
      </c>
      <c r="Z7" s="62">
        <v>7552897</v>
      </c>
    </row>
    <row r="8" spans="1:26" ht="12.75">
      <c r="A8" s="58" t="s">
        <v>34</v>
      </c>
      <c r="B8" s="19">
        <v>182911827</v>
      </c>
      <c r="C8" s="19">
        <v>0</v>
      </c>
      <c r="D8" s="59">
        <v>204938900</v>
      </c>
      <c r="E8" s="60">
        <v>202480008</v>
      </c>
      <c r="F8" s="60">
        <v>82368000</v>
      </c>
      <c r="G8" s="60">
        <v>733459</v>
      </c>
      <c r="H8" s="60">
        <v>402832</v>
      </c>
      <c r="I8" s="60">
        <v>83504291</v>
      </c>
      <c r="J8" s="60">
        <v>0</v>
      </c>
      <c r="K8" s="60">
        <v>679885</v>
      </c>
      <c r="L8" s="60">
        <v>66214736</v>
      </c>
      <c r="M8" s="60">
        <v>66894621</v>
      </c>
      <c r="N8" s="60">
        <v>625663</v>
      </c>
      <c r="O8" s="60">
        <v>615512</v>
      </c>
      <c r="P8" s="60">
        <v>51276895</v>
      </c>
      <c r="Q8" s="60">
        <v>52518070</v>
      </c>
      <c r="R8" s="60">
        <v>0</v>
      </c>
      <c r="S8" s="60">
        <v>0</v>
      </c>
      <c r="T8" s="60">
        <v>0</v>
      </c>
      <c r="U8" s="60">
        <v>0</v>
      </c>
      <c r="V8" s="60">
        <v>202916982</v>
      </c>
      <c r="W8" s="60">
        <v>203124425</v>
      </c>
      <c r="X8" s="60">
        <v>-207443</v>
      </c>
      <c r="Y8" s="61">
        <v>-0.1</v>
      </c>
      <c r="Z8" s="62">
        <v>202480008</v>
      </c>
    </row>
    <row r="9" spans="1:26" ht="12.75">
      <c r="A9" s="58" t="s">
        <v>35</v>
      </c>
      <c r="B9" s="19">
        <v>9108022</v>
      </c>
      <c r="C9" s="19">
        <v>0</v>
      </c>
      <c r="D9" s="59">
        <v>7676678</v>
      </c>
      <c r="E9" s="60">
        <v>11372001</v>
      </c>
      <c r="F9" s="60">
        <v>559091</v>
      </c>
      <c r="G9" s="60">
        <v>1364216</v>
      </c>
      <c r="H9" s="60">
        <v>1632224</v>
      </c>
      <c r="I9" s="60">
        <v>3555531</v>
      </c>
      <c r="J9" s="60">
        <v>855398</v>
      </c>
      <c r="K9" s="60">
        <v>524613</v>
      </c>
      <c r="L9" s="60">
        <v>637249</v>
      </c>
      <c r="M9" s="60">
        <v>2017260</v>
      </c>
      <c r="N9" s="60">
        <v>389191</v>
      </c>
      <c r="O9" s="60">
        <v>863374</v>
      </c>
      <c r="P9" s="60">
        <v>360772</v>
      </c>
      <c r="Q9" s="60">
        <v>1613337</v>
      </c>
      <c r="R9" s="60">
        <v>0</v>
      </c>
      <c r="S9" s="60">
        <v>0</v>
      </c>
      <c r="T9" s="60">
        <v>0</v>
      </c>
      <c r="U9" s="60">
        <v>0</v>
      </c>
      <c r="V9" s="60">
        <v>7186128</v>
      </c>
      <c r="W9" s="60">
        <v>5757543</v>
      </c>
      <c r="X9" s="60">
        <v>1428585</v>
      </c>
      <c r="Y9" s="61">
        <v>24.81</v>
      </c>
      <c r="Z9" s="62">
        <v>11372001</v>
      </c>
    </row>
    <row r="10" spans="1:26" ht="22.5">
      <c r="A10" s="63" t="s">
        <v>278</v>
      </c>
      <c r="B10" s="64">
        <f>SUM(B5:B9)</f>
        <v>249831690</v>
      </c>
      <c r="C10" s="64">
        <f>SUM(C5:C9)</f>
        <v>0</v>
      </c>
      <c r="D10" s="65">
        <f aca="true" t="shared" si="0" ref="D10:Z10">SUM(D5:D9)</f>
        <v>272812393</v>
      </c>
      <c r="E10" s="66">
        <f t="shared" si="0"/>
        <v>275064209</v>
      </c>
      <c r="F10" s="66">
        <f t="shared" si="0"/>
        <v>98927374</v>
      </c>
      <c r="G10" s="66">
        <f t="shared" si="0"/>
        <v>5434881</v>
      </c>
      <c r="H10" s="66">
        <f t="shared" si="0"/>
        <v>6698972</v>
      </c>
      <c r="I10" s="66">
        <f t="shared" si="0"/>
        <v>111061227</v>
      </c>
      <c r="J10" s="66">
        <f t="shared" si="0"/>
        <v>4464418</v>
      </c>
      <c r="K10" s="66">
        <f t="shared" si="0"/>
        <v>5189756</v>
      </c>
      <c r="L10" s="66">
        <f t="shared" si="0"/>
        <v>70270891</v>
      </c>
      <c r="M10" s="66">
        <f t="shared" si="0"/>
        <v>79925065</v>
      </c>
      <c r="N10" s="66">
        <f t="shared" si="0"/>
        <v>5455681</v>
      </c>
      <c r="O10" s="66">
        <f t="shared" si="0"/>
        <v>4377877</v>
      </c>
      <c r="P10" s="66">
        <f t="shared" si="0"/>
        <v>55881328</v>
      </c>
      <c r="Q10" s="66">
        <f t="shared" si="0"/>
        <v>65714886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256701178</v>
      </c>
      <c r="W10" s="66">
        <f t="shared" si="0"/>
        <v>254029613</v>
      </c>
      <c r="X10" s="66">
        <f t="shared" si="0"/>
        <v>2671565</v>
      </c>
      <c r="Y10" s="67">
        <f>+IF(W10&lt;&gt;0,(X10/W10)*100,0)</f>
        <v>1.0516746329098254</v>
      </c>
      <c r="Z10" s="68">
        <f t="shared" si="0"/>
        <v>275064209</v>
      </c>
    </row>
    <row r="11" spans="1:26" ht="12.75">
      <c r="A11" s="58" t="s">
        <v>37</v>
      </c>
      <c r="B11" s="19">
        <v>80377572</v>
      </c>
      <c r="C11" s="19">
        <v>0</v>
      </c>
      <c r="D11" s="59">
        <v>107441676</v>
      </c>
      <c r="E11" s="60">
        <v>97253230</v>
      </c>
      <c r="F11" s="60">
        <v>423264</v>
      </c>
      <c r="G11" s="60">
        <v>0</v>
      </c>
      <c r="H11" s="60">
        <v>778700</v>
      </c>
      <c r="I11" s="60">
        <v>1201964</v>
      </c>
      <c r="J11" s="60">
        <v>380900</v>
      </c>
      <c r="K11" s="60">
        <v>404300</v>
      </c>
      <c r="L11" s="60">
        <v>423800</v>
      </c>
      <c r="M11" s="60">
        <v>1209000</v>
      </c>
      <c r="N11" s="60">
        <v>395200</v>
      </c>
      <c r="O11" s="60">
        <v>390000</v>
      </c>
      <c r="P11" s="60">
        <v>386100</v>
      </c>
      <c r="Q11" s="60">
        <v>1171300</v>
      </c>
      <c r="R11" s="60">
        <v>0</v>
      </c>
      <c r="S11" s="60">
        <v>0</v>
      </c>
      <c r="T11" s="60">
        <v>0</v>
      </c>
      <c r="U11" s="60">
        <v>0</v>
      </c>
      <c r="V11" s="60">
        <v>3582264</v>
      </c>
      <c r="W11" s="60">
        <v>80099532</v>
      </c>
      <c r="X11" s="60">
        <v>-76517268</v>
      </c>
      <c r="Y11" s="61">
        <v>-95.53</v>
      </c>
      <c r="Z11" s="62">
        <v>97253230</v>
      </c>
    </row>
    <row r="12" spans="1:26" ht="12.75">
      <c r="A12" s="58" t="s">
        <v>38</v>
      </c>
      <c r="B12" s="19">
        <v>19648748</v>
      </c>
      <c r="C12" s="19">
        <v>0</v>
      </c>
      <c r="D12" s="59">
        <v>21502263</v>
      </c>
      <c r="E12" s="60">
        <v>22484812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16126695</v>
      </c>
      <c r="X12" s="60">
        <v>-16126695</v>
      </c>
      <c r="Y12" s="61">
        <v>-100</v>
      </c>
      <c r="Z12" s="62">
        <v>22484812</v>
      </c>
    </row>
    <row r="13" spans="1:26" ht="12.75">
      <c r="A13" s="58" t="s">
        <v>279</v>
      </c>
      <c r="B13" s="19">
        <v>39229322</v>
      </c>
      <c r="C13" s="19">
        <v>0</v>
      </c>
      <c r="D13" s="59">
        <v>46010536</v>
      </c>
      <c r="E13" s="60">
        <v>46010532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11626178</v>
      </c>
      <c r="O13" s="60">
        <v>0</v>
      </c>
      <c r="P13" s="60">
        <v>0</v>
      </c>
      <c r="Q13" s="60">
        <v>11626178</v>
      </c>
      <c r="R13" s="60">
        <v>0</v>
      </c>
      <c r="S13" s="60">
        <v>0</v>
      </c>
      <c r="T13" s="60">
        <v>0</v>
      </c>
      <c r="U13" s="60">
        <v>0</v>
      </c>
      <c r="V13" s="60">
        <v>11626178</v>
      </c>
      <c r="W13" s="60">
        <v>34507899</v>
      </c>
      <c r="X13" s="60">
        <v>-22881721</v>
      </c>
      <c r="Y13" s="61">
        <v>-66.31</v>
      </c>
      <c r="Z13" s="62">
        <v>46010532</v>
      </c>
    </row>
    <row r="14" spans="1:26" ht="12.75">
      <c r="A14" s="58" t="s">
        <v>40</v>
      </c>
      <c r="B14" s="19">
        <v>2168113</v>
      </c>
      <c r="C14" s="19">
        <v>0</v>
      </c>
      <c r="D14" s="59">
        <v>1574701</v>
      </c>
      <c r="E14" s="60">
        <v>1574700</v>
      </c>
      <c r="F14" s="60">
        <v>1422</v>
      </c>
      <c r="G14" s="60">
        <v>0</v>
      </c>
      <c r="H14" s="60">
        <v>0</v>
      </c>
      <c r="I14" s="60">
        <v>1422</v>
      </c>
      <c r="J14" s="60">
        <v>0</v>
      </c>
      <c r="K14" s="60">
        <v>0</v>
      </c>
      <c r="L14" s="60">
        <v>0</v>
      </c>
      <c r="M14" s="60">
        <v>0</v>
      </c>
      <c r="N14" s="60">
        <v>60902</v>
      </c>
      <c r="O14" s="60">
        <v>12917</v>
      </c>
      <c r="P14" s="60">
        <v>9</v>
      </c>
      <c r="Q14" s="60">
        <v>73828</v>
      </c>
      <c r="R14" s="60">
        <v>0</v>
      </c>
      <c r="S14" s="60">
        <v>0</v>
      </c>
      <c r="T14" s="60">
        <v>0</v>
      </c>
      <c r="U14" s="60">
        <v>0</v>
      </c>
      <c r="V14" s="60">
        <v>75250</v>
      </c>
      <c r="W14" s="60">
        <v>1181025</v>
      </c>
      <c r="X14" s="60">
        <v>-1105775</v>
      </c>
      <c r="Y14" s="61">
        <v>-93.63</v>
      </c>
      <c r="Z14" s="62">
        <v>1574700</v>
      </c>
    </row>
    <row r="15" spans="1:26" ht="12.75">
      <c r="A15" s="58" t="s">
        <v>41</v>
      </c>
      <c r="B15" s="19">
        <v>27606329</v>
      </c>
      <c r="C15" s="19">
        <v>0</v>
      </c>
      <c r="D15" s="59">
        <v>32185017</v>
      </c>
      <c r="E15" s="60">
        <v>38359720</v>
      </c>
      <c r="F15" s="60">
        <v>3370184</v>
      </c>
      <c r="G15" s="60">
        <v>3037004</v>
      </c>
      <c r="H15" s="60">
        <v>3262463</v>
      </c>
      <c r="I15" s="60">
        <v>9669651</v>
      </c>
      <c r="J15" s="60">
        <v>2998668</v>
      </c>
      <c r="K15" s="60">
        <v>566077</v>
      </c>
      <c r="L15" s="60">
        <v>672112</v>
      </c>
      <c r="M15" s="60">
        <v>4236857</v>
      </c>
      <c r="N15" s="60">
        <v>6493183</v>
      </c>
      <c r="O15" s="60">
        <v>2093461</v>
      </c>
      <c r="P15" s="60">
        <v>2335839</v>
      </c>
      <c r="Q15" s="60">
        <v>10922483</v>
      </c>
      <c r="R15" s="60">
        <v>0</v>
      </c>
      <c r="S15" s="60">
        <v>0</v>
      </c>
      <c r="T15" s="60">
        <v>0</v>
      </c>
      <c r="U15" s="60">
        <v>0</v>
      </c>
      <c r="V15" s="60">
        <v>24828991</v>
      </c>
      <c r="W15" s="60">
        <v>24288768</v>
      </c>
      <c r="X15" s="60">
        <v>540223</v>
      </c>
      <c r="Y15" s="61">
        <v>2.22</v>
      </c>
      <c r="Z15" s="62">
        <v>38359720</v>
      </c>
    </row>
    <row r="16" spans="1:26" ht="12.75">
      <c r="A16" s="69" t="s">
        <v>42</v>
      </c>
      <c r="B16" s="19">
        <v>4490819</v>
      </c>
      <c r="C16" s="19">
        <v>0</v>
      </c>
      <c r="D16" s="59">
        <v>11209307</v>
      </c>
      <c r="E16" s="60">
        <v>2380004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189620</v>
      </c>
      <c r="L16" s="60">
        <v>455400</v>
      </c>
      <c r="M16" s="60">
        <v>645020</v>
      </c>
      <c r="N16" s="60">
        <v>0</v>
      </c>
      <c r="O16" s="60">
        <v>0</v>
      </c>
      <c r="P16" s="60">
        <v>139475</v>
      </c>
      <c r="Q16" s="60">
        <v>139475</v>
      </c>
      <c r="R16" s="60">
        <v>0</v>
      </c>
      <c r="S16" s="60">
        <v>0</v>
      </c>
      <c r="T16" s="60">
        <v>0</v>
      </c>
      <c r="U16" s="60">
        <v>0</v>
      </c>
      <c r="V16" s="60">
        <v>784495</v>
      </c>
      <c r="W16" s="60">
        <v>8406981</v>
      </c>
      <c r="X16" s="60">
        <v>-7622486</v>
      </c>
      <c r="Y16" s="61">
        <v>-90.67</v>
      </c>
      <c r="Z16" s="62">
        <v>2380004</v>
      </c>
    </row>
    <row r="17" spans="1:26" ht="12.75">
      <c r="A17" s="58" t="s">
        <v>43</v>
      </c>
      <c r="B17" s="19">
        <v>104840016</v>
      </c>
      <c r="C17" s="19">
        <v>0</v>
      </c>
      <c r="D17" s="59">
        <v>81585473</v>
      </c>
      <c r="E17" s="60">
        <v>137018006</v>
      </c>
      <c r="F17" s="60">
        <v>2867714</v>
      </c>
      <c r="G17" s="60">
        <v>6900461</v>
      </c>
      <c r="H17" s="60">
        <v>5156740</v>
      </c>
      <c r="I17" s="60">
        <v>14924915</v>
      </c>
      <c r="J17" s="60">
        <v>6880437</v>
      </c>
      <c r="K17" s="60">
        <v>6016357</v>
      </c>
      <c r="L17" s="60">
        <v>6257252</v>
      </c>
      <c r="M17" s="60">
        <v>19154046</v>
      </c>
      <c r="N17" s="60">
        <v>3677975</v>
      </c>
      <c r="O17" s="60">
        <v>5504754</v>
      </c>
      <c r="P17" s="60">
        <v>6839532</v>
      </c>
      <c r="Q17" s="60">
        <v>16022261</v>
      </c>
      <c r="R17" s="60">
        <v>0</v>
      </c>
      <c r="S17" s="60">
        <v>0</v>
      </c>
      <c r="T17" s="60">
        <v>0</v>
      </c>
      <c r="U17" s="60">
        <v>0</v>
      </c>
      <c r="V17" s="60">
        <v>50101222</v>
      </c>
      <c r="W17" s="60">
        <v>58920801</v>
      </c>
      <c r="X17" s="60">
        <v>-8819579</v>
      </c>
      <c r="Y17" s="61">
        <v>-14.97</v>
      </c>
      <c r="Z17" s="62">
        <v>137018006</v>
      </c>
    </row>
    <row r="18" spans="1:26" ht="12.75">
      <c r="A18" s="70" t="s">
        <v>44</v>
      </c>
      <c r="B18" s="71">
        <f>SUM(B11:B17)</f>
        <v>278360919</v>
      </c>
      <c r="C18" s="71">
        <f>SUM(C11:C17)</f>
        <v>0</v>
      </c>
      <c r="D18" s="72">
        <f aca="true" t="shared" si="1" ref="D18:Z18">SUM(D11:D17)</f>
        <v>301508973</v>
      </c>
      <c r="E18" s="73">
        <f t="shared" si="1"/>
        <v>345081004</v>
      </c>
      <c r="F18" s="73">
        <f t="shared" si="1"/>
        <v>6662584</v>
      </c>
      <c r="G18" s="73">
        <f t="shared" si="1"/>
        <v>9937465</v>
      </c>
      <c r="H18" s="73">
        <f t="shared" si="1"/>
        <v>9197903</v>
      </c>
      <c r="I18" s="73">
        <f t="shared" si="1"/>
        <v>25797952</v>
      </c>
      <c r="J18" s="73">
        <f t="shared" si="1"/>
        <v>10260005</v>
      </c>
      <c r="K18" s="73">
        <f t="shared" si="1"/>
        <v>7176354</v>
      </c>
      <c r="L18" s="73">
        <f t="shared" si="1"/>
        <v>7808564</v>
      </c>
      <c r="M18" s="73">
        <f t="shared" si="1"/>
        <v>25244923</v>
      </c>
      <c r="N18" s="73">
        <f t="shared" si="1"/>
        <v>22253438</v>
      </c>
      <c r="O18" s="73">
        <f t="shared" si="1"/>
        <v>8001132</v>
      </c>
      <c r="P18" s="73">
        <f t="shared" si="1"/>
        <v>9700955</v>
      </c>
      <c r="Q18" s="73">
        <f t="shared" si="1"/>
        <v>39955525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90998400</v>
      </c>
      <c r="W18" s="73">
        <f t="shared" si="1"/>
        <v>223531701</v>
      </c>
      <c r="X18" s="73">
        <f t="shared" si="1"/>
        <v>-132533301</v>
      </c>
      <c r="Y18" s="67">
        <f>+IF(W18&lt;&gt;0,(X18/W18)*100,0)</f>
        <v>-59.29060639143975</v>
      </c>
      <c r="Z18" s="74">
        <f t="shared" si="1"/>
        <v>345081004</v>
      </c>
    </row>
    <row r="19" spans="1:26" ht="12.75">
      <c r="A19" s="70" t="s">
        <v>45</v>
      </c>
      <c r="B19" s="75">
        <f>+B10-B18</f>
        <v>-28529229</v>
      </c>
      <c r="C19" s="75">
        <f>+C10-C18</f>
        <v>0</v>
      </c>
      <c r="D19" s="76">
        <f aca="true" t="shared" si="2" ref="D19:Z19">+D10-D18</f>
        <v>-28696580</v>
      </c>
      <c r="E19" s="77">
        <f t="shared" si="2"/>
        <v>-70016795</v>
      </c>
      <c r="F19" s="77">
        <f t="shared" si="2"/>
        <v>92264790</v>
      </c>
      <c r="G19" s="77">
        <f t="shared" si="2"/>
        <v>-4502584</v>
      </c>
      <c r="H19" s="77">
        <f t="shared" si="2"/>
        <v>-2498931</v>
      </c>
      <c r="I19" s="77">
        <f t="shared" si="2"/>
        <v>85263275</v>
      </c>
      <c r="J19" s="77">
        <f t="shared" si="2"/>
        <v>-5795587</v>
      </c>
      <c r="K19" s="77">
        <f t="shared" si="2"/>
        <v>-1986598</v>
      </c>
      <c r="L19" s="77">
        <f t="shared" si="2"/>
        <v>62462327</v>
      </c>
      <c r="M19" s="77">
        <f t="shared" si="2"/>
        <v>54680142</v>
      </c>
      <c r="N19" s="77">
        <f t="shared" si="2"/>
        <v>-16797757</v>
      </c>
      <c r="O19" s="77">
        <f t="shared" si="2"/>
        <v>-3623255</v>
      </c>
      <c r="P19" s="77">
        <f t="shared" si="2"/>
        <v>46180373</v>
      </c>
      <c r="Q19" s="77">
        <f t="shared" si="2"/>
        <v>25759361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165702778</v>
      </c>
      <c r="W19" s="77">
        <f>IF(E10=E18,0,W10-W18)</f>
        <v>30497912</v>
      </c>
      <c r="X19" s="77">
        <f t="shared" si="2"/>
        <v>135204866</v>
      </c>
      <c r="Y19" s="78">
        <f>+IF(W19&lt;&gt;0,(X19/W19)*100,0)</f>
        <v>443.32499221586056</v>
      </c>
      <c r="Z19" s="79">
        <f t="shared" si="2"/>
        <v>-70016795</v>
      </c>
    </row>
    <row r="20" spans="1:26" ht="12.75">
      <c r="A20" s="58" t="s">
        <v>46</v>
      </c>
      <c r="B20" s="19">
        <v>72644798</v>
      </c>
      <c r="C20" s="19">
        <v>0</v>
      </c>
      <c r="D20" s="59">
        <v>113800100</v>
      </c>
      <c r="E20" s="60">
        <v>116858988</v>
      </c>
      <c r="F20" s="60">
        <v>25438597</v>
      </c>
      <c r="G20" s="60">
        <v>943095</v>
      </c>
      <c r="H20" s="60">
        <v>8627259</v>
      </c>
      <c r="I20" s="60">
        <v>35008951</v>
      </c>
      <c r="J20" s="60">
        <v>4852877</v>
      </c>
      <c r="K20" s="60">
        <v>5502704</v>
      </c>
      <c r="L20" s="60">
        <v>7425480</v>
      </c>
      <c r="M20" s="60">
        <v>17781061</v>
      </c>
      <c r="N20" s="60">
        <v>10944526</v>
      </c>
      <c r="O20" s="60">
        <v>6070210</v>
      </c>
      <c r="P20" s="60">
        <v>16508911</v>
      </c>
      <c r="Q20" s="60">
        <v>33523647</v>
      </c>
      <c r="R20" s="60">
        <v>0</v>
      </c>
      <c r="S20" s="60">
        <v>0</v>
      </c>
      <c r="T20" s="60">
        <v>0</v>
      </c>
      <c r="U20" s="60">
        <v>0</v>
      </c>
      <c r="V20" s="60">
        <v>86313659</v>
      </c>
      <c r="W20" s="60">
        <v>85350078</v>
      </c>
      <c r="X20" s="60">
        <v>963581</v>
      </c>
      <c r="Y20" s="61">
        <v>1.13</v>
      </c>
      <c r="Z20" s="62">
        <v>116858988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44115569</v>
      </c>
      <c r="C22" s="86">
        <f>SUM(C19:C21)</f>
        <v>0</v>
      </c>
      <c r="D22" s="87">
        <f aca="true" t="shared" si="3" ref="D22:Z22">SUM(D19:D21)</f>
        <v>85103520</v>
      </c>
      <c r="E22" s="88">
        <f t="shared" si="3"/>
        <v>46842193</v>
      </c>
      <c r="F22" s="88">
        <f t="shared" si="3"/>
        <v>117703387</v>
      </c>
      <c r="G22" s="88">
        <f t="shared" si="3"/>
        <v>-3559489</v>
      </c>
      <c r="H22" s="88">
        <f t="shared" si="3"/>
        <v>6128328</v>
      </c>
      <c r="I22" s="88">
        <f t="shared" si="3"/>
        <v>120272226</v>
      </c>
      <c r="J22" s="88">
        <f t="shared" si="3"/>
        <v>-942710</v>
      </c>
      <c r="K22" s="88">
        <f t="shared" si="3"/>
        <v>3516106</v>
      </c>
      <c r="L22" s="88">
        <f t="shared" si="3"/>
        <v>69887807</v>
      </c>
      <c r="M22" s="88">
        <f t="shared" si="3"/>
        <v>72461203</v>
      </c>
      <c r="N22" s="88">
        <f t="shared" si="3"/>
        <v>-5853231</v>
      </c>
      <c r="O22" s="88">
        <f t="shared" si="3"/>
        <v>2446955</v>
      </c>
      <c r="P22" s="88">
        <f t="shared" si="3"/>
        <v>62689284</v>
      </c>
      <c r="Q22" s="88">
        <f t="shared" si="3"/>
        <v>59283008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252016437</v>
      </c>
      <c r="W22" s="88">
        <f t="shared" si="3"/>
        <v>115847990</v>
      </c>
      <c r="X22" s="88">
        <f t="shared" si="3"/>
        <v>136168447</v>
      </c>
      <c r="Y22" s="89">
        <f>+IF(W22&lt;&gt;0,(X22/W22)*100,0)</f>
        <v>117.54062111910616</v>
      </c>
      <c r="Z22" s="90">
        <f t="shared" si="3"/>
        <v>46842193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44115569</v>
      </c>
      <c r="C24" s="75">
        <f>SUM(C22:C23)</f>
        <v>0</v>
      </c>
      <c r="D24" s="76">
        <f aca="true" t="shared" si="4" ref="D24:Z24">SUM(D22:D23)</f>
        <v>85103520</v>
      </c>
      <c r="E24" s="77">
        <f t="shared" si="4"/>
        <v>46842193</v>
      </c>
      <c r="F24" s="77">
        <f t="shared" si="4"/>
        <v>117703387</v>
      </c>
      <c r="G24" s="77">
        <f t="shared" si="4"/>
        <v>-3559489</v>
      </c>
      <c r="H24" s="77">
        <f t="shared" si="4"/>
        <v>6128328</v>
      </c>
      <c r="I24" s="77">
        <f t="shared" si="4"/>
        <v>120272226</v>
      </c>
      <c r="J24" s="77">
        <f t="shared" si="4"/>
        <v>-942710</v>
      </c>
      <c r="K24" s="77">
        <f t="shared" si="4"/>
        <v>3516106</v>
      </c>
      <c r="L24" s="77">
        <f t="shared" si="4"/>
        <v>69887807</v>
      </c>
      <c r="M24" s="77">
        <f t="shared" si="4"/>
        <v>72461203</v>
      </c>
      <c r="N24" s="77">
        <f t="shared" si="4"/>
        <v>-5853231</v>
      </c>
      <c r="O24" s="77">
        <f t="shared" si="4"/>
        <v>2446955</v>
      </c>
      <c r="P24" s="77">
        <f t="shared" si="4"/>
        <v>62689284</v>
      </c>
      <c r="Q24" s="77">
        <f t="shared" si="4"/>
        <v>59283008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252016437</v>
      </c>
      <c r="W24" s="77">
        <f t="shared" si="4"/>
        <v>115847990</v>
      </c>
      <c r="X24" s="77">
        <f t="shared" si="4"/>
        <v>136168447</v>
      </c>
      <c r="Y24" s="78">
        <f>+IF(W24&lt;&gt;0,(X24/W24)*100,0)</f>
        <v>117.54062111910616</v>
      </c>
      <c r="Z24" s="79">
        <f t="shared" si="4"/>
        <v>46842193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83616792</v>
      </c>
      <c r="C27" s="22">
        <v>0</v>
      </c>
      <c r="D27" s="99">
        <v>115202431</v>
      </c>
      <c r="E27" s="100">
        <v>139436961</v>
      </c>
      <c r="F27" s="100">
        <v>4370983</v>
      </c>
      <c r="G27" s="100">
        <v>17539579</v>
      </c>
      <c r="H27" s="100">
        <v>31518826</v>
      </c>
      <c r="I27" s="100">
        <v>53429388</v>
      </c>
      <c r="J27" s="100">
        <v>37445219</v>
      </c>
      <c r="K27" s="100">
        <v>6933186</v>
      </c>
      <c r="L27" s="100">
        <v>16736323</v>
      </c>
      <c r="M27" s="100">
        <v>61114728</v>
      </c>
      <c r="N27" s="100">
        <v>6083002</v>
      </c>
      <c r="O27" s="100">
        <v>5032974</v>
      </c>
      <c r="P27" s="100">
        <v>4647549</v>
      </c>
      <c r="Q27" s="100">
        <v>15763525</v>
      </c>
      <c r="R27" s="100">
        <v>0</v>
      </c>
      <c r="S27" s="100">
        <v>0</v>
      </c>
      <c r="T27" s="100">
        <v>0</v>
      </c>
      <c r="U27" s="100">
        <v>0</v>
      </c>
      <c r="V27" s="100">
        <v>130307641</v>
      </c>
      <c r="W27" s="100">
        <v>104577721</v>
      </c>
      <c r="X27" s="100">
        <v>25729920</v>
      </c>
      <c r="Y27" s="101">
        <v>24.6</v>
      </c>
      <c r="Z27" s="102">
        <v>139436961</v>
      </c>
    </row>
    <row r="28" spans="1:26" ht="12.75">
      <c r="A28" s="103" t="s">
        <v>46</v>
      </c>
      <c r="B28" s="19">
        <v>43423235</v>
      </c>
      <c r="C28" s="19">
        <v>0</v>
      </c>
      <c r="D28" s="59">
        <v>98400100</v>
      </c>
      <c r="E28" s="60">
        <v>98500100</v>
      </c>
      <c r="F28" s="60">
        <v>4021063</v>
      </c>
      <c r="G28" s="60">
        <v>17539580</v>
      </c>
      <c r="H28" s="60">
        <v>30672096</v>
      </c>
      <c r="I28" s="60">
        <v>52232739</v>
      </c>
      <c r="J28" s="60">
        <v>14352829</v>
      </c>
      <c r="K28" s="60">
        <v>6877828</v>
      </c>
      <c r="L28" s="60">
        <v>9430382</v>
      </c>
      <c r="M28" s="60">
        <v>30661039</v>
      </c>
      <c r="N28" s="60">
        <v>6403796</v>
      </c>
      <c r="O28" s="60">
        <v>5007053</v>
      </c>
      <c r="P28" s="60">
        <v>4622949</v>
      </c>
      <c r="Q28" s="60">
        <v>16033798</v>
      </c>
      <c r="R28" s="60">
        <v>0</v>
      </c>
      <c r="S28" s="60">
        <v>0</v>
      </c>
      <c r="T28" s="60">
        <v>0</v>
      </c>
      <c r="U28" s="60">
        <v>0</v>
      </c>
      <c r="V28" s="60">
        <v>98927576</v>
      </c>
      <c r="W28" s="60">
        <v>73875075</v>
      </c>
      <c r="X28" s="60">
        <v>25052501</v>
      </c>
      <c r="Y28" s="61">
        <v>33.91</v>
      </c>
      <c r="Z28" s="62">
        <v>98500100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28653227</v>
      </c>
      <c r="C30" s="19">
        <v>0</v>
      </c>
      <c r="D30" s="59">
        <v>0</v>
      </c>
      <c r="E30" s="60">
        <v>1497901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1123426</v>
      </c>
      <c r="X30" s="60">
        <v>-1123426</v>
      </c>
      <c r="Y30" s="61">
        <v>-100</v>
      </c>
      <c r="Z30" s="62">
        <v>1497901</v>
      </c>
    </row>
    <row r="31" spans="1:26" ht="12.75">
      <c r="A31" s="58" t="s">
        <v>53</v>
      </c>
      <c r="B31" s="19">
        <v>11540330</v>
      </c>
      <c r="C31" s="19">
        <v>0</v>
      </c>
      <c r="D31" s="59">
        <v>16802331</v>
      </c>
      <c r="E31" s="60">
        <v>39438960</v>
      </c>
      <c r="F31" s="60">
        <v>349920</v>
      </c>
      <c r="G31" s="60">
        <v>0</v>
      </c>
      <c r="H31" s="60">
        <v>846730</v>
      </c>
      <c r="I31" s="60">
        <v>1196650</v>
      </c>
      <c r="J31" s="60">
        <v>23092390</v>
      </c>
      <c r="K31" s="60">
        <v>55358</v>
      </c>
      <c r="L31" s="60">
        <v>7305941</v>
      </c>
      <c r="M31" s="60">
        <v>30453689</v>
      </c>
      <c r="N31" s="60">
        <v>-320794</v>
      </c>
      <c r="O31" s="60">
        <v>25921</v>
      </c>
      <c r="P31" s="60">
        <v>24600</v>
      </c>
      <c r="Q31" s="60">
        <v>-270273</v>
      </c>
      <c r="R31" s="60">
        <v>0</v>
      </c>
      <c r="S31" s="60">
        <v>0</v>
      </c>
      <c r="T31" s="60">
        <v>0</v>
      </c>
      <c r="U31" s="60">
        <v>0</v>
      </c>
      <c r="V31" s="60">
        <v>31380066</v>
      </c>
      <c r="W31" s="60">
        <v>29579220</v>
      </c>
      <c r="X31" s="60">
        <v>1800846</v>
      </c>
      <c r="Y31" s="61">
        <v>6.09</v>
      </c>
      <c r="Z31" s="62">
        <v>39438960</v>
      </c>
    </row>
    <row r="32" spans="1:26" ht="12.75">
      <c r="A32" s="70" t="s">
        <v>54</v>
      </c>
      <c r="B32" s="22">
        <f>SUM(B28:B31)</f>
        <v>83616792</v>
      </c>
      <c r="C32" s="22">
        <f>SUM(C28:C31)</f>
        <v>0</v>
      </c>
      <c r="D32" s="99">
        <f aca="true" t="shared" si="5" ref="D32:Z32">SUM(D28:D31)</f>
        <v>115202431</v>
      </c>
      <c r="E32" s="100">
        <f t="shared" si="5"/>
        <v>139436961</v>
      </c>
      <c r="F32" s="100">
        <f t="shared" si="5"/>
        <v>4370983</v>
      </c>
      <c r="G32" s="100">
        <f t="shared" si="5"/>
        <v>17539580</v>
      </c>
      <c r="H32" s="100">
        <f t="shared" si="5"/>
        <v>31518826</v>
      </c>
      <c r="I32" s="100">
        <f t="shared" si="5"/>
        <v>53429389</v>
      </c>
      <c r="J32" s="100">
        <f t="shared" si="5"/>
        <v>37445219</v>
      </c>
      <c r="K32" s="100">
        <f t="shared" si="5"/>
        <v>6933186</v>
      </c>
      <c r="L32" s="100">
        <f t="shared" si="5"/>
        <v>16736323</v>
      </c>
      <c r="M32" s="100">
        <f t="shared" si="5"/>
        <v>61114728</v>
      </c>
      <c r="N32" s="100">
        <f t="shared" si="5"/>
        <v>6083002</v>
      </c>
      <c r="O32" s="100">
        <f t="shared" si="5"/>
        <v>5032974</v>
      </c>
      <c r="P32" s="100">
        <f t="shared" si="5"/>
        <v>4647549</v>
      </c>
      <c r="Q32" s="100">
        <f t="shared" si="5"/>
        <v>15763525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130307642</v>
      </c>
      <c r="W32" s="100">
        <f t="shared" si="5"/>
        <v>104577721</v>
      </c>
      <c r="X32" s="100">
        <f t="shared" si="5"/>
        <v>25729921</v>
      </c>
      <c r="Y32" s="101">
        <f>+IF(W32&lt;&gt;0,(X32/W32)*100,0)</f>
        <v>24.603635223605608</v>
      </c>
      <c r="Z32" s="102">
        <f t="shared" si="5"/>
        <v>139436961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123287012</v>
      </c>
      <c r="C35" s="19">
        <v>0</v>
      </c>
      <c r="D35" s="59">
        <v>91444184</v>
      </c>
      <c r="E35" s="60">
        <v>69444727</v>
      </c>
      <c r="F35" s="60">
        <v>236368329</v>
      </c>
      <c r="G35" s="60">
        <v>192407376</v>
      </c>
      <c r="H35" s="60">
        <v>173643395</v>
      </c>
      <c r="I35" s="60">
        <v>173643395</v>
      </c>
      <c r="J35" s="60">
        <v>168145131</v>
      </c>
      <c r="K35" s="60">
        <v>151429343</v>
      </c>
      <c r="L35" s="60">
        <v>187382242</v>
      </c>
      <c r="M35" s="60">
        <v>187382242</v>
      </c>
      <c r="N35" s="60">
        <v>189608083</v>
      </c>
      <c r="O35" s="60">
        <v>182553119</v>
      </c>
      <c r="P35" s="60">
        <v>226130083</v>
      </c>
      <c r="Q35" s="60">
        <v>226130083</v>
      </c>
      <c r="R35" s="60">
        <v>0</v>
      </c>
      <c r="S35" s="60">
        <v>0</v>
      </c>
      <c r="T35" s="60">
        <v>0</v>
      </c>
      <c r="U35" s="60">
        <v>0</v>
      </c>
      <c r="V35" s="60">
        <v>226130083</v>
      </c>
      <c r="W35" s="60">
        <v>52083545</v>
      </c>
      <c r="X35" s="60">
        <v>174046538</v>
      </c>
      <c r="Y35" s="61">
        <v>334.17</v>
      </c>
      <c r="Z35" s="62">
        <v>69444727</v>
      </c>
    </row>
    <row r="36" spans="1:26" ht="12.75">
      <c r="A36" s="58" t="s">
        <v>57</v>
      </c>
      <c r="B36" s="19">
        <v>616609459</v>
      </c>
      <c r="C36" s="19">
        <v>0</v>
      </c>
      <c r="D36" s="59">
        <v>687627397</v>
      </c>
      <c r="E36" s="60">
        <v>711861927</v>
      </c>
      <c r="F36" s="60">
        <v>549780157</v>
      </c>
      <c r="G36" s="60">
        <v>567319736</v>
      </c>
      <c r="H36" s="60">
        <v>598838563</v>
      </c>
      <c r="I36" s="60">
        <v>598838563</v>
      </c>
      <c r="J36" s="60">
        <v>636283781</v>
      </c>
      <c r="K36" s="60">
        <v>643216968</v>
      </c>
      <c r="L36" s="60">
        <v>659953291</v>
      </c>
      <c r="M36" s="60">
        <v>659953291</v>
      </c>
      <c r="N36" s="60">
        <v>666036293</v>
      </c>
      <c r="O36" s="60">
        <v>671069267</v>
      </c>
      <c r="P36" s="60">
        <v>675716816</v>
      </c>
      <c r="Q36" s="60">
        <v>675716816</v>
      </c>
      <c r="R36" s="60">
        <v>0</v>
      </c>
      <c r="S36" s="60">
        <v>0</v>
      </c>
      <c r="T36" s="60">
        <v>0</v>
      </c>
      <c r="U36" s="60">
        <v>0</v>
      </c>
      <c r="V36" s="60">
        <v>675716816</v>
      </c>
      <c r="W36" s="60">
        <v>533896445</v>
      </c>
      <c r="X36" s="60">
        <v>141820371</v>
      </c>
      <c r="Y36" s="61">
        <v>26.56</v>
      </c>
      <c r="Z36" s="62">
        <v>711861927</v>
      </c>
    </row>
    <row r="37" spans="1:26" ht="12.75">
      <c r="A37" s="58" t="s">
        <v>58</v>
      </c>
      <c r="B37" s="19">
        <v>57580214</v>
      </c>
      <c r="C37" s="19">
        <v>0</v>
      </c>
      <c r="D37" s="59">
        <v>20832106</v>
      </c>
      <c r="E37" s="60">
        <v>20832106</v>
      </c>
      <c r="F37" s="60">
        <v>70577792</v>
      </c>
      <c r="G37" s="60">
        <v>63158161</v>
      </c>
      <c r="H37" s="60">
        <v>25156520</v>
      </c>
      <c r="I37" s="60">
        <v>25156520</v>
      </c>
      <c r="J37" s="60">
        <v>32184703</v>
      </c>
      <c r="K37" s="60">
        <v>26776059</v>
      </c>
      <c r="L37" s="60">
        <v>31677403</v>
      </c>
      <c r="M37" s="60">
        <v>31677403</v>
      </c>
      <c r="N37" s="60">
        <v>48719839</v>
      </c>
      <c r="O37" s="60">
        <v>50075336</v>
      </c>
      <c r="P37" s="60">
        <v>50290409</v>
      </c>
      <c r="Q37" s="60">
        <v>50290409</v>
      </c>
      <c r="R37" s="60">
        <v>0</v>
      </c>
      <c r="S37" s="60">
        <v>0</v>
      </c>
      <c r="T37" s="60">
        <v>0</v>
      </c>
      <c r="U37" s="60">
        <v>0</v>
      </c>
      <c r="V37" s="60">
        <v>50290409</v>
      </c>
      <c r="W37" s="60">
        <v>15624080</v>
      </c>
      <c r="X37" s="60">
        <v>34666329</v>
      </c>
      <c r="Y37" s="61">
        <v>221.88</v>
      </c>
      <c r="Z37" s="62">
        <v>20832106</v>
      </c>
    </row>
    <row r="38" spans="1:26" ht="12.75">
      <c r="A38" s="58" t="s">
        <v>59</v>
      </c>
      <c r="B38" s="19">
        <v>3585447</v>
      </c>
      <c r="C38" s="19">
        <v>0</v>
      </c>
      <c r="D38" s="59">
        <v>6765829</v>
      </c>
      <c r="E38" s="60">
        <v>6765829</v>
      </c>
      <c r="F38" s="60">
        <v>3585447</v>
      </c>
      <c r="G38" s="60">
        <v>3585447</v>
      </c>
      <c r="H38" s="60">
        <v>3585447</v>
      </c>
      <c r="I38" s="60">
        <v>3585447</v>
      </c>
      <c r="J38" s="60">
        <v>3585447</v>
      </c>
      <c r="K38" s="60">
        <v>3585447</v>
      </c>
      <c r="L38" s="60">
        <v>3585447</v>
      </c>
      <c r="M38" s="60">
        <v>3585447</v>
      </c>
      <c r="N38" s="60">
        <v>3585447</v>
      </c>
      <c r="O38" s="60">
        <v>3585447</v>
      </c>
      <c r="P38" s="60">
        <v>3585447</v>
      </c>
      <c r="Q38" s="60">
        <v>3585447</v>
      </c>
      <c r="R38" s="60">
        <v>0</v>
      </c>
      <c r="S38" s="60">
        <v>0</v>
      </c>
      <c r="T38" s="60">
        <v>0</v>
      </c>
      <c r="U38" s="60">
        <v>0</v>
      </c>
      <c r="V38" s="60">
        <v>3585447</v>
      </c>
      <c r="W38" s="60">
        <v>5074372</v>
      </c>
      <c r="X38" s="60">
        <v>-1488925</v>
      </c>
      <c r="Y38" s="61">
        <v>-29.34</v>
      </c>
      <c r="Z38" s="62">
        <v>6765829</v>
      </c>
    </row>
    <row r="39" spans="1:26" ht="12.75">
      <c r="A39" s="58" t="s">
        <v>60</v>
      </c>
      <c r="B39" s="19">
        <v>678730810</v>
      </c>
      <c r="C39" s="19">
        <v>0</v>
      </c>
      <c r="D39" s="59">
        <v>751473646</v>
      </c>
      <c r="E39" s="60">
        <v>753708719</v>
      </c>
      <c r="F39" s="60">
        <v>711985247</v>
      </c>
      <c r="G39" s="60">
        <v>692983504</v>
      </c>
      <c r="H39" s="60">
        <v>743739991</v>
      </c>
      <c r="I39" s="60">
        <v>743739991</v>
      </c>
      <c r="J39" s="60">
        <v>768658762</v>
      </c>
      <c r="K39" s="60">
        <v>764284806</v>
      </c>
      <c r="L39" s="60">
        <v>812072683</v>
      </c>
      <c r="M39" s="60">
        <v>812072683</v>
      </c>
      <c r="N39" s="60">
        <v>803339090</v>
      </c>
      <c r="O39" s="60">
        <v>799961603</v>
      </c>
      <c r="P39" s="60">
        <v>847971042</v>
      </c>
      <c r="Q39" s="60">
        <v>847971042</v>
      </c>
      <c r="R39" s="60">
        <v>0</v>
      </c>
      <c r="S39" s="60">
        <v>0</v>
      </c>
      <c r="T39" s="60">
        <v>0</v>
      </c>
      <c r="U39" s="60">
        <v>0</v>
      </c>
      <c r="V39" s="60">
        <v>847971042</v>
      </c>
      <c r="W39" s="60">
        <v>565281539</v>
      </c>
      <c r="X39" s="60">
        <v>282689503</v>
      </c>
      <c r="Y39" s="61">
        <v>50.01</v>
      </c>
      <c r="Z39" s="62">
        <v>753708719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77834992</v>
      </c>
      <c r="C42" s="19">
        <v>0</v>
      </c>
      <c r="D42" s="59">
        <v>128793926</v>
      </c>
      <c r="E42" s="60">
        <v>129136149</v>
      </c>
      <c r="F42" s="60">
        <v>126544354</v>
      </c>
      <c r="G42" s="60">
        <v>-18893034</v>
      </c>
      <c r="H42" s="60">
        <v>-1766315</v>
      </c>
      <c r="I42" s="60">
        <v>105885005</v>
      </c>
      <c r="J42" s="60">
        <v>6460454</v>
      </c>
      <c r="K42" s="60">
        <v>-10146913</v>
      </c>
      <c r="L42" s="60">
        <v>52600217</v>
      </c>
      <c r="M42" s="60">
        <v>48913758</v>
      </c>
      <c r="N42" s="60">
        <v>7243400</v>
      </c>
      <c r="O42" s="60">
        <v>-3714839</v>
      </c>
      <c r="P42" s="60">
        <v>50839400</v>
      </c>
      <c r="Q42" s="60">
        <v>54367961</v>
      </c>
      <c r="R42" s="60">
        <v>0</v>
      </c>
      <c r="S42" s="60">
        <v>0</v>
      </c>
      <c r="T42" s="60">
        <v>0</v>
      </c>
      <c r="U42" s="60">
        <v>0</v>
      </c>
      <c r="V42" s="60">
        <v>209166724</v>
      </c>
      <c r="W42" s="60">
        <v>198874095</v>
      </c>
      <c r="X42" s="60">
        <v>10292629</v>
      </c>
      <c r="Y42" s="61">
        <v>5.18</v>
      </c>
      <c r="Z42" s="62">
        <v>129136149</v>
      </c>
    </row>
    <row r="43" spans="1:26" ht="12.75">
      <c r="A43" s="58" t="s">
        <v>63</v>
      </c>
      <c r="B43" s="19">
        <v>-83596645</v>
      </c>
      <c r="C43" s="19">
        <v>0</v>
      </c>
      <c r="D43" s="59">
        <v>-115202431</v>
      </c>
      <c r="E43" s="60">
        <v>-139236946</v>
      </c>
      <c r="F43" s="60">
        <v>-4370983</v>
      </c>
      <c r="G43" s="60">
        <v>-17539579</v>
      </c>
      <c r="H43" s="60">
        <v>-18120809</v>
      </c>
      <c r="I43" s="60">
        <v>-40031371</v>
      </c>
      <c r="J43" s="60">
        <v>-7445218</v>
      </c>
      <c r="K43" s="60">
        <v>-6933186</v>
      </c>
      <c r="L43" s="60">
        <v>-16736323</v>
      </c>
      <c r="M43" s="60">
        <v>-31114727</v>
      </c>
      <c r="N43" s="60">
        <v>-6083002</v>
      </c>
      <c r="O43" s="60">
        <v>-5032974</v>
      </c>
      <c r="P43" s="60">
        <v>-7993646</v>
      </c>
      <c r="Q43" s="60">
        <v>-19109622</v>
      </c>
      <c r="R43" s="60">
        <v>0</v>
      </c>
      <c r="S43" s="60">
        <v>0</v>
      </c>
      <c r="T43" s="60">
        <v>0</v>
      </c>
      <c r="U43" s="60">
        <v>0</v>
      </c>
      <c r="V43" s="60">
        <v>-90255720</v>
      </c>
      <c r="W43" s="60">
        <v>-96145026</v>
      </c>
      <c r="X43" s="60">
        <v>5889306</v>
      </c>
      <c r="Y43" s="61">
        <v>-6.13</v>
      </c>
      <c r="Z43" s="62">
        <v>-139236946</v>
      </c>
    </row>
    <row r="44" spans="1:26" ht="12.75">
      <c r="A44" s="58" t="s">
        <v>64</v>
      </c>
      <c r="B44" s="19">
        <v>-24126110</v>
      </c>
      <c r="C44" s="19">
        <v>0</v>
      </c>
      <c r="D44" s="59">
        <v>-15399458</v>
      </c>
      <c r="E44" s="60">
        <v>-15399458</v>
      </c>
      <c r="F44" s="60">
        <v>-8435330</v>
      </c>
      <c r="G44" s="60">
        <v>0</v>
      </c>
      <c r="H44" s="60">
        <v>0</v>
      </c>
      <c r="I44" s="60">
        <v>-8435330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-8435330</v>
      </c>
      <c r="W44" s="60">
        <v>-13834788</v>
      </c>
      <c r="X44" s="60">
        <v>5399458</v>
      </c>
      <c r="Y44" s="61">
        <v>-39.03</v>
      </c>
      <c r="Z44" s="62">
        <v>-15399458</v>
      </c>
    </row>
    <row r="45" spans="1:26" ht="12.75">
      <c r="A45" s="70" t="s">
        <v>65</v>
      </c>
      <c r="B45" s="22">
        <v>67026233</v>
      </c>
      <c r="C45" s="22">
        <v>0</v>
      </c>
      <c r="D45" s="99">
        <v>63525439</v>
      </c>
      <c r="E45" s="100">
        <v>41525977</v>
      </c>
      <c r="F45" s="100">
        <v>179071442</v>
      </c>
      <c r="G45" s="100">
        <v>142638829</v>
      </c>
      <c r="H45" s="100">
        <v>122751705</v>
      </c>
      <c r="I45" s="100">
        <v>122751705</v>
      </c>
      <c r="J45" s="100">
        <v>121766941</v>
      </c>
      <c r="K45" s="100">
        <v>104686842</v>
      </c>
      <c r="L45" s="100">
        <v>140550736</v>
      </c>
      <c r="M45" s="100">
        <v>140550736</v>
      </c>
      <c r="N45" s="100">
        <v>141711134</v>
      </c>
      <c r="O45" s="100">
        <v>132963321</v>
      </c>
      <c r="P45" s="100">
        <v>175809075</v>
      </c>
      <c r="Q45" s="100">
        <v>175809075</v>
      </c>
      <c r="R45" s="100">
        <v>0</v>
      </c>
      <c r="S45" s="100">
        <v>0</v>
      </c>
      <c r="T45" s="100">
        <v>0</v>
      </c>
      <c r="U45" s="100">
        <v>0</v>
      </c>
      <c r="V45" s="100">
        <v>175809075</v>
      </c>
      <c r="W45" s="100">
        <v>155920513</v>
      </c>
      <c r="X45" s="100">
        <v>19888562</v>
      </c>
      <c r="Y45" s="101">
        <v>12.76</v>
      </c>
      <c r="Z45" s="102">
        <v>41525977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3058392</v>
      </c>
      <c r="C49" s="52">
        <v>0</v>
      </c>
      <c r="D49" s="129">
        <v>1182632</v>
      </c>
      <c r="E49" s="54">
        <v>1054798</v>
      </c>
      <c r="F49" s="54">
        <v>0</v>
      </c>
      <c r="G49" s="54">
        <v>0</v>
      </c>
      <c r="H49" s="54">
        <v>0</v>
      </c>
      <c r="I49" s="54">
        <v>989102</v>
      </c>
      <c r="J49" s="54">
        <v>0</v>
      </c>
      <c r="K49" s="54">
        <v>0</v>
      </c>
      <c r="L49" s="54">
        <v>0</v>
      </c>
      <c r="M49" s="54">
        <v>1161625</v>
      </c>
      <c r="N49" s="54">
        <v>0</v>
      </c>
      <c r="O49" s="54">
        <v>0</v>
      </c>
      <c r="P49" s="54">
        <v>0</v>
      </c>
      <c r="Q49" s="54">
        <v>37933811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45380360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1307962</v>
      </c>
      <c r="C51" s="52">
        <v>0</v>
      </c>
      <c r="D51" s="129">
        <v>141367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-30610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1418719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80.27604435564695</v>
      </c>
      <c r="C58" s="5">
        <f>IF(C67=0,0,+(C76/C67)*100)</f>
        <v>0</v>
      </c>
      <c r="D58" s="6">
        <f aca="true" t="shared" si="6" ref="D58:Z58">IF(D67=0,0,+(D76/D67)*100)</f>
        <v>93.23464827744569</v>
      </c>
      <c r="E58" s="7">
        <f t="shared" si="6"/>
        <v>93.42403107332424</v>
      </c>
      <c r="F58" s="7">
        <f t="shared" si="6"/>
        <v>85.78415810469863</v>
      </c>
      <c r="G58" s="7">
        <f t="shared" si="6"/>
        <v>100</v>
      </c>
      <c r="H58" s="7">
        <f t="shared" si="6"/>
        <v>336.3224366723893</v>
      </c>
      <c r="I58" s="7">
        <f t="shared" si="6"/>
        <v>126.98724563068255</v>
      </c>
      <c r="J58" s="7">
        <f t="shared" si="6"/>
        <v>390.42024372449004</v>
      </c>
      <c r="K58" s="7">
        <f t="shared" si="6"/>
        <v>78.8067447169312</v>
      </c>
      <c r="L58" s="7">
        <f t="shared" si="6"/>
        <v>99.99778855931896</v>
      </c>
      <c r="M58" s="7">
        <f t="shared" si="6"/>
        <v>191.56375856773678</v>
      </c>
      <c r="N58" s="7">
        <f t="shared" si="6"/>
        <v>204.83713650808824</v>
      </c>
      <c r="O58" s="7">
        <f t="shared" si="6"/>
        <v>191.9903499389006</v>
      </c>
      <c r="P58" s="7">
        <f t="shared" si="6"/>
        <v>99.99988518979993</v>
      </c>
      <c r="Q58" s="7">
        <f t="shared" si="6"/>
        <v>167.0360820377927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151.99225433041303</v>
      </c>
      <c r="W58" s="7">
        <f t="shared" si="6"/>
        <v>137.7290946373055</v>
      </c>
      <c r="X58" s="7">
        <f t="shared" si="6"/>
        <v>0</v>
      </c>
      <c r="Y58" s="7">
        <f t="shared" si="6"/>
        <v>0</v>
      </c>
      <c r="Z58" s="8">
        <f t="shared" si="6"/>
        <v>93.42403107332424</v>
      </c>
    </row>
    <row r="59" spans="1:26" ht="12.75">
      <c r="A59" s="37" t="s">
        <v>31</v>
      </c>
      <c r="B59" s="9">
        <f aca="true" t="shared" si="7" ref="B59:Z66">IF(B68=0,0,+(B77/B68)*100)</f>
        <v>47.89861784868646</v>
      </c>
      <c r="C59" s="9">
        <f t="shared" si="7"/>
        <v>0</v>
      </c>
      <c r="D59" s="2">
        <f t="shared" si="7"/>
        <v>85.00000559489513</v>
      </c>
      <c r="E59" s="10">
        <f t="shared" si="7"/>
        <v>84.99959403635376</v>
      </c>
      <c r="F59" s="10">
        <f t="shared" si="7"/>
        <v>0</v>
      </c>
      <c r="G59" s="10">
        <f t="shared" si="7"/>
        <v>100</v>
      </c>
      <c r="H59" s="10">
        <f t="shared" si="7"/>
        <v>1110.4277580688163</v>
      </c>
      <c r="I59" s="10">
        <f t="shared" si="7"/>
        <v>52.072179857136966</v>
      </c>
      <c r="J59" s="10">
        <f t="shared" si="7"/>
        <v>1412.664632529391</v>
      </c>
      <c r="K59" s="10">
        <f t="shared" si="7"/>
        <v>0</v>
      </c>
      <c r="L59" s="10">
        <f t="shared" si="7"/>
        <v>100</v>
      </c>
      <c r="M59" s="10">
        <f t="shared" si="7"/>
        <v>457.60425891933875</v>
      </c>
      <c r="N59" s="10">
        <f t="shared" si="7"/>
        <v>0</v>
      </c>
      <c r="O59" s="10">
        <f t="shared" si="7"/>
        <v>531.932344215573</v>
      </c>
      <c r="P59" s="10">
        <f t="shared" si="7"/>
        <v>100</v>
      </c>
      <c r="Q59" s="10">
        <f t="shared" si="7"/>
        <v>210.34551538358284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113.63318220394024</v>
      </c>
      <c r="W59" s="10">
        <f t="shared" si="7"/>
        <v>186.8832544855847</v>
      </c>
      <c r="X59" s="10">
        <f t="shared" si="7"/>
        <v>0</v>
      </c>
      <c r="Y59" s="10">
        <f t="shared" si="7"/>
        <v>0</v>
      </c>
      <c r="Z59" s="11">
        <f t="shared" si="7"/>
        <v>84.99959403635376</v>
      </c>
    </row>
    <row r="60" spans="1:26" ht="12.75">
      <c r="A60" s="38" t="s">
        <v>32</v>
      </c>
      <c r="B60" s="12">
        <f t="shared" si="7"/>
        <v>100.48546020281115</v>
      </c>
      <c r="C60" s="12">
        <f t="shared" si="7"/>
        <v>0</v>
      </c>
      <c r="D60" s="3">
        <f t="shared" si="7"/>
        <v>98.66019909893305</v>
      </c>
      <c r="E60" s="13">
        <f t="shared" si="7"/>
        <v>98.64170082313025</v>
      </c>
      <c r="F60" s="13">
        <f t="shared" si="7"/>
        <v>576.9787959926088</v>
      </c>
      <c r="G60" s="13">
        <f t="shared" si="7"/>
        <v>100</v>
      </c>
      <c r="H60" s="13">
        <f t="shared" si="7"/>
        <v>180.95637741096806</v>
      </c>
      <c r="I60" s="13">
        <f t="shared" si="7"/>
        <v>278.3739513927104</v>
      </c>
      <c r="J60" s="13">
        <f t="shared" si="7"/>
        <v>178.97877287521433</v>
      </c>
      <c r="K60" s="13">
        <f t="shared" si="7"/>
        <v>100</v>
      </c>
      <c r="L60" s="13">
        <f t="shared" si="7"/>
        <v>99.99674643162346</v>
      </c>
      <c r="M60" s="13">
        <f t="shared" si="7"/>
        <v>128.02609144449556</v>
      </c>
      <c r="N60" s="13">
        <f t="shared" si="7"/>
        <v>253.7895801635873</v>
      </c>
      <c r="O60" s="13">
        <f t="shared" si="7"/>
        <v>105.36987667580891</v>
      </c>
      <c r="P60" s="13">
        <f t="shared" si="7"/>
        <v>100</v>
      </c>
      <c r="Q60" s="13">
        <f t="shared" si="7"/>
        <v>164.88486457426026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189.83015260684846</v>
      </c>
      <c r="W60" s="13">
        <f t="shared" si="7"/>
        <v>101.46465705762189</v>
      </c>
      <c r="X60" s="13">
        <f t="shared" si="7"/>
        <v>0</v>
      </c>
      <c r="Y60" s="13">
        <f t="shared" si="7"/>
        <v>0</v>
      </c>
      <c r="Z60" s="14">
        <f t="shared" si="7"/>
        <v>98.64170082313025</v>
      </c>
    </row>
    <row r="61" spans="1:26" ht="12.75">
      <c r="A61" s="39" t="s">
        <v>103</v>
      </c>
      <c r="B61" s="12">
        <f t="shared" si="7"/>
        <v>100.52581036902563</v>
      </c>
      <c r="C61" s="12">
        <f t="shared" si="7"/>
        <v>0</v>
      </c>
      <c r="D61" s="3">
        <f t="shared" si="7"/>
        <v>99.99999661725445</v>
      </c>
      <c r="E61" s="13">
        <f t="shared" si="7"/>
        <v>99.99760520973133</v>
      </c>
      <c r="F61" s="13">
        <f t="shared" si="7"/>
        <v>598.854309756904</v>
      </c>
      <c r="G61" s="13">
        <f t="shared" si="7"/>
        <v>100</v>
      </c>
      <c r="H61" s="13">
        <f t="shared" si="7"/>
        <v>183.3530254856043</v>
      </c>
      <c r="I61" s="13">
        <f t="shared" si="7"/>
        <v>286.130621933979</v>
      </c>
      <c r="J61" s="13">
        <f t="shared" si="7"/>
        <v>182.54318865988657</v>
      </c>
      <c r="K61" s="13">
        <f t="shared" si="7"/>
        <v>100</v>
      </c>
      <c r="L61" s="13">
        <f t="shared" si="7"/>
        <v>99.9965473022292</v>
      </c>
      <c r="M61" s="13">
        <f t="shared" si="7"/>
        <v>129.396708786149</v>
      </c>
      <c r="N61" s="13">
        <f t="shared" si="7"/>
        <v>259.17835263597954</v>
      </c>
      <c r="O61" s="13">
        <f t="shared" si="7"/>
        <v>100</v>
      </c>
      <c r="P61" s="13">
        <f t="shared" si="7"/>
        <v>100</v>
      </c>
      <c r="Q61" s="13">
        <f t="shared" si="7"/>
        <v>165.25837487328175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192.80391525834315</v>
      </c>
      <c r="W61" s="13">
        <f t="shared" si="7"/>
        <v>104.98759704984877</v>
      </c>
      <c r="X61" s="13">
        <f t="shared" si="7"/>
        <v>0</v>
      </c>
      <c r="Y61" s="13">
        <f t="shared" si="7"/>
        <v>0</v>
      </c>
      <c r="Z61" s="14">
        <f t="shared" si="7"/>
        <v>99.99760520973133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80.00011303016446</v>
      </c>
      <c r="E64" s="13">
        <f t="shared" si="7"/>
        <v>67.17933062574629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99.52219299762461</v>
      </c>
      <c r="O64" s="13">
        <f t="shared" si="7"/>
        <v>0</v>
      </c>
      <c r="P64" s="13">
        <f t="shared" si="7"/>
        <v>100</v>
      </c>
      <c r="Q64" s="13">
        <f t="shared" si="7"/>
        <v>151.6148898633537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112.94972971779819</v>
      </c>
      <c r="W64" s="13">
        <f t="shared" si="7"/>
        <v>52.94908119078479</v>
      </c>
      <c r="X64" s="13">
        <f t="shared" si="7"/>
        <v>0</v>
      </c>
      <c r="Y64" s="13">
        <f t="shared" si="7"/>
        <v>0</v>
      </c>
      <c r="Z64" s="14">
        <f t="shared" si="7"/>
        <v>67.17933062574629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99.98196410857607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100</v>
      </c>
      <c r="L65" s="13">
        <f t="shared" si="7"/>
        <v>100</v>
      </c>
      <c r="M65" s="13">
        <f t="shared" si="7"/>
        <v>100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779.2612372051624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99.99994365702</v>
      </c>
      <c r="E66" s="16">
        <f t="shared" si="7"/>
        <v>100.00283682452755</v>
      </c>
      <c r="F66" s="16">
        <f t="shared" si="7"/>
        <v>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99.99874038758274</v>
      </c>
      <c r="Q66" s="16">
        <f t="shared" si="7"/>
        <v>99.99957684988009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99.99985889238992</v>
      </c>
      <c r="W66" s="16">
        <f t="shared" si="7"/>
        <v>166.60739398528776</v>
      </c>
      <c r="X66" s="16">
        <f t="shared" si="7"/>
        <v>0</v>
      </c>
      <c r="Y66" s="16">
        <f t="shared" si="7"/>
        <v>0</v>
      </c>
      <c r="Z66" s="17">
        <f t="shared" si="7"/>
        <v>100.00283682452755</v>
      </c>
    </row>
    <row r="67" spans="1:26" ht="12.75" hidden="1">
      <c r="A67" s="41" t="s">
        <v>286</v>
      </c>
      <c r="B67" s="24">
        <v>52773258</v>
      </c>
      <c r="C67" s="24"/>
      <c r="D67" s="25">
        <v>55812841</v>
      </c>
      <c r="E67" s="26">
        <v>57431126</v>
      </c>
      <c r="F67" s="26">
        <v>15255157</v>
      </c>
      <c r="G67" s="26">
        <v>3650984</v>
      </c>
      <c r="H67" s="26">
        <v>3473327</v>
      </c>
      <c r="I67" s="26">
        <v>22379468</v>
      </c>
      <c r="J67" s="26">
        <v>3449879</v>
      </c>
      <c r="K67" s="26">
        <v>3734004</v>
      </c>
      <c r="L67" s="26">
        <v>2894041</v>
      </c>
      <c r="M67" s="26">
        <v>10077924</v>
      </c>
      <c r="N67" s="26">
        <v>4185100</v>
      </c>
      <c r="O67" s="26">
        <v>3019670</v>
      </c>
      <c r="P67" s="26">
        <v>3484011</v>
      </c>
      <c r="Q67" s="26">
        <v>10688781</v>
      </c>
      <c r="R67" s="26"/>
      <c r="S67" s="26"/>
      <c r="T67" s="26"/>
      <c r="U67" s="26"/>
      <c r="V67" s="26">
        <v>43146173</v>
      </c>
      <c r="W67" s="26">
        <v>41859666</v>
      </c>
      <c r="X67" s="26"/>
      <c r="Y67" s="25"/>
      <c r="Z67" s="27">
        <v>57431126</v>
      </c>
    </row>
    <row r="68" spans="1:26" ht="12.75" hidden="1">
      <c r="A68" s="37" t="s">
        <v>31</v>
      </c>
      <c r="B68" s="19">
        <v>20255597</v>
      </c>
      <c r="C68" s="19"/>
      <c r="D68" s="20">
        <v>22341795</v>
      </c>
      <c r="E68" s="21">
        <v>22341902</v>
      </c>
      <c r="F68" s="21">
        <v>12987048</v>
      </c>
      <c r="G68" s="21">
        <v>609009</v>
      </c>
      <c r="H68" s="21">
        <v>611397</v>
      </c>
      <c r="I68" s="21">
        <v>14207454</v>
      </c>
      <c r="J68" s="21">
        <v>610906</v>
      </c>
      <c r="K68" s="21">
        <v>791357</v>
      </c>
      <c r="L68" s="21">
        <v>618907</v>
      </c>
      <c r="M68" s="21">
        <v>2021170</v>
      </c>
      <c r="N68" s="21">
        <v>618907</v>
      </c>
      <c r="O68" s="21">
        <v>617183</v>
      </c>
      <c r="P68" s="21">
        <v>618907</v>
      </c>
      <c r="Q68" s="21">
        <v>1854997</v>
      </c>
      <c r="R68" s="21"/>
      <c r="S68" s="21"/>
      <c r="T68" s="21"/>
      <c r="U68" s="21"/>
      <c r="V68" s="21">
        <v>18083621</v>
      </c>
      <c r="W68" s="21">
        <v>16756344</v>
      </c>
      <c r="X68" s="21"/>
      <c r="Y68" s="20"/>
      <c r="Z68" s="23">
        <v>22341902</v>
      </c>
    </row>
    <row r="69" spans="1:26" ht="12.75" hidden="1">
      <c r="A69" s="38" t="s">
        <v>32</v>
      </c>
      <c r="B69" s="19">
        <v>29759803</v>
      </c>
      <c r="C69" s="19"/>
      <c r="D69" s="20">
        <v>31696202</v>
      </c>
      <c r="E69" s="21">
        <v>31317401</v>
      </c>
      <c r="F69" s="21">
        <v>2268109</v>
      </c>
      <c r="G69" s="21">
        <v>2427082</v>
      </c>
      <c r="H69" s="21">
        <v>2508173</v>
      </c>
      <c r="I69" s="21">
        <v>7203364</v>
      </c>
      <c r="J69" s="21">
        <v>2532326</v>
      </c>
      <c r="K69" s="21">
        <v>2636582</v>
      </c>
      <c r="L69" s="21">
        <v>1967071</v>
      </c>
      <c r="M69" s="21">
        <v>7135979</v>
      </c>
      <c r="N69" s="21">
        <v>3255387</v>
      </c>
      <c r="O69" s="21">
        <v>2085560</v>
      </c>
      <c r="P69" s="21">
        <v>2547546</v>
      </c>
      <c r="Q69" s="21">
        <v>7888493</v>
      </c>
      <c r="R69" s="21"/>
      <c r="S69" s="21"/>
      <c r="T69" s="21"/>
      <c r="U69" s="21"/>
      <c r="V69" s="21">
        <v>22227836</v>
      </c>
      <c r="W69" s="21">
        <v>23772186</v>
      </c>
      <c r="X69" s="21"/>
      <c r="Y69" s="20"/>
      <c r="Z69" s="23">
        <v>31317401</v>
      </c>
    </row>
    <row r="70" spans="1:26" ht="12.75" hidden="1">
      <c r="A70" s="39" t="s">
        <v>103</v>
      </c>
      <c r="B70" s="19">
        <v>28610885</v>
      </c>
      <c r="C70" s="19"/>
      <c r="D70" s="20">
        <v>29561786</v>
      </c>
      <c r="E70" s="21">
        <v>30023506</v>
      </c>
      <c r="F70" s="21">
        <v>2168649</v>
      </c>
      <c r="G70" s="21">
        <v>2318694</v>
      </c>
      <c r="H70" s="21">
        <v>2399433</v>
      </c>
      <c r="I70" s="21">
        <v>6886776</v>
      </c>
      <c r="J70" s="21">
        <v>2422974</v>
      </c>
      <c r="K70" s="21">
        <v>2526668</v>
      </c>
      <c r="L70" s="21">
        <v>1853623</v>
      </c>
      <c r="M70" s="21">
        <v>6803265</v>
      </c>
      <c r="N70" s="21">
        <v>3145510</v>
      </c>
      <c r="O70" s="21">
        <v>2085560</v>
      </c>
      <c r="P70" s="21">
        <v>2441464</v>
      </c>
      <c r="Q70" s="21">
        <v>7672534</v>
      </c>
      <c r="R70" s="21"/>
      <c r="S70" s="21"/>
      <c r="T70" s="21"/>
      <c r="U70" s="21"/>
      <c r="V70" s="21">
        <v>21362575</v>
      </c>
      <c r="W70" s="21">
        <v>22171338</v>
      </c>
      <c r="X70" s="21"/>
      <c r="Y70" s="20"/>
      <c r="Z70" s="23">
        <v>30023506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>
        <v>36</v>
      </c>
      <c r="X72" s="21"/>
      <c r="Y72" s="20"/>
      <c r="Z72" s="23"/>
    </row>
    <row r="73" spans="1:26" ht="12.75" hidden="1">
      <c r="A73" s="39" t="s">
        <v>106</v>
      </c>
      <c r="B73" s="19">
        <v>1142951</v>
      </c>
      <c r="C73" s="19"/>
      <c r="D73" s="20">
        <v>2123327</v>
      </c>
      <c r="E73" s="21">
        <v>1293895</v>
      </c>
      <c r="F73" s="21">
        <v>99460</v>
      </c>
      <c r="G73" s="21">
        <v>108388</v>
      </c>
      <c r="H73" s="21">
        <v>108740</v>
      </c>
      <c r="I73" s="21">
        <v>316588</v>
      </c>
      <c r="J73" s="21">
        <v>109352</v>
      </c>
      <c r="K73" s="21">
        <v>109352</v>
      </c>
      <c r="L73" s="21">
        <v>109516</v>
      </c>
      <c r="M73" s="21">
        <v>328220</v>
      </c>
      <c r="N73" s="21">
        <v>109877</v>
      </c>
      <c r="O73" s="21"/>
      <c r="P73" s="21">
        <v>106082</v>
      </c>
      <c r="Q73" s="21">
        <v>215959</v>
      </c>
      <c r="R73" s="21"/>
      <c r="S73" s="21"/>
      <c r="T73" s="21"/>
      <c r="U73" s="21"/>
      <c r="V73" s="21">
        <v>860767</v>
      </c>
      <c r="W73" s="21">
        <v>1592496</v>
      </c>
      <c r="X73" s="21"/>
      <c r="Y73" s="20"/>
      <c r="Z73" s="23">
        <v>1293895</v>
      </c>
    </row>
    <row r="74" spans="1:26" ht="12.75" hidden="1">
      <c r="A74" s="39" t="s">
        <v>107</v>
      </c>
      <c r="B74" s="19">
        <v>5967</v>
      </c>
      <c r="C74" s="19"/>
      <c r="D74" s="20">
        <v>11089</v>
      </c>
      <c r="E74" s="21"/>
      <c r="F74" s="21"/>
      <c r="G74" s="21"/>
      <c r="H74" s="21"/>
      <c r="I74" s="21"/>
      <c r="J74" s="21"/>
      <c r="K74" s="21">
        <v>562</v>
      </c>
      <c r="L74" s="21">
        <v>3932</v>
      </c>
      <c r="M74" s="21">
        <v>4494</v>
      </c>
      <c r="N74" s="21"/>
      <c r="O74" s="21"/>
      <c r="P74" s="21"/>
      <c r="Q74" s="21"/>
      <c r="R74" s="21"/>
      <c r="S74" s="21"/>
      <c r="T74" s="21"/>
      <c r="U74" s="21"/>
      <c r="V74" s="21">
        <v>4494</v>
      </c>
      <c r="W74" s="21">
        <v>8316</v>
      </c>
      <c r="X74" s="21"/>
      <c r="Y74" s="20"/>
      <c r="Z74" s="23"/>
    </row>
    <row r="75" spans="1:26" ht="12.75" hidden="1">
      <c r="A75" s="40" t="s">
        <v>110</v>
      </c>
      <c r="B75" s="28">
        <v>2757858</v>
      </c>
      <c r="C75" s="28"/>
      <c r="D75" s="29">
        <v>1774844</v>
      </c>
      <c r="E75" s="30">
        <v>3771823</v>
      </c>
      <c r="F75" s="30"/>
      <c r="G75" s="30">
        <v>614893</v>
      </c>
      <c r="H75" s="30">
        <v>353757</v>
      </c>
      <c r="I75" s="30">
        <v>968650</v>
      </c>
      <c r="J75" s="30">
        <v>306647</v>
      </c>
      <c r="K75" s="30">
        <v>306065</v>
      </c>
      <c r="L75" s="30">
        <v>308063</v>
      </c>
      <c r="M75" s="30">
        <v>920775</v>
      </c>
      <c r="N75" s="30">
        <v>310806</v>
      </c>
      <c r="O75" s="30">
        <v>316927</v>
      </c>
      <c r="P75" s="30">
        <v>317558</v>
      </c>
      <c r="Q75" s="30">
        <v>945291</v>
      </c>
      <c r="R75" s="30"/>
      <c r="S75" s="30"/>
      <c r="T75" s="30"/>
      <c r="U75" s="30"/>
      <c r="V75" s="30">
        <v>2834716</v>
      </c>
      <c r="W75" s="30">
        <v>1331136</v>
      </c>
      <c r="X75" s="30"/>
      <c r="Y75" s="29"/>
      <c r="Z75" s="31">
        <v>3771823</v>
      </c>
    </row>
    <row r="76" spans="1:26" ht="12.75" hidden="1">
      <c r="A76" s="42" t="s">
        <v>287</v>
      </c>
      <c r="B76" s="32">
        <v>42364284</v>
      </c>
      <c r="C76" s="32"/>
      <c r="D76" s="33">
        <v>52036906</v>
      </c>
      <c r="E76" s="34">
        <v>53654473</v>
      </c>
      <c r="F76" s="34">
        <v>13086508</v>
      </c>
      <c r="G76" s="34">
        <v>3650984</v>
      </c>
      <c r="H76" s="34">
        <v>11681578</v>
      </c>
      <c r="I76" s="34">
        <v>28419070</v>
      </c>
      <c r="J76" s="34">
        <v>13469026</v>
      </c>
      <c r="K76" s="34">
        <v>2942647</v>
      </c>
      <c r="L76" s="34">
        <v>2893977</v>
      </c>
      <c r="M76" s="34">
        <v>19305650</v>
      </c>
      <c r="N76" s="34">
        <v>8572639</v>
      </c>
      <c r="O76" s="34">
        <v>5797475</v>
      </c>
      <c r="P76" s="34">
        <v>3484007</v>
      </c>
      <c r="Q76" s="34">
        <v>17854121</v>
      </c>
      <c r="R76" s="34"/>
      <c r="S76" s="34"/>
      <c r="T76" s="34"/>
      <c r="U76" s="34"/>
      <c r="V76" s="34">
        <v>65578841</v>
      </c>
      <c r="W76" s="34">
        <v>57652939</v>
      </c>
      <c r="X76" s="34"/>
      <c r="Y76" s="33"/>
      <c r="Z76" s="35">
        <v>53654473</v>
      </c>
    </row>
    <row r="77" spans="1:26" ht="12.75" hidden="1">
      <c r="A77" s="37" t="s">
        <v>31</v>
      </c>
      <c r="B77" s="19">
        <v>9702151</v>
      </c>
      <c r="C77" s="19"/>
      <c r="D77" s="20">
        <v>18990527</v>
      </c>
      <c r="E77" s="21">
        <v>18990526</v>
      </c>
      <c r="F77" s="21"/>
      <c r="G77" s="21">
        <v>609009</v>
      </c>
      <c r="H77" s="21">
        <v>6789122</v>
      </c>
      <c r="I77" s="21">
        <v>7398131</v>
      </c>
      <c r="J77" s="21">
        <v>8630053</v>
      </c>
      <c r="K77" s="21"/>
      <c r="L77" s="21">
        <v>618907</v>
      </c>
      <c r="M77" s="21">
        <v>9248960</v>
      </c>
      <c r="N77" s="21"/>
      <c r="O77" s="21">
        <v>3282996</v>
      </c>
      <c r="P77" s="21">
        <v>618907</v>
      </c>
      <c r="Q77" s="21">
        <v>3901903</v>
      </c>
      <c r="R77" s="21"/>
      <c r="S77" s="21"/>
      <c r="T77" s="21"/>
      <c r="U77" s="21"/>
      <c r="V77" s="21">
        <v>20548994</v>
      </c>
      <c r="W77" s="21">
        <v>31314801</v>
      </c>
      <c r="X77" s="21"/>
      <c r="Y77" s="20"/>
      <c r="Z77" s="23">
        <v>18990526</v>
      </c>
    </row>
    <row r="78" spans="1:26" ht="12.75" hidden="1">
      <c r="A78" s="38" t="s">
        <v>32</v>
      </c>
      <c r="B78" s="19">
        <v>29904275</v>
      </c>
      <c r="C78" s="19"/>
      <c r="D78" s="20">
        <v>31271536</v>
      </c>
      <c r="E78" s="21">
        <v>30892017</v>
      </c>
      <c r="F78" s="21">
        <v>13086508</v>
      </c>
      <c r="G78" s="21">
        <v>2427082</v>
      </c>
      <c r="H78" s="21">
        <v>4538699</v>
      </c>
      <c r="I78" s="21">
        <v>20052289</v>
      </c>
      <c r="J78" s="21">
        <v>4532326</v>
      </c>
      <c r="K78" s="21">
        <v>2636582</v>
      </c>
      <c r="L78" s="21">
        <v>1967007</v>
      </c>
      <c r="M78" s="21">
        <v>9135915</v>
      </c>
      <c r="N78" s="21">
        <v>8261833</v>
      </c>
      <c r="O78" s="21">
        <v>2197552</v>
      </c>
      <c r="P78" s="21">
        <v>2547546</v>
      </c>
      <c r="Q78" s="21">
        <v>13006931</v>
      </c>
      <c r="R78" s="21"/>
      <c r="S78" s="21"/>
      <c r="T78" s="21"/>
      <c r="U78" s="21"/>
      <c r="V78" s="21">
        <v>42195135</v>
      </c>
      <c r="W78" s="21">
        <v>24120367</v>
      </c>
      <c r="X78" s="21"/>
      <c r="Y78" s="20"/>
      <c r="Z78" s="23">
        <v>30892017</v>
      </c>
    </row>
    <row r="79" spans="1:26" ht="12.75" hidden="1">
      <c r="A79" s="39" t="s">
        <v>103</v>
      </c>
      <c r="B79" s="19">
        <v>28761324</v>
      </c>
      <c r="C79" s="19"/>
      <c r="D79" s="20">
        <v>29561785</v>
      </c>
      <c r="E79" s="21">
        <v>30022787</v>
      </c>
      <c r="F79" s="21">
        <v>12987048</v>
      </c>
      <c r="G79" s="21">
        <v>2318694</v>
      </c>
      <c r="H79" s="21">
        <v>4399433</v>
      </c>
      <c r="I79" s="21">
        <v>19705175</v>
      </c>
      <c r="J79" s="21">
        <v>4422974</v>
      </c>
      <c r="K79" s="21">
        <v>2526668</v>
      </c>
      <c r="L79" s="21">
        <v>1853559</v>
      </c>
      <c r="M79" s="21">
        <v>8803201</v>
      </c>
      <c r="N79" s="21">
        <v>8152481</v>
      </c>
      <c r="O79" s="21">
        <v>2085560</v>
      </c>
      <c r="P79" s="21">
        <v>2441464</v>
      </c>
      <c r="Q79" s="21">
        <v>12679505</v>
      </c>
      <c r="R79" s="21"/>
      <c r="S79" s="21"/>
      <c r="T79" s="21"/>
      <c r="U79" s="21"/>
      <c r="V79" s="21">
        <v>41187881</v>
      </c>
      <c r="W79" s="21">
        <v>23277155</v>
      </c>
      <c r="X79" s="21"/>
      <c r="Y79" s="20"/>
      <c r="Z79" s="23">
        <v>30022787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1142951</v>
      </c>
      <c r="C82" s="19"/>
      <c r="D82" s="20">
        <v>1698664</v>
      </c>
      <c r="E82" s="21">
        <v>869230</v>
      </c>
      <c r="F82" s="21">
        <v>99460</v>
      </c>
      <c r="G82" s="21">
        <v>108388</v>
      </c>
      <c r="H82" s="21">
        <v>108740</v>
      </c>
      <c r="I82" s="21">
        <v>316588</v>
      </c>
      <c r="J82" s="21">
        <v>109352</v>
      </c>
      <c r="K82" s="21">
        <v>109352</v>
      </c>
      <c r="L82" s="21">
        <v>109516</v>
      </c>
      <c r="M82" s="21">
        <v>328220</v>
      </c>
      <c r="N82" s="21">
        <v>109352</v>
      </c>
      <c r="O82" s="21">
        <v>111992</v>
      </c>
      <c r="P82" s="21">
        <v>106082</v>
      </c>
      <c r="Q82" s="21">
        <v>327426</v>
      </c>
      <c r="R82" s="21"/>
      <c r="S82" s="21"/>
      <c r="T82" s="21"/>
      <c r="U82" s="21"/>
      <c r="V82" s="21">
        <v>972234</v>
      </c>
      <c r="W82" s="21">
        <v>843212</v>
      </c>
      <c r="X82" s="21"/>
      <c r="Y82" s="20"/>
      <c r="Z82" s="23">
        <v>869230</v>
      </c>
    </row>
    <row r="83" spans="1:26" ht="12.75" hidden="1">
      <c r="A83" s="39" t="s">
        <v>107</v>
      </c>
      <c r="B83" s="19"/>
      <c r="C83" s="19"/>
      <c r="D83" s="20">
        <v>11087</v>
      </c>
      <c r="E83" s="21"/>
      <c r="F83" s="21"/>
      <c r="G83" s="21"/>
      <c r="H83" s="21">
        <v>30526</v>
      </c>
      <c r="I83" s="21">
        <v>30526</v>
      </c>
      <c r="J83" s="21"/>
      <c r="K83" s="21">
        <v>562</v>
      </c>
      <c r="L83" s="21">
        <v>3932</v>
      </c>
      <c r="M83" s="21">
        <v>4494</v>
      </c>
      <c r="N83" s="21"/>
      <c r="O83" s="21"/>
      <c r="P83" s="21"/>
      <c r="Q83" s="21"/>
      <c r="R83" s="21"/>
      <c r="S83" s="21"/>
      <c r="T83" s="21"/>
      <c r="U83" s="21"/>
      <c r="V83" s="21">
        <v>35020</v>
      </c>
      <c r="W83" s="21"/>
      <c r="X83" s="21"/>
      <c r="Y83" s="20"/>
      <c r="Z83" s="23"/>
    </row>
    <row r="84" spans="1:26" ht="12.75" hidden="1">
      <c r="A84" s="40" t="s">
        <v>110</v>
      </c>
      <c r="B84" s="28">
        <v>2757858</v>
      </c>
      <c r="C84" s="28"/>
      <c r="D84" s="29">
        <v>1774843</v>
      </c>
      <c r="E84" s="30">
        <v>3771930</v>
      </c>
      <c r="F84" s="30"/>
      <c r="G84" s="30">
        <v>614893</v>
      </c>
      <c r="H84" s="30">
        <v>353757</v>
      </c>
      <c r="I84" s="30">
        <v>968650</v>
      </c>
      <c r="J84" s="30">
        <v>306647</v>
      </c>
      <c r="K84" s="30">
        <v>306065</v>
      </c>
      <c r="L84" s="30">
        <v>308063</v>
      </c>
      <c r="M84" s="30">
        <v>920775</v>
      </c>
      <c r="N84" s="30">
        <v>310806</v>
      </c>
      <c r="O84" s="30">
        <v>316927</v>
      </c>
      <c r="P84" s="30">
        <v>317554</v>
      </c>
      <c r="Q84" s="30">
        <v>945287</v>
      </c>
      <c r="R84" s="30"/>
      <c r="S84" s="30"/>
      <c r="T84" s="30"/>
      <c r="U84" s="30"/>
      <c r="V84" s="30">
        <v>2834712</v>
      </c>
      <c r="W84" s="30">
        <v>2217771</v>
      </c>
      <c r="X84" s="30"/>
      <c r="Y84" s="29"/>
      <c r="Z84" s="31">
        <v>3771930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1741464</v>
      </c>
      <c r="D5" s="357">
        <f t="shared" si="0"/>
        <v>0</v>
      </c>
      <c r="E5" s="356">
        <f t="shared" si="0"/>
        <v>1208043</v>
      </c>
      <c r="F5" s="358">
        <f t="shared" si="0"/>
        <v>2577656</v>
      </c>
      <c r="G5" s="358">
        <f t="shared" si="0"/>
        <v>0</v>
      </c>
      <c r="H5" s="356">
        <f t="shared" si="0"/>
        <v>135432</v>
      </c>
      <c r="I5" s="356">
        <f t="shared" si="0"/>
        <v>71000</v>
      </c>
      <c r="J5" s="358">
        <f t="shared" si="0"/>
        <v>206432</v>
      </c>
      <c r="K5" s="358">
        <f t="shared" si="0"/>
        <v>206255</v>
      </c>
      <c r="L5" s="356">
        <f t="shared" si="0"/>
        <v>110518</v>
      </c>
      <c r="M5" s="356">
        <f t="shared" si="0"/>
        <v>678844</v>
      </c>
      <c r="N5" s="358">
        <f t="shared" si="0"/>
        <v>995617</v>
      </c>
      <c r="O5" s="358">
        <f t="shared" si="0"/>
        <v>-304555</v>
      </c>
      <c r="P5" s="356">
        <f t="shared" si="0"/>
        <v>87680</v>
      </c>
      <c r="Q5" s="356">
        <f t="shared" si="0"/>
        <v>650853</v>
      </c>
      <c r="R5" s="358">
        <f t="shared" si="0"/>
        <v>433978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1636027</v>
      </c>
      <c r="X5" s="356">
        <f t="shared" si="0"/>
        <v>1933242</v>
      </c>
      <c r="Y5" s="358">
        <f t="shared" si="0"/>
        <v>-297215</v>
      </c>
      <c r="Z5" s="359">
        <f>+IF(X5&lt;&gt;0,+(Y5/X5)*100,0)</f>
        <v>-15.37391594016683</v>
      </c>
      <c r="AA5" s="360">
        <f>+AA6+AA8+AA11+AA13+AA15</f>
        <v>2577656</v>
      </c>
    </row>
    <row r="6" spans="1:27" ht="12.75">
      <c r="A6" s="361" t="s">
        <v>205</v>
      </c>
      <c r="B6" s="142"/>
      <c r="C6" s="60">
        <f>+C7</f>
        <v>1741464</v>
      </c>
      <c r="D6" s="340">
        <f aca="true" t="shared" si="1" ref="D6:AA6">+D7</f>
        <v>0</v>
      </c>
      <c r="E6" s="60">
        <f t="shared" si="1"/>
        <v>1050000</v>
      </c>
      <c r="F6" s="59">
        <f t="shared" si="1"/>
        <v>2493116</v>
      </c>
      <c r="G6" s="59">
        <f t="shared" si="1"/>
        <v>0</v>
      </c>
      <c r="H6" s="60">
        <f t="shared" si="1"/>
        <v>135432</v>
      </c>
      <c r="I6" s="60">
        <f t="shared" si="1"/>
        <v>0</v>
      </c>
      <c r="J6" s="59">
        <f t="shared" si="1"/>
        <v>135432</v>
      </c>
      <c r="K6" s="59">
        <f t="shared" si="1"/>
        <v>206255</v>
      </c>
      <c r="L6" s="60">
        <f t="shared" si="1"/>
        <v>110518</v>
      </c>
      <c r="M6" s="60">
        <f t="shared" si="1"/>
        <v>678844</v>
      </c>
      <c r="N6" s="59">
        <f t="shared" si="1"/>
        <v>995617</v>
      </c>
      <c r="O6" s="59">
        <f t="shared" si="1"/>
        <v>-304555</v>
      </c>
      <c r="P6" s="60">
        <f t="shared" si="1"/>
        <v>87680</v>
      </c>
      <c r="Q6" s="60">
        <f t="shared" si="1"/>
        <v>650853</v>
      </c>
      <c r="R6" s="59">
        <f t="shared" si="1"/>
        <v>433978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1565027</v>
      </c>
      <c r="X6" s="60">
        <f t="shared" si="1"/>
        <v>1869837</v>
      </c>
      <c r="Y6" s="59">
        <f t="shared" si="1"/>
        <v>-304810</v>
      </c>
      <c r="Z6" s="61">
        <f>+IF(X6&lt;&gt;0,+(Y6/X6)*100,0)</f>
        <v>-16.301420925995153</v>
      </c>
      <c r="AA6" s="62">
        <f t="shared" si="1"/>
        <v>2493116</v>
      </c>
    </row>
    <row r="7" spans="1:27" ht="12.75">
      <c r="A7" s="291" t="s">
        <v>229</v>
      </c>
      <c r="B7" s="142"/>
      <c r="C7" s="60">
        <v>1741464</v>
      </c>
      <c r="D7" s="340"/>
      <c r="E7" s="60">
        <v>1050000</v>
      </c>
      <c r="F7" s="59">
        <v>2493116</v>
      </c>
      <c r="G7" s="59"/>
      <c r="H7" s="60">
        <v>135432</v>
      </c>
      <c r="I7" s="60"/>
      <c r="J7" s="59">
        <v>135432</v>
      </c>
      <c r="K7" s="59">
        <v>206255</v>
      </c>
      <c r="L7" s="60">
        <v>110518</v>
      </c>
      <c r="M7" s="60">
        <v>678844</v>
      </c>
      <c r="N7" s="59">
        <v>995617</v>
      </c>
      <c r="O7" s="59">
        <v>-304555</v>
      </c>
      <c r="P7" s="60">
        <v>87680</v>
      </c>
      <c r="Q7" s="60">
        <v>650853</v>
      </c>
      <c r="R7" s="59">
        <v>433978</v>
      </c>
      <c r="S7" s="59"/>
      <c r="T7" s="60"/>
      <c r="U7" s="60"/>
      <c r="V7" s="59"/>
      <c r="W7" s="59">
        <v>1565027</v>
      </c>
      <c r="X7" s="60">
        <v>1869837</v>
      </c>
      <c r="Y7" s="59">
        <v>-304810</v>
      </c>
      <c r="Z7" s="61">
        <v>-16.3</v>
      </c>
      <c r="AA7" s="62">
        <v>2493116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158043</v>
      </c>
      <c r="F8" s="59">
        <f t="shared" si="2"/>
        <v>84540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63405</v>
      </c>
      <c r="Y8" s="59">
        <f t="shared" si="2"/>
        <v>-63405</v>
      </c>
      <c r="Z8" s="61">
        <f>+IF(X8&lt;&gt;0,+(Y8/X8)*100,0)</f>
        <v>-100</v>
      </c>
      <c r="AA8" s="62">
        <f>SUM(AA9:AA10)</f>
        <v>84540</v>
      </c>
    </row>
    <row r="9" spans="1:27" ht="12.75">
      <c r="A9" s="291" t="s">
        <v>230</v>
      </c>
      <c r="B9" s="142"/>
      <c r="C9" s="60"/>
      <c r="D9" s="340"/>
      <c r="E9" s="60">
        <v>84543</v>
      </c>
      <c r="F9" s="59">
        <v>84540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63405</v>
      </c>
      <c r="Y9" s="59">
        <v>-63405</v>
      </c>
      <c r="Z9" s="61">
        <v>-100</v>
      </c>
      <c r="AA9" s="62">
        <v>84540</v>
      </c>
    </row>
    <row r="10" spans="1:27" ht="12.75">
      <c r="A10" s="291" t="s">
        <v>231</v>
      </c>
      <c r="B10" s="142"/>
      <c r="C10" s="60"/>
      <c r="D10" s="340"/>
      <c r="E10" s="60">
        <v>73500</v>
      </c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71000</v>
      </c>
      <c r="J15" s="59">
        <f t="shared" si="5"/>
        <v>71000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71000</v>
      </c>
      <c r="X15" s="60">
        <f t="shared" si="5"/>
        <v>0</v>
      </c>
      <c r="Y15" s="59">
        <f t="shared" si="5"/>
        <v>71000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>
        <v>71000</v>
      </c>
      <c r="J16" s="59">
        <v>71000</v>
      </c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71000</v>
      </c>
      <c r="X16" s="60"/>
      <c r="Y16" s="59">
        <v>71000</v>
      </c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127200</v>
      </c>
      <c r="D22" s="344">
        <f t="shared" si="6"/>
        <v>0</v>
      </c>
      <c r="E22" s="343">
        <f t="shared" si="6"/>
        <v>142946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127200</v>
      </c>
      <c r="D27" s="340"/>
      <c r="E27" s="60">
        <v>142946</v>
      </c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3148346</v>
      </c>
      <c r="D40" s="344">
        <f t="shared" si="9"/>
        <v>0</v>
      </c>
      <c r="E40" s="343">
        <f t="shared" si="9"/>
        <v>4456341</v>
      </c>
      <c r="F40" s="345">
        <f t="shared" si="9"/>
        <v>3451468</v>
      </c>
      <c r="G40" s="345">
        <f t="shared" si="9"/>
        <v>19449</v>
      </c>
      <c r="H40" s="343">
        <f t="shared" si="9"/>
        <v>106127</v>
      </c>
      <c r="I40" s="343">
        <f t="shared" si="9"/>
        <v>102207</v>
      </c>
      <c r="J40" s="345">
        <f t="shared" si="9"/>
        <v>227783</v>
      </c>
      <c r="K40" s="345">
        <f t="shared" si="9"/>
        <v>540302</v>
      </c>
      <c r="L40" s="343">
        <f t="shared" si="9"/>
        <v>174637</v>
      </c>
      <c r="M40" s="343">
        <f t="shared" si="9"/>
        <v>28100</v>
      </c>
      <c r="N40" s="345">
        <f t="shared" si="9"/>
        <v>743039</v>
      </c>
      <c r="O40" s="345">
        <f t="shared" si="9"/>
        <v>200924</v>
      </c>
      <c r="P40" s="343">
        <f t="shared" si="9"/>
        <v>421726</v>
      </c>
      <c r="Q40" s="343">
        <f t="shared" si="9"/>
        <v>87986</v>
      </c>
      <c r="R40" s="345">
        <f t="shared" si="9"/>
        <v>710636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1681458</v>
      </c>
      <c r="X40" s="343">
        <f t="shared" si="9"/>
        <v>2588601</v>
      </c>
      <c r="Y40" s="345">
        <f t="shared" si="9"/>
        <v>-907143</v>
      </c>
      <c r="Z40" s="336">
        <f>+IF(X40&lt;&gt;0,+(Y40/X40)*100,0)</f>
        <v>-35.04375529484845</v>
      </c>
      <c r="AA40" s="350">
        <f>SUM(AA41:AA49)</f>
        <v>3451468</v>
      </c>
    </row>
    <row r="41" spans="1:27" ht="12.75">
      <c r="A41" s="361" t="s">
        <v>248</v>
      </c>
      <c r="B41" s="142"/>
      <c r="C41" s="362">
        <v>1393665</v>
      </c>
      <c r="D41" s="363"/>
      <c r="E41" s="362">
        <v>2000000</v>
      </c>
      <c r="F41" s="364">
        <v>2000004</v>
      </c>
      <c r="G41" s="364">
        <v>19449</v>
      </c>
      <c r="H41" s="362">
        <v>106127</v>
      </c>
      <c r="I41" s="362"/>
      <c r="J41" s="364">
        <v>125576</v>
      </c>
      <c r="K41" s="364">
        <v>217987</v>
      </c>
      <c r="L41" s="362"/>
      <c r="M41" s="362"/>
      <c r="N41" s="364">
        <v>217987</v>
      </c>
      <c r="O41" s="364">
        <v>190396</v>
      </c>
      <c r="P41" s="362">
        <v>424226</v>
      </c>
      <c r="Q41" s="362">
        <v>77986</v>
      </c>
      <c r="R41" s="364">
        <v>692608</v>
      </c>
      <c r="S41" s="364"/>
      <c r="T41" s="362"/>
      <c r="U41" s="362"/>
      <c r="V41" s="364"/>
      <c r="W41" s="364">
        <v>1036171</v>
      </c>
      <c r="X41" s="362">
        <v>1500003</v>
      </c>
      <c r="Y41" s="364">
        <v>-463832</v>
      </c>
      <c r="Z41" s="365">
        <v>-30.92</v>
      </c>
      <c r="AA41" s="366">
        <v>2000004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208140</v>
      </c>
      <c r="D43" s="369"/>
      <c r="E43" s="305">
        <v>51341</v>
      </c>
      <c r="F43" s="370">
        <v>456920</v>
      </c>
      <c r="G43" s="370"/>
      <c r="H43" s="305"/>
      <c r="I43" s="305"/>
      <c r="J43" s="370"/>
      <c r="K43" s="370">
        <v>44180</v>
      </c>
      <c r="L43" s="305">
        <v>28000</v>
      </c>
      <c r="M43" s="305">
        <v>28100</v>
      </c>
      <c r="N43" s="370">
        <v>100280</v>
      </c>
      <c r="O43" s="370">
        <v>10200</v>
      </c>
      <c r="P43" s="305">
        <v>-2500</v>
      </c>
      <c r="Q43" s="305">
        <v>10000</v>
      </c>
      <c r="R43" s="370">
        <v>17700</v>
      </c>
      <c r="S43" s="370"/>
      <c r="T43" s="305"/>
      <c r="U43" s="305"/>
      <c r="V43" s="370"/>
      <c r="W43" s="370">
        <v>117980</v>
      </c>
      <c r="X43" s="305">
        <v>342690</v>
      </c>
      <c r="Y43" s="370">
        <v>-224710</v>
      </c>
      <c r="Z43" s="371">
        <v>-65.57</v>
      </c>
      <c r="AA43" s="303">
        <v>456920</v>
      </c>
    </row>
    <row r="44" spans="1:27" ht="12.75">
      <c r="A44" s="361" t="s">
        <v>251</v>
      </c>
      <c r="B44" s="136"/>
      <c r="C44" s="60">
        <v>88</v>
      </c>
      <c r="D44" s="368"/>
      <c r="E44" s="54">
        <v>50000</v>
      </c>
      <c r="F44" s="53">
        <v>370008</v>
      </c>
      <c r="G44" s="53"/>
      <c r="H44" s="54"/>
      <c r="I44" s="54"/>
      <c r="J44" s="53"/>
      <c r="K44" s="53"/>
      <c r="L44" s="54">
        <v>175</v>
      </c>
      <c r="M44" s="54"/>
      <c r="N44" s="53">
        <v>175</v>
      </c>
      <c r="O44" s="53"/>
      <c r="P44" s="54"/>
      <c r="Q44" s="54"/>
      <c r="R44" s="53"/>
      <c r="S44" s="53"/>
      <c r="T44" s="54"/>
      <c r="U44" s="54"/>
      <c r="V44" s="53"/>
      <c r="W44" s="53">
        <v>175</v>
      </c>
      <c r="X44" s="54">
        <v>277506</v>
      </c>
      <c r="Y44" s="53">
        <v>-277331</v>
      </c>
      <c r="Z44" s="94">
        <v>-99.94</v>
      </c>
      <c r="AA44" s="95">
        <v>370008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1546453</v>
      </c>
      <c r="D47" s="368"/>
      <c r="E47" s="54">
        <v>2230000</v>
      </c>
      <c r="F47" s="53">
        <v>467952</v>
      </c>
      <c r="G47" s="53"/>
      <c r="H47" s="54"/>
      <c r="I47" s="54">
        <v>78707</v>
      </c>
      <c r="J47" s="53">
        <v>78707</v>
      </c>
      <c r="K47" s="53">
        <v>278135</v>
      </c>
      <c r="L47" s="54">
        <v>146462</v>
      </c>
      <c r="M47" s="54"/>
      <c r="N47" s="53">
        <v>424597</v>
      </c>
      <c r="O47" s="53">
        <v>328</v>
      </c>
      <c r="P47" s="54"/>
      <c r="Q47" s="54"/>
      <c r="R47" s="53">
        <v>328</v>
      </c>
      <c r="S47" s="53"/>
      <c r="T47" s="54"/>
      <c r="U47" s="54"/>
      <c r="V47" s="53"/>
      <c r="W47" s="53">
        <v>503632</v>
      </c>
      <c r="X47" s="54">
        <v>350964</v>
      </c>
      <c r="Y47" s="53">
        <v>152668</v>
      </c>
      <c r="Z47" s="94">
        <v>43.5</v>
      </c>
      <c r="AA47" s="95">
        <v>467952</v>
      </c>
    </row>
    <row r="48" spans="1:27" ht="12.75">
      <c r="A48" s="361" t="s">
        <v>255</v>
      </c>
      <c r="B48" s="136"/>
      <c r="C48" s="60"/>
      <c r="D48" s="368"/>
      <c r="E48" s="54">
        <v>125000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>
        <v>156584</v>
      </c>
      <c r="G49" s="53"/>
      <c r="H49" s="54"/>
      <c r="I49" s="54">
        <v>23500</v>
      </c>
      <c r="J49" s="53">
        <v>23500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23500</v>
      </c>
      <c r="X49" s="54">
        <v>117438</v>
      </c>
      <c r="Y49" s="53">
        <v>-93938</v>
      </c>
      <c r="Z49" s="94">
        <v>-79.99</v>
      </c>
      <c r="AA49" s="95">
        <v>156584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5017010</v>
      </c>
      <c r="D60" s="346">
        <f t="shared" si="14"/>
        <v>0</v>
      </c>
      <c r="E60" s="219">
        <f t="shared" si="14"/>
        <v>5807330</v>
      </c>
      <c r="F60" s="264">
        <f t="shared" si="14"/>
        <v>6029124</v>
      </c>
      <c r="G60" s="264">
        <f t="shared" si="14"/>
        <v>19449</v>
      </c>
      <c r="H60" s="219">
        <f t="shared" si="14"/>
        <v>241559</v>
      </c>
      <c r="I60" s="219">
        <f t="shared" si="14"/>
        <v>173207</v>
      </c>
      <c r="J60" s="264">
        <f t="shared" si="14"/>
        <v>434215</v>
      </c>
      <c r="K60" s="264">
        <f t="shared" si="14"/>
        <v>746557</v>
      </c>
      <c r="L60" s="219">
        <f t="shared" si="14"/>
        <v>285155</v>
      </c>
      <c r="M60" s="219">
        <f t="shared" si="14"/>
        <v>706944</v>
      </c>
      <c r="N60" s="264">
        <f t="shared" si="14"/>
        <v>1738656</v>
      </c>
      <c r="O60" s="264">
        <f t="shared" si="14"/>
        <v>-103631</v>
      </c>
      <c r="P60" s="219">
        <f t="shared" si="14"/>
        <v>509406</v>
      </c>
      <c r="Q60" s="219">
        <f t="shared" si="14"/>
        <v>738839</v>
      </c>
      <c r="R60" s="264">
        <f t="shared" si="14"/>
        <v>1144614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3317485</v>
      </c>
      <c r="X60" s="219">
        <f t="shared" si="14"/>
        <v>4521843</v>
      </c>
      <c r="Y60" s="264">
        <f t="shared" si="14"/>
        <v>-1204358</v>
      </c>
      <c r="Z60" s="337">
        <f>+IF(X60&lt;&gt;0,+(Y60/X60)*100,0)</f>
        <v>-26.63422856565343</v>
      </c>
      <c r="AA60" s="232">
        <f>+AA57+AA54+AA51+AA40+AA37+AA34+AA22+AA5</f>
        <v>6029124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210681763</v>
      </c>
      <c r="D5" s="153">
        <f>SUM(D6:D8)</f>
        <v>0</v>
      </c>
      <c r="E5" s="154">
        <f t="shared" si="0"/>
        <v>231376370</v>
      </c>
      <c r="F5" s="100">
        <f t="shared" si="0"/>
        <v>235200480</v>
      </c>
      <c r="G5" s="100">
        <f t="shared" si="0"/>
        <v>96232501</v>
      </c>
      <c r="H5" s="100">
        <f t="shared" si="0"/>
        <v>1788741</v>
      </c>
      <c r="I5" s="100">
        <f t="shared" si="0"/>
        <v>2680040</v>
      </c>
      <c r="J5" s="100">
        <f t="shared" si="0"/>
        <v>100701282</v>
      </c>
      <c r="K5" s="100">
        <f t="shared" si="0"/>
        <v>1539929</v>
      </c>
      <c r="L5" s="100">
        <f t="shared" si="0"/>
        <v>2042516</v>
      </c>
      <c r="M5" s="100">
        <f t="shared" si="0"/>
        <v>67813909</v>
      </c>
      <c r="N5" s="100">
        <f t="shared" si="0"/>
        <v>71396354</v>
      </c>
      <c r="O5" s="100">
        <f t="shared" si="0"/>
        <v>1917115</v>
      </c>
      <c r="P5" s="100">
        <f t="shared" si="0"/>
        <v>1384972</v>
      </c>
      <c r="Q5" s="100">
        <f t="shared" si="0"/>
        <v>51460864</v>
      </c>
      <c r="R5" s="100">
        <f t="shared" si="0"/>
        <v>54762951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226860587</v>
      </c>
      <c r="X5" s="100">
        <f t="shared" si="0"/>
        <v>225476645</v>
      </c>
      <c r="Y5" s="100">
        <f t="shared" si="0"/>
        <v>1383942</v>
      </c>
      <c r="Z5" s="137">
        <f>+IF(X5&lt;&gt;0,+(Y5/X5)*100,0)</f>
        <v>0.613785077385731</v>
      </c>
      <c r="AA5" s="153">
        <f>SUM(AA6:AA8)</f>
        <v>235200480</v>
      </c>
    </row>
    <row r="6" spans="1:27" ht="12.75">
      <c r="A6" s="138" t="s">
        <v>75</v>
      </c>
      <c r="B6" s="136"/>
      <c r="C6" s="155">
        <v>532086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210049428</v>
      </c>
      <c r="D7" s="157"/>
      <c r="E7" s="158">
        <v>231376370</v>
      </c>
      <c r="F7" s="159">
        <v>235087994</v>
      </c>
      <c r="G7" s="159">
        <v>96232501</v>
      </c>
      <c r="H7" s="159">
        <v>1788741</v>
      </c>
      <c r="I7" s="159">
        <v>2680040</v>
      </c>
      <c r="J7" s="159">
        <v>100701282</v>
      </c>
      <c r="K7" s="159">
        <v>1539548</v>
      </c>
      <c r="L7" s="159">
        <v>2023907</v>
      </c>
      <c r="M7" s="159">
        <v>67804253</v>
      </c>
      <c r="N7" s="159">
        <v>71367708</v>
      </c>
      <c r="O7" s="159">
        <v>1907491</v>
      </c>
      <c r="P7" s="159">
        <v>1375219</v>
      </c>
      <c r="Q7" s="159">
        <v>51451046</v>
      </c>
      <c r="R7" s="159">
        <v>54733756</v>
      </c>
      <c r="S7" s="159"/>
      <c r="T7" s="159"/>
      <c r="U7" s="159"/>
      <c r="V7" s="159"/>
      <c r="W7" s="159">
        <v>226802746</v>
      </c>
      <c r="X7" s="159">
        <v>225476645</v>
      </c>
      <c r="Y7" s="159">
        <v>1326101</v>
      </c>
      <c r="Z7" s="141">
        <v>0.59</v>
      </c>
      <c r="AA7" s="157">
        <v>235087994</v>
      </c>
    </row>
    <row r="8" spans="1:27" ht="12.75">
      <c r="A8" s="138" t="s">
        <v>77</v>
      </c>
      <c r="B8" s="136"/>
      <c r="C8" s="155">
        <v>100249</v>
      </c>
      <c r="D8" s="155"/>
      <c r="E8" s="156"/>
      <c r="F8" s="60">
        <v>112486</v>
      </c>
      <c r="G8" s="60"/>
      <c r="H8" s="60"/>
      <c r="I8" s="60"/>
      <c r="J8" s="60"/>
      <c r="K8" s="60">
        <v>381</v>
      </c>
      <c r="L8" s="60">
        <v>18609</v>
      </c>
      <c r="M8" s="60">
        <v>9656</v>
      </c>
      <c r="N8" s="60">
        <v>28646</v>
      </c>
      <c r="O8" s="60">
        <v>9624</v>
      </c>
      <c r="P8" s="60">
        <v>9753</v>
      </c>
      <c r="Q8" s="60">
        <v>9818</v>
      </c>
      <c r="R8" s="60">
        <v>29195</v>
      </c>
      <c r="S8" s="60"/>
      <c r="T8" s="60"/>
      <c r="U8" s="60"/>
      <c r="V8" s="60"/>
      <c r="W8" s="60">
        <v>57841</v>
      </c>
      <c r="X8" s="60"/>
      <c r="Y8" s="60">
        <v>57841</v>
      </c>
      <c r="Z8" s="140">
        <v>0</v>
      </c>
      <c r="AA8" s="155">
        <v>112486</v>
      </c>
    </row>
    <row r="9" spans="1:27" ht="12.75">
      <c r="A9" s="135" t="s">
        <v>78</v>
      </c>
      <c r="B9" s="136"/>
      <c r="C9" s="153">
        <f aca="true" t="shared" si="1" ref="C9:Y9">SUM(C10:C14)</f>
        <v>1411710</v>
      </c>
      <c r="D9" s="153">
        <f>SUM(D10:D14)</f>
        <v>0</v>
      </c>
      <c r="E9" s="154">
        <f t="shared" si="1"/>
        <v>424379</v>
      </c>
      <c r="F9" s="100">
        <f t="shared" si="1"/>
        <v>763478</v>
      </c>
      <c r="G9" s="100">
        <f t="shared" si="1"/>
        <v>0</v>
      </c>
      <c r="H9" s="100">
        <f t="shared" si="1"/>
        <v>255419</v>
      </c>
      <c r="I9" s="100">
        <f t="shared" si="1"/>
        <v>831490</v>
      </c>
      <c r="J9" s="100">
        <f t="shared" si="1"/>
        <v>1086909</v>
      </c>
      <c r="K9" s="100">
        <f t="shared" si="1"/>
        <v>388455</v>
      </c>
      <c r="L9" s="100">
        <f t="shared" si="1"/>
        <v>11486</v>
      </c>
      <c r="M9" s="100">
        <f t="shared" si="1"/>
        <v>244630</v>
      </c>
      <c r="N9" s="100">
        <f t="shared" si="1"/>
        <v>644571</v>
      </c>
      <c r="O9" s="100">
        <f t="shared" si="1"/>
        <v>-658389</v>
      </c>
      <c r="P9" s="100">
        <f t="shared" si="1"/>
        <v>23252</v>
      </c>
      <c r="Q9" s="100">
        <f t="shared" si="1"/>
        <v>319967</v>
      </c>
      <c r="R9" s="100">
        <f t="shared" si="1"/>
        <v>-315170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1416310</v>
      </c>
      <c r="X9" s="100">
        <f t="shared" si="1"/>
        <v>318285</v>
      </c>
      <c r="Y9" s="100">
        <f t="shared" si="1"/>
        <v>1098025</v>
      </c>
      <c r="Z9" s="137">
        <f>+IF(X9&lt;&gt;0,+(Y9/X9)*100,0)</f>
        <v>344.98169879196314</v>
      </c>
      <c r="AA9" s="153">
        <f>SUM(AA10:AA14)</f>
        <v>763478</v>
      </c>
    </row>
    <row r="10" spans="1:27" ht="12.75">
      <c r="A10" s="138" t="s">
        <v>79</v>
      </c>
      <c r="B10" s="136"/>
      <c r="C10" s="155">
        <v>295970</v>
      </c>
      <c r="D10" s="155"/>
      <c r="E10" s="156">
        <v>424379</v>
      </c>
      <c r="F10" s="60">
        <v>586885</v>
      </c>
      <c r="G10" s="60"/>
      <c r="H10" s="60"/>
      <c r="I10" s="60">
        <v>817406</v>
      </c>
      <c r="J10" s="60">
        <v>817406</v>
      </c>
      <c r="K10" s="60">
        <v>-8713</v>
      </c>
      <c r="L10" s="60">
        <v>1917</v>
      </c>
      <c r="M10" s="60">
        <v>5437</v>
      </c>
      <c r="N10" s="60">
        <v>-1359</v>
      </c>
      <c r="O10" s="60">
        <v>-666164</v>
      </c>
      <c r="P10" s="60">
        <v>3511</v>
      </c>
      <c r="Q10" s="60">
        <v>309869</v>
      </c>
      <c r="R10" s="60">
        <v>-352784</v>
      </c>
      <c r="S10" s="60"/>
      <c r="T10" s="60"/>
      <c r="U10" s="60"/>
      <c r="V10" s="60"/>
      <c r="W10" s="60">
        <v>463263</v>
      </c>
      <c r="X10" s="60">
        <v>318285</v>
      </c>
      <c r="Y10" s="60">
        <v>144978</v>
      </c>
      <c r="Z10" s="140">
        <v>45.55</v>
      </c>
      <c r="AA10" s="155">
        <v>586885</v>
      </c>
    </row>
    <row r="11" spans="1:27" ht="12.75">
      <c r="A11" s="138" t="s">
        <v>80</v>
      </c>
      <c r="B11" s="136"/>
      <c r="C11" s="155">
        <v>448</v>
      </c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1106800</v>
      </c>
      <c r="D12" s="155"/>
      <c r="E12" s="156"/>
      <c r="F12" s="60">
        <v>176593</v>
      </c>
      <c r="G12" s="60"/>
      <c r="H12" s="60">
        <v>255419</v>
      </c>
      <c r="I12" s="60">
        <v>14084</v>
      </c>
      <c r="J12" s="60">
        <v>269503</v>
      </c>
      <c r="K12" s="60">
        <v>397168</v>
      </c>
      <c r="L12" s="60">
        <v>9569</v>
      </c>
      <c r="M12" s="60">
        <v>239193</v>
      </c>
      <c r="N12" s="60">
        <v>645930</v>
      </c>
      <c r="O12" s="60">
        <v>7775</v>
      </c>
      <c r="P12" s="60">
        <v>19741</v>
      </c>
      <c r="Q12" s="60">
        <v>10098</v>
      </c>
      <c r="R12" s="60">
        <v>37614</v>
      </c>
      <c r="S12" s="60"/>
      <c r="T12" s="60"/>
      <c r="U12" s="60"/>
      <c r="V12" s="60"/>
      <c r="W12" s="60">
        <v>953047</v>
      </c>
      <c r="X12" s="60"/>
      <c r="Y12" s="60">
        <v>953047</v>
      </c>
      <c r="Z12" s="140">
        <v>0</v>
      </c>
      <c r="AA12" s="155">
        <v>176593</v>
      </c>
    </row>
    <row r="13" spans="1:27" ht="12.75">
      <c r="A13" s="138" t="s">
        <v>82</v>
      </c>
      <c r="B13" s="136"/>
      <c r="C13" s="155">
        <v>8492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50117176</v>
      </c>
      <c r="D15" s="153">
        <f>SUM(D16:D18)</f>
        <v>0</v>
      </c>
      <c r="E15" s="154">
        <f t="shared" si="2"/>
        <v>65230183</v>
      </c>
      <c r="F15" s="100">
        <f t="shared" si="2"/>
        <v>66363027</v>
      </c>
      <c r="G15" s="100">
        <f t="shared" si="2"/>
        <v>25865361</v>
      </c>
      <c r="H15" s="100">
        <f t="shared" si="2"/>
        <v>678940</v>
      </c>
      <c r="I15" s="100">
        <f t="shared" si="2"/>
        <v>8986578</v>
      </c>
      <c r="J15" s="100">
        <f t="shared" si="2"/>
        <v>35530879</v>
      </c>
      <c r="K15" s="100">
        <f t="shared" si="2"/>
        <v>1819382</v>
      </c>
      <c r="L15" s="100">
        <f t="shared" si="2"/>
        <v>6251199</v>
      </c>
      <c r="M15" s="100">
        <f t="shared" si="2"/>
        <v>7673227</v>
      </c>
      <c r="N15" s="100">
        <f t="shared" si="2"/>
        <v>15743808</v>
      </c>
      <c r="O15" s="100">
        <f t="shared" si="2"/>
        <v>6861953</v>
      </c>
      <c r="P15" s="100">
        <f t="shared" si="2"/>
        <v>1929358</v>
      </c>
      <c r="Q15" s="100">
        <f t="shared" si="2"/>
        <v>6117168</v>
      </c>
      <c r="R15" s="100">
        <f t="shared" si="2"/>
        <v>14908479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66183166</v>
      </c>
      <c r="X15" s="100">
        <f t="shared" si="2"/>
        <v>48922632</v>
      </c>
      <c r="Y15" s="100">
        <f t="shared" si="2"/>
        <v>17260534</v>
      </c>
      <c r="Z15" s="137">
        <f>+IF(X15&lt;&gt;0,+(Y15/X15)*100,0)</f>
        <v>35.28128658327295</v>
      </c>
      <c r="AA15" s="153">
        <f>SUM(AA16:AA18)</f>
        <v>66363027</v>
      </c>
    </row>
    <row r="16" spans="1:27" ht="12.75">
      <c r="A16" s="138" t="s">
        <v>85</v>
      </c>
      <c r="B16" s="136"/>
      <c r="C16" s="155">
        <v>246271</v>
      </c>
      <c r="D16" s="155"/>
      <c r="E16" s="156">
        <v>102123</v>
      </c>
      <c r="F16" s="60">
        <v>173817</v>
      </c>
      <c r="G16" s="60"/>
      <c r="H16" s="60"/>
      <c r="I16" s="60">
        <v>27796</v>
      </c>
      <c r="J16" s="60">
        <v>27796</v>
      </c>
      <c r="K16" s="60">
        <v>877</v>
      </c>
      <c r="L16" s="60">
        <v>18110</v>
      </c>
      <c r="M16" s="60">
        <v>10003</v>
      </c>
      <c r="N16" s="60">
        <v>28990</v>
      </c>
      <c r="O16" s="60">
        <v>50939</v>
      </c>
      <c r="P16" s="60">
        <v>7071</v>
      </c>
      <c r="Q16" s="60">
        <v>675</v>
      </c>
      <c r="R16" s="60">
        <v>58685</v>
      </c>
      <c r="S16" s="60"/>
      <c r="T16" s="60"/>
      <c r="U16" s="60"/>
      <c r="V16" s="60"/>
      <c r="W16" s="60">
        <v>115471</v>
      </c>
      <c r="X16" s="60">
        <v>76590</v>
      </c>
      <c r="Y16" s="60">
        <v>38881</v>
      </c>
      <c r="Z16" s="140">
        <v>50.77</v>
      </c>
      <c r="AA16" s="155">
        <v>173817</v>
      </c>
    </row>
    <row r="17" spans="1:27" ht="12.75">
      <c r="A17" s="138" t="s">
        <v>86</v>
      </c>
      <c r="B17" s="136"/>
      <c r="C17" s="155">
        <v>49659591</v>
      </c>
      <c r="D17" s="155"/>
      <c r="E17" s="156">
        <v>65128060</v>
      </c>
      <c r="F17" s="60">
        <v>66189210</v>
      </c>
      <c r="G17" s="60">
        <v>25865361</v>
      </c>
      <c r="H17" s="60">
        <v>678940</v>
      </c>
      <c r="I17" s="60">
        <v>8958782</v>
      </c>
      <c r="J17" s="60">
        <v>35503083</v>
      </c>
      <c r="K17" s="60">
        <v>1818505</v>
      </c>
      <c r="L17" s="60">
        <v>6233089</v>
      </c>
      <c r="M17" s="60">
        <v>7663224</v>
      </c>
      <c r="N17" s="60">
        <v>15714818</v>
      </c>
      <c r="O17" s="60">
        <v>6811014</v>
      </c>
      <c r="P17" s="60">
        <v>1922287</v>
      </c>
      <c r="Q17" s="60">
        <v>6116493</v>
      </c>
      <c r="R17" s="60">
        <v>14849794</v>
      </c>
      <c r="S17" s="60"/>
      <c r="T17" s="60"/>
      <c r="U17" s="60"/>
      <c r="V17" s="60"/>
      <c r="W17" s="60">
        <v>66067695</v>
      </c>
      <c r="X17" s="60">
        <v>48846042</v>
      </c>
      <c r="Y17" s="60">
        <v>17221653</v>
      </c>
      <c r="Z17" s="140">
        <v>35.26</v>
      </c>
      <c r="AA17" s="155">
        <v>66189210</v>
      </c>
    </row>
    <row r="18" spans="1:27" ht="12.75">
      <c r="A18" s="138" t="s">
        <v>87</v>
      </c>
      <c r="B18" s="136"/>
      <c r="C18" s="155">
        <v>211314</v>
      </c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60265839</v>
      </c>
      <c r="D19" s="153">
        <f>SUM(D20:D23)</f>
        <v>0</v>
      </c>
      <c r="E19" s="154">
        <f t="shared" si="3"/>
        <v>89458441</v>
      </c>
      <c r="F19" s="100">
        <f t="shared" si="3"/>
        <v>89596212</v>
      </c>
      <c r="G19" s="100">
        <f t="shared" si="3"/>
        <v>2268109</v>
      </c>
      <c r="H19" s="100">
        <f t="shared" si="3"/>
        <v>3654876</v>
      </c>
      <c r="I19" s="100">
        <f t="shared" si="3"/>
        <v>2828123</v>
      </c>
      <c r="J19" s="100">
        <f t="shared" si="3"/>
        <v>8751108</v>
      </c>
      <c r="K19" s="100">
        <f t="shared" si="3"/>
        <v>5569529</v>
      </c>
      <c r="L19" s="100">
        <f t="shared" si="3"/>
        <v>2387259</v>
      </c>
      <c r="M19" s="100">
        <f t="shared" si="3"/>
        <v>1964605</v>
      </c>
      <c r="N19" s="100">
        <f t="shared" si="3"/>
        <v>9921393</v>
      </c>
      <c r="O19" s="100">
        <f t="shared" si="3"/>
        <v>8279528</v>
      </c>
      <c r="P19" s="100">
        <f t="shared" si="3"/>
        <v>7110505</v>
      </c>
      <c r="Q19" s="100">
        <f t="shared" si="3"/>
        <v>14492240</v>
      </c>
      <c r="R19" s="100">
        <f t="shared" si="3"/>
        <v>29882273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48554774</v>
      </c>
      <c r="X19" s="100">
        <f t="shared" si="3"/>
        <v>67093830</v>
      </c>
      <c r="Y19" s="100">
        <f t="shared" si="3"/>
        <v>-18539056</v>
      </c>
      <c r="Z19" s="137">
        <f>+IF(X19&lt;&gt;0,+(Y19/X19)*100,0)</f>
        <v>-27.631536312653488</v>
      </c>
      <c r="AA19" s="153">
        <f>SUM(AA20:AA23)</f>
        <v>89596212</v>
      </c>
    </row>
    <row r="20" spans="1:27" ht="12.75">
      <c r="A20" s="138" t="s">
        <v>89</v>
      </c>
      <c r="B20" s="136"/>
      <c r="C20" s="155">
        <v>58038888</v>
      </c>
      <c r="D20" s="155"/>
      <c r="E20" s="156">
        <v>85593436</v>
      </c>
      <c r="F20" s="60">
        <v>86060637</v>
      </c>
      <c r="G20" s="60">
        <v>2168649</v>
      </c>
      <c r="H20" s="60">
        <v>2985617</v>
      </c>
      <c r="I20" s="60">
        <v>2399433</v>
      </c>
      <c r="J20" s="60">
        <v>7553699</v>
      </c>
      <c r="K20" s="60">
        <v>5460177</v>
      </c>
      <c r="L20" s="60">
        <v>2277907</v>
      </c>
      <c r="M20" s="60">
        <v>1855089</v>
      </c>
      <c r="N20" s="60">
        <v>9593173</v>
      </c>
      <c r="O20" s="60">
        <v>8169651</v>
      </c>
      <c r="P20" s="60">
        <v>6549390</v>
      </c>
      <c r="Q20" s="60">
        <v>13627143</v>
      </c>
      <c r="R20" s="60">
        <v>28346184</v>
      </c>
      <c r="S20" s="60"/>
      <c r="T20" s="60"/>
      <c r="U20" s="60"/>
      <c r="V20" s="60"/>
      <c r="W20" s="60">
        <v>45493056</v>
      </c>
      <c r="X20" s="60">
        <v>64195074</v>
      </c>
      <c r="Y20" s="60">
        <v>-18702018</v>
      </c>
      <c r="Z20" s="140">
        <v>-29.13</v>
      </c>
      <c r="AA20" s="155">
        <v>86060637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2226951</v>
      </c>
      <c r="D23" s="155"/>
      <c r="E23" s="156">
        <v>3865005</v>
      </c>
      <c r="F23" s="60">
        <v>3535575</v>
      </c>
      <c r="G23" s="60">
        <v>99460</v>
      </c>
      <c r="H23" s="60">
        <v>669259</v>
      </c>
      <c r="I23" s="60">
        <v>428690</v>
      </c>
      <c r="J23" s="60">
        <v>1197409</v>
      </c>
      <c r="K23" s="60">
        <v>109352</v>
      </c>
      <c r="L23" s="60">
        <v>109352</v>
      </c>
      <c r="M23" s="60">
        <v>109516</v>
      </c>
      <c r="N23" s="60">
        <v>328220</v>
      </c>
      <c r="O23" s="60">
        <v>109877</v>
      </c>
      <c r="P23" s="60">
        <v>561115</v>
      </c>
      <c r="Q23" s="60">
        <v>865097</v>
      </c>
      <c r="R23" s="60">
        <v>1536089</v>
      </c>
      <c r="S23" s="60"/>
      <c r="T23" s="60"/>
      <c r="U23" s="60"/>
      <c r="V23" s="60"/>
      <c r="W23" s="60">
        <v>3061718</v>
      </c>
      <c r="X23" s="60">
        <v>2898756</v>
      </c>
      <c r="Y23" s="60">
        <v>162962</v>
      </c>
      <c r="Z23" s="140">
        <v>5.62</v>
      </c>
      <c r="AA23" s="155">
        <v>3535575</v>
      </c>
    </row>
    <row r="24" spans="1:27" ht="12.75">
      <c r="A24" s="135" t="s">
        <v>93</v>
      </c>
      <c r="B24" s="142" t="s">
        <v>94</v>
      </c>
      <c r="C24" s="153"/>
      <c r="D24" s="153"/>
      <c r="E24" s="154">
        <v>123120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92340</v>
      </c>
      <c r="Y24" s="100">
        <v>-92340</v>
      </c>
      <c r="Z24" s="137">
        <v>-100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322476488</v>
      </c>
      <c r="D25" s="168">
        <f>+D5+D9+D15+D19+D24</f>
        <v>0</v>
      </c>
      <c r="E25" s="169">
        <f t="shared" si="4"/>
        <v>386612493</v>
      </c>
      <c r="F25" s="73">
        <f t="shared" si="4"/>
        <v>391923197</v>
      </c>
      <c r="G25" s="73">
        <f t="shared" si="4"/>
        <v>124365971</v>
      </c>
      <c r="H25" s="73">
        <f t="shared" si="4"/>
        <v>6377976</v>
      </c>
      <c r="I25" s="73">
        <f t="shared" si="4"/>
        <v>15326231</v>
      </c>
      <c r="J25" s="73">
        <f t="shared" si="4"/>
        <v>146070178</v>
      </c>
      <c r="K25" s="73">
        <f t="shared" si="4"/>
        <v>9317295</v>
      </c>
      <c r="L25" s="73">
        <f t="shared" si="4"/>
        <v>10692460</v>
      </c>
      <c r="M25" s="73">
        <f t="shared" si="4"/>
        <v>77696371</v>
      </c>
      <c r="N25" s="73">
        <f t="shared" si="4"/>
        <v>97706126</v>
      </c>
      <c r="O25" s="73">
        <f t="shared" si="4"/>
        <v>16400207</v>
      </c>
      <c r="P25" s="73">
        <f t="shared" si="4"/>
        <v>10448087</v>
      </c>
      <c r="Q25" s="73">
        <f t="shared" si="4"/>
        <v>72390239</v>
      </c>
      <c r="R25" s="73">
        <f t="shared" si="4"/>
        <v>99238533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343014837</v>
      </c>
      <c r="X25" s="73">
        <f t="shared" si="4"/>
        <v>341903732</v>
      </c>
      <c r="Y25" s="73">
        <f t="shared" si="4"/>
        <v>1111105</v>
      </c>
      <c r="Z25" s="170">
        <f>+IF(X25&lt;&gt;0,+(Y25/X25)*100,0)</f>
        <v>0.3249759789109292</v>
      </c>
      <c r="AA25" s="168">
        <f>+AA5+AA9+AA15+AA19+AA24</f>
        <v>391923197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166986012</v>
      </c>
      <c r="D28" s="153">
        <f>SUM(D29:D31)</f>
        <v>0</v>
      </c>
      <c r="E28" s="154">
        <f t="shared" si="5"/>
        <v>188427466</v>
      </c>
      <c r="F28" s="100">
        <f t="shared" si="5"/>
        <v>229119640</v>
      </c>
      <c r="G28" s="100">
        <f t="shared" si="5"/>
        <v>1948940</v>
      </c>
      <c r="H28" s="100">
        <f t="shared" si="5"/>
        <v>5840125</v>
      </c>
      <c r="I28" s="100">
        <f t="shared" si="5"/>
        <v>5208726</v>
      </c>
      <c r="J28" s="100">
        <f t="shared" si="5"/>
        <v>12997791</v>
      </c>
      <c r="K28" s="100">
        <f t="shared" si="5"/>
        <v>5493663</v>
      </c>
      <c r="L28" s="100">
        <f t="shared" si="5"/>
        <v>5550662</v>
      </c>
      <c r="M28" s="100">
        <f t="shared" si="5"/>
        <v>4651121</v>
      </c>
      <c r="N28" s="100">
        <f t="shared" si="5"/>
        <v>15695446</v>
      </c>
      <c r="O28" s="100">
        <f t="shared" si="5"/>
        <v>15988049</v>
      </c>
      <c r="P28" s="100">
        <f t="shared" si="5"/>
        <v>4672686</v>
      </c>
      <c r="Q28" s="100">
        <f t="shared" si="5"/>
        <v>5793059</v>
      </c>
      <c r="R28" s="100">
        <f t="shared" si="5"/>
        <v>26453794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55147031</v>
      </c>
      <c r="X28" s="100">
        <f t="shared" si="5"/>
        <v>144506879</v>
      </c>
      <c r="Y28" s="100">
        <f t="shared" si="5"/>
        <v>-89359848</v>
      </c>
      <c r="Z28" s="137">
        <f>+IF(X28&lt;&gt;0,+(Y28/X28)*100,0)</f>
        <v>-61.83778143876458</v>
      </c>
      <c r="AA28" s="153">
        <f>SUM(AA29:AA31)</f>
        <v>229119640</v>
      </c>
    </row>
    <row r="29" spans="1:27" ht="12.75">
      <c r="A29" s="138" t="s">
        <v>75</v>
      </c>
      <c r="B29" s="136"/>
      <c r="C29" s="155">
        <v>62134672</v>
      </c>
      <c r="D29" s="155"/>
      <c r="E29" s="156">
        <v>54570597</v>
      </c>
      <c r="F29" s="60">
        <v>55301169</v>
      </c>
      <c r="G29" s="60">
        <v>1106543</v>
      </c>
      <c r="H29" s="60">
        <v>1008236</v>
      </c>
      <c r="I29" s="60">
        <v>2666589</v>
      </c>
      <c r="J29" s="60">
        <v>4781368</v>
      </c>
      <c r="K29" s="60">
        <v>2112702</v>
      </c>
      <c r="L29" s="60">
        <v>1357708</v>
      </c>
      <c r="M29" s="60">
        <v>1497323</v>
      </c>
      <c r="N29" s="60">
        <v>4967733</v>
      </c>
      <c r="O29" s="60">
        <v>987264</v>
      </c>
      <c r="P29" s="60">
        <v>1439994</v>
      </c>
      <c r="Q29" s="60">
        <v>1036368</v>
      </c>
      <c r="R29" s="60">
        <v>3463626</v>
      </c>
      <c r="S29" s="60"/>
      <c r="T29" s="60"/>
      <c r="U29" s="60"/>
      <c r="V29" s="60"/>
      <c r="W29" s="60">
        <v>13212727</v>
      </c>
      <c r="X29" s="60">
        <v>40245516</v>
      </c>
      <c r="Y29" s="60">
        <v>-27032789</v>
      </c>
      <c r="Z29" s="140">
        <v>-67.17</v>
      </c>
      <c r="AA29" s="155">
        <v>55301169</v>
      </c>
    </row>
    <row r="30" spans="1:27" ht="12.75">
      <c r="A30" s="138" t="s">
        <v>76</v>
      </c>
      <c r="B30" s="136"/>
      <c r="C30" s="157">
        <v>68227071</v>
      </c>
      <c r="D30" s="157"/>
      <c r="E30" s="158">
        <v>130744392</v>
      </c>
      <c r="F30" s="159">
        <v>107801593</v>
      </c>
      <c r="G30" s="159"/>
      <c r="H30" s="159">
        <v>106720</v>
      </c>
      <c r="I30" s="159">
        <v>775318</v>
      </c>
      <c r="J30" s="159">
        <v>882038</v>
      </c>
      <c r="K30" s="159">
        <v>1044007</v>
      </c>
      <c r="L30" s="159">
        <v>1202286</v>
      </c>
      <c r="M30" s="159">
        <v>1261229</v>
      </c>
      <c r="N30" s="159">
        <v>3507522</v>
      </c>
      <c r="O30" s="159">
        <v>12942937</v>
      </c>
      <c r="P30" s="159">
        <v>576143</v>
      </c>
      <c r="Q30" s="159">
        <v>868169</v>
      </c>
      <c r="R30" s="159">
        <v>14387249</v>
      </c>
      <c r="S30" s="159"/>
      <c r="T30" s="159"/>
      <c r="U30" s="159"/>
      <c r="V30" s="159"/>
      <c r="W30" s="159">
        <v>18776809</v>
      </c>
      <c r="X30" s="159">
        <v>101902833</v>
      </c>
      <c r="Y30" s="159">
        <v>-83126024</v>
      </c>
      <c r="Z30" s="141">
        <v>-81.57</v>
      </c>
      <c r="AA30" s="157">
        <v>107801593</v>
      </c>
    </row>
    <row r="31" spans="1:27" ht="12.75">
      <c r="A31" s="138" t="s">
        <v>77</v>
      </c>
      <c r="B31" s="136"/>
      <c r="C31" s="155">
        <v>36624269</v>
      </c>
      <c r="D31" s="155"/>
      <c r="E31" s="156">
        <v>3112477</v>
      </c>
      <c r="F31" s="60">
        <v>66016878</v>
      </c>
      <c r="G31" s="60">
        <v>842397</v>
      </c>
      <c r="H31" s="60">
        <v>4725169</v>
      </c>
      <c r="I31" s="60">
        <v>1766819</v>
      </c>
      <c r="J31" s="60">
        <v>7334385</v>
      </c>
      <c r="K31" s="60">
        <v>2336954</v>
      </c>
      <c r="L31" s="60">
        <v>2990668</v>
      </c>
      <c r="M31" s="60">
        <v>1892569</v>
      </c>
      <c r="N31" s="60">
        <v>7220191</v>
      </c>
      <c r="O31" s="60">
        <v>2057848</v>
      </c>
      <c r="P31" s="60">
        <v>2656549</v>
      </c>
      <c r="Q31" s="60">
        <v>3888522</v>
      </c>
      <c r="R31" s="60">
        <v>8602919</v>
      </c>
      <c r="S31" s="60"/>
      <c r="T31" s="60"/>
      <c r="U31" s="60"/>
      <c r="V31" s="60"/>
      <c r="W31" s="60">
        <v>23157495</v>
      </c>
      <c r="X31" s="60">
        <v>2358530</v>
      </c>
      <c r="Y31" s="60">
        <v>20798965</v>
      </c>
      <c r="Z31" s="140">
        <v>881.86</v>
      </c>
      <c r="AA31" s="155">
        <v>66016878</v>
      </c>
    </row>
    <row r="32" spans="1:27" ht="12.75">
      <c r="A32" s="135" t="s">
        <v>78</v>
      </c>
      <c r="B32" s="136"/>
      <c r="C32" s="153">
        <f aca="true" t="shared" si="6" ref="C32:Y32">SUM(C33:C37)</f>
        <v>23733851</v>
      </c>
      <c r="D32" s="153">
        <f>SUM(D33:D37)</f>
        <v>0</v>
      </c>
      <c r="E32" s="154">
        <f t="shared" si="6"/>
        <v>13603775</v>
      </c>
      <c r="F32" s="100">
        <f t="shared" si="6"/>
        <v>14857766</v>
      </c>
      <c r="G32" s="100">
        <f t="shared" si="6"/>
        <v>0</v>
      </c>
      <c r="H32" s="100">
        <f t="shared" si="6"/>
        <v>91263</v>
      </c>
      <c r="I32" s="100">
        <f t="shared" si="6"/>
        <v>550460</v>
      </c>
      <c r="J32" s="100">
        <f t="shared" si="6"/>
        <v>641723</v>
      </c>
      <c r="K32" s="100">
        <f t="shared" si="6"/>
        <v>744821</v>
      </c>
      <c r="L32" s="100">
        <f t="shared" si="6"/>
        <v>165325</v>
      </c>
      <c r="M32" s="100">
        <f t="shared" si="6"/>
        <v>957501</v>
      </c>
      <c r="N32" s="100">
        <f t="shared" si="6"/>
        <v>1867647</v>
      </c>
      <c r="O32" s="100">
        <f t="shared" si="6"/>
        <v>138908</v>
      </c>
      <c r="P32" s="100">
        <f t="shared" si="6"/>
        <v>266361</v>
      </c>
      <c r="Q32" s="100">
        <f t="shared" si="6"/>
        <v>443840</v>
      </c>
      <c r="R32" s="100">
        <f t="shared" si="6"/>
        <v>849109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3358479</v>
      </c>
      <c r="X32" s="100">
        <f t="shared" si="6"/>
        <v>10195182</v>
      </c>
      <c r="Y32" s="100">
        <f t="shared" si="6"/>
        <v>-6836703</v>
      </c>
      <c r="Z32" s="137">
        <f>+IF(X32&lt;&gt;0,+(Y32/X32)*100,0)</f>
        <v>-67.0581751262508</v>
      </c>
      <c r="AA32" s="153">
        <f>SUM(AA33:AA37)</f>
        <v>14857766</v>
      </c>
    </row>
    <row r="33" spans="1:27" ht="12.75">
      <c r="A33" s="138" t="s">
        <v>79</v>
      </c>
      <c r="B33" s="136"/>
      <c r="C33" s="155">
        <v>18396260</v>
      </c>
      <c r="D33" s="155"/>
      <c r="E33" s="156">
        <v>10991363</v>
      </c>
      <c r="F33" s="60">
        <v>12170378</v>
      </c>
      <c r="G33" s="60"/>
      <c r="H33" s="60">
        <v>62461</v>
      </c>
      <c r="I33" s="60">
        <v>520680</v>
      </c>
      <c r="J33" s="60">
        <v>583141</v>
      </c>
      <c r="K33" s="60">
        <v>704140</v>
      </c>
      <c r="L33" s="60">
        <v>165325</v>
      </c>
      <c r="M33" s="60">
        <v>752426</v>
      </c>
      <c r="N33" s="60">
        <v>1621891</v>
      </c>
      <c r="O33" s="60">
        <v>138750</v>
      </c>
      <c r="P33" s="60">
        <v>229861</v>
      </c>
      <c r="Q33" s="60">
        <v>427090</v>
      </c>
      <c r="R33" s="60">
        <v>795701</v>
      </c>
      <c r="S33" s="60"/>
      <c r="T33" s="60"/>
      <c r="U33" s="60"/>
      <c r="V33" s="60"/>
      <c r="W33" s="60">
        <v>3000733</v>
      </c>
      <c r="X33" s="60">
        <v>8235873</v>
      </c>
      <c r="Y33" s="60">
        <v>-5235140</v>
      </c>
      <c r="Z33" s="140">
        <v>-63.57</v>
      </c>
      <c r="AA33" s="155">
        <v>12170378</v>
      </c>
    </row>
    <row r="34" spans="1:27" ht="12.75">
      <c r="A34" s="138" t="s">
        <v>80</v>
      </c>
      <c r="B34" s="136"/>
      <c r="C34" s="155">
        <v>219950</v>
      </c>
      <c r="D34" s="155"/>
      <c r="E34" s="156">
        <v>583681</v>
      </c>
      <c r="F34" s="60">
        <v>583684</v>
      </c>
      <c r="G34" s="60"/>
      <c r="H34" s="60"/>
      <c r="I34" s="60"/>
      <c r="J34" s="60"/>
      <c r="K34" s="60"/>
      <c r="L34" s="60"/>
      <c r="M34" s="60"/>
      <c r="N34" s="60"/>
      <c r="O34" s="60">
        <v>158</v>
      </c>
      <c r="P34" s="60">
        <v>36500</v>
      </c>
      <c r="Q34" s="60"/>
      <c r="R34" s="60">
        <v>36658</v>
      </c>
      <c r="S34" s="60"/>
      <c r="T34" s="60"/>
      <c r="U34" s="60"/>
      <c r="V34" s="60"/>
      <c r="W34" s="60">
        <v>36658</v>
      </c>
      <c r="X34" s="60">
        <v>437760</v>
      </c>
      <c r="Y34" s="60">
        <v>-401102</v>
      </c>
      <c r="Z34" s="140">
        <v>-91.63</v>
      </c>
      <c r="AA34" s="155">
        <v>583684</v>
      </c>
    </row>
    <row r="35" spans="1:27" ht="12.75">
      <c r="A35" s="138" t="s">
        <v>81</v>
      </c>
      <c r="B35" s="136"/>
      <c r="C35" s="155">
        <v>5117641</v>
      </c>
      <c r="D35" s="155"/>
      <c r="E35" s="156">
        <v>948298</v>
      </c>
      <c r="F35" s="60">
        <v>1023277</v>
      </c>
      <c r="G35" s="60"/>
      <c r="H35" s="60">
        <v>28802</v>
      </c>
      <c r="I35" s="60">
        <v>29780</v>
      </c>
      <c r="J35" s="60">
        <v>58582</v>
      </c>
      <c r="K35" s="60">
        <v>40681</v>
      </c>
      <c r="L35" s="60"/>
      <c r="M35" s="60">
        <v>205075</v>
      </c>
      <c r="N35" s="60">
        <v>245756</v>
      </c>
      <c r="O35" s="60"/>
      <c r="P35" s="60"/>
      <c r="Q35" s="60"/>
      <c r="R35" s="60"/>
      <c r="S35" s="60"/>
      <c r="T35" s="60"/>
      <c r="U35" s="60"/>
      <c r="V35" s="60"/>
      <c r="W35" s="60">
        <v>304338</v>
      </c>
      <c r="X35" s="60">
        <v>711225</v>
      </c>
      <c r="Y35" s="60">
        <v>-406887</v>
      </c>
      <c r="Z35" s="140">
        <v>-57.21</v>
      </c>
      <c r="AA35" s="155">
        <v>1023277</v>
      </c>
    </row>
    <row r="36" spans="1:27" ht="12.75">
      <c r="A36" s="138" t="s">
        <v>82</v>
      </c>
      <c r="B36" s="136"/>
      <c r="C36" s="155"/>
      <c r="D36" s="155"/>
      <c r="E36" s="156">
        <v>1080433</v>
      </c>
      <c r="F36" s="60">
        <v>1080427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>
        <v>16750</v>
      </c>
      <c r="R36" s="60">
        <v>16750</v>
      </c>
      <c r="S36" s="60"/>
      <c r="T36" s="60"/>
      <c r="U36" s="60"/>
      <c r="V36" s="60"/>
      <c r="W36" s="60">
        <v>16750</v>
      </c>
      <c r="X36" s="60">
        <v>810324</v>
      </c>
      <c r="Y36" s="60">
        <v>-793574</v>
      </c>
      <c r="Z36" s="140">
        <v>-97.93</v>
      </c>
      <c r="AA36" s="155">
        <v>1080427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26641755</v>
      </c>
      <c r="D38" s="153">
        <f>SUM(D39:D41)</f>
        <v>0</v>
      </c>
      <c r="E38" s="154">
        <f t="shared" si="7"/>
        <v>37175896</v>
      </c>
      <c r="F38" s="100">
        <f t="shared" si="7"/>
        <v>38819937</v>
      </c>
      <c r="G38" s="100">
        <f t="shared" si="7"/>
        <v>1741672</v>
      </c>
      <c r="H38" s="100">
        <f t="shared" si="7"/>
        <v>476369</v>
      </c>
      <c r="I38" s="100">
        <f t="shared" si="7"/>
        <v>360805</v>
      </c>
      <c r="J38" s="100">
        <f t="shared" si="7"/>
        <v>2578846</v>
      </c>
      <c r="K38" s="100">
        <f t="shared" si="7"/>
        <v>697541</v>
      </c>
      <c r="L38" s="100">
        <f t="shared" si="7"/>
        <v>1073805</v>
      </c>
      <c r="M38" s="100">
        <f t="shared" si="7"/>
        <v>1346105</v>
      </c>
      <c r="N38" s="100">
        <f t="shared" si="7"/>
        <v>3117451</v>
      </c>
      <c r="O38" s="100">
        <f t="shared" si="7"/>
        <v>-206218</v>
      </c>
      <c r="P38" s="100">
        <f t="shared" si="7"/>
        <v>325106</v>
      </c>
      <c r="Q38" s="100">
        <f t="shared" si="7"/>
        <v>1222097</v>
      </c>
      <c r="R38" s="100">
        <f t="shared" si="7"/>
        <v>1340985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7037282</v>
      </c>
      <c r="X38" s="100">
        <f t="shared" si="7"/>
        <v>27866923</v>
      </c>
      <c r="Y38" s="100">
        <f t="shared" si="7"/>
        <v>-20829641</v>
      </c>
      <c r="Z38" s="137">
        <f>+IF(X38&lt;&gt;0,+(Y38/X38)*100,0)</f>
        <v>-74.74682798671385</v>
      </c>
      <c r="AA38" s="153">
        <f>SUM(AA39:AA41)</f>
        <v>38819937</v>
      </c>
    </row>
    <row r="39" spans="1:27" ht="12.75">
      <c r="A39" s="138" t="s">
        <v>85</v>
      </c>
      <c r="B39" s="136"/>
      <c r="C39" s="155">
        <v>14025895</v>
      </c>
      <c r="D39" s="155"/>
      <c r="E39" s="156">
        <v>18758009</v>
      </c>
      <c r="F39" s="60">
        <v>18992022</v>
      </c>
      <c r="G39" s="60"/>
      <c r="H39" s="60">
        <v>287003</v>
      </c>
      <c r="I39" s="60">
        <v>97473</v>
      </c>
      <c r="J39" s="60">
        <v>384476</v>
      </c>
      <c r="K39" s="60">
        <v>208680</v>
      </c>
      <c r="L39" s="60">
        <v>667291</v>
      </c>
      <c r="M39" s="60">
        <v>550280</v>
      </c>
      <c r="N39" s="60">
        <v>1426251</v>
      </c>
      <c r="O39" s="60">
        <v>40050</v>
      </c>
      <c r="P39" s="60">
        <v>206658</v>
      </c>
      <c r="Q39" s="60">
        <v>501489</v>
      </c>
      <c r="R39" s="60">
        <v>748197</v>
      </c>
      <c r="S39" s="60"/>
      <c r="T39" s="60"/>
      <c r="U39" s="60"/>
      <c r="V39" s="60"/>
      <c r="W39" s="60">
        <v>2558924</v>
      </c>
      <c r="X39" s="60">
        <v>14494077</v>
      </c>
      <c r="Y39" s="60">
        <v>-11935153</v>
      </c>
      <c r="Z39" s="140">
        <v>-82.35</v>
      </c>
      <c r="AA39" s="155">
        <v>18992022</v>
      </c>
    </row>
    <row r="40" spans="1:27" ht="12.75">
      <c r="A40" s="138" t="s">
        <v>86</v>
      </c>
      <c r="B40" s="136"/>
      <c r="C40" s="155">
        <v>10787599</v>
      </c>
      <c r="D40" s="155"/>
      <c r="E40" s="156">
        <v>16413766</v>
      </c>
      <c r="F40" s="60">
        <v>17993777</v>
      </c>
      <c r="G40" s="60">
        <v>1741672</v>
      </c>
      <c r="H40" s="60">
        <v>180816</v>
      </c>
      <c r="I40" s="60">
        <v>263332</v>
      </c>
      <c r="J40" s="60">
        <v>2185820</v>
      </c>
      <c r="K40" s="60">
        <v>458861</v>
      </c>
      <c r="L40" s="60">
        <v>406514</v>
      </c>
      <c r="M40" s="60">
        <v>792630</v>
      </c>
      <c r="N40" s="60">
        <v>1658005</v>
      </c>
      <c r="O40" s="60">
        <v>-246268</v>
      </c>
      <c r="P40" s="60">
        <v>118448</v>
      </c>
      <c r="Q40" s="60">
        <v>720608</v>
      </c>
      <c r="R40" s="60">
        <v>592788</v>
      </c>
      <c r="S40" s="60"/>
      <c r="T40" s="60"/>
      <c r="U40" s="60"/>
      <c r="V40" s="60"/>
      <c r="W40" s="60">
        <v>4436613</v>
      </c>
      <c r="X40" s="60">
        <v>11740102</v>
      </c>
      <c r="Y40" s="60">
        <v>-7303489</v>
      </c>
      <c r="Z40" s="140">
        <v>-62.21</v>
      </c>
      <c r="AA40" s="155">
        <v>17993777</v>
      </c>
    </row>
    <row r="41" spans="1:27" ht="12.75">
      <c r="A41" s="138" t="s">
        <v>87</v>
      </c>
      <c r="B41" s="136"/>
      <c r="C41" s="155">
        <v>1828261</v>
      </c>
      <c r="D41" s="155"/>
      <c r="E41" s="156">
        <v>2004121</v>
      </c>
      <c r="F41" s="60">
        <v>1834138</v>
      </c>
      <c r="G41" s="60"/>
      <c r="H41" s="60">
        <v>8550</v>
      </c>
      <c r="I41" s="60"/>
      <c r="J41" s="60">
        <v>8550</v>
      </c>
      <c r="K41" s="60">
        <v>30000</v>
      </c>
      <c r="L41" s="60"/>
      <c r="M41" s="60">
        <v>3195</v>
      </c>
      <c r="N41" s="60">
        <v>33195</v>
      </c>
      <c r="O41" s="60"/>
      <c r="P41" s="60"/>
      <c r="Q41" s="60"/>
      <c r="R41" s="60"/>
      <c r="S41" s="60"/>
      <c r="T41" s="60"/>
      <c r="U41" s="60"/>
      <c r="V41" s="60"/>
      <c r="W41" s="60">
        <v>41745</v>
      </c>
      <c r="X41" s="60">
        <v>1632744</v>
      </c>
      <c r="Y41" s="60">
        <v>-1590999</v>
      </c>
      <c r="Z41" s="140">
        <v>-97.44</v>
      </c>
      <c r="AA41" s="155">
        <v>1834138</v>
      </c>
    </row>
    <row r="42" spans="1:27" ht="12.75">
      <c r="A42" s="135" t="s">
        <v>88</v>
      </c>
      <c r="B42" s="142"/>
      <c r="C42" s="153">
        <f aca="true" t="shared" si="8" ref="C42:Y42">SUM(C43:C46)</f>
        <v>60999301</v>
      </c>
      <c r="D42" s="153">
        <f>SUM(D43:D46)</f>
        <v>0</v>
      </c>
      <c r="E42" s="154">
        <f t="shared" si="8"/>
        <v>60114442</v>
      </c>
      <c r="F42" s="100">
        <f t="shared" si="8"/>
        <v>60021173</v>
      </c>
      <c r="G42" s="100">
        <f t="shared" si="8"/>
        <v>2971972</v>
      </c>
      <c r="H42" s="100">
        <f t="shared" si="8"/>
        <v>3529708</v>
      </c>
      <c r="I42" s="100">
        <f t="shared" si="8"/>
        <v>2994026</v>
      </c>
      <c r="J42" s="100">
        <f t="shared" si="8"/>
        <v>9495706</v>
      </c>
      <c r="K42" s="100">
        <f t="shared" si="8"/>
        <v>3323980</v>
      </c>
      <c r="L42" s="100">
        <f t="shared" si="8"/>
        <v>220062</v>
      </c>
      <c r="M42" s="100">
        <f t="shared" si="8"/>
        <v>829837</v>
      </c>
      <c r="N42" s="100">
        <f t="shared" si="8"/>
        <v>4373879</v>
      </c>
      <c r="O42" s="100">
        <f t="shared" si="8"/>
        <v>6332699</v>
      </c>
      <c r="P42" s="100">
        <f t="shared" si="8"/>
        <v>2740479</v>
      </c>
      <c r="Q42" s="100">
        <f t="shared" si="8"/>
        <v>2200239</v>
      </c>
      <c r="R42" s="100">
        <f t="shared" si="8"/>
        <v>11273417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25143002</v>
      </c>
      <c r="X42" s="100">
        <f t="shared" si="8"/>
        <v>45855144</v>
      </c>
      <c r="Y42" s="100">
        <f t="shared" si="8"/>
        <v>-20712142</v>
      </c>
      <c r="Z42" s="137">
        <f>+IF(X42&lt;&gt;0,+(Y42/X42)*100,0)</f>
        <v>-45.168633643370526</v>
      </c>
      <c r="AA42" s="153">
        <f>SUM(AA43:AA46)</f>
        <v>60021173</v>
      </c>
    </row>
    <row r="43" spans="1:27" ht="12.75">
      <c r="A43" s="138" t="s">
        <v>89</v>
      </c>
      <c r="B43" s="136"/>
      <c r="C43" s="155">
        <v>46570590</v>
      </c>
      <c r="D43" s="155"/>
      <c r="E43" s="156">
        <v>43828922</v>
      </c>
      <c r="F43" s="60">
        <v>42673432</v>
      </c>
      <c r="G43" s="60">
        <v>2971972</v>
      </c>
      <c r="H43" s="60">
        <v>3418208</v>
      </c>
      <c r="I43" s="60">
        <v>2868694</v>
      </c>
      <c r="J43" s="60">
        <v>9258874</v>
      </c>
      <c r="K43" s="60">
        <v>3013268</v>
      </c>
      <c r="L43" s="60">
        <v>3283</v>
      </c>
      <c r="M43" s="60">
        <v>528864</v>
      </c>
      <c r="N43" s="60">
        <v>3545415</v>
      </c>
      <c r="O43" s="60">
        <v>6173551</v>
      </c>
      <c r="P43" s="60">
        <v>2600318</v>
      </c>
      <c r="Q43" s="60">
        <v>2080349</v>
      </c>
      <c r="R43" s="60">
        <v>10854218</v>
      </c>
      <c r="S43" s="60"/>
      <c r="T43" s="60"/>
      <c r="U43" s="60"/>
      <c r="V43" s="60"/>
      <c r="W43" s="60">
        <v>23658507</v>
      </c>
      <c r="X43" s="60">
        <v>33490665</v>
      </c>
      <c r="Y43" s="60">
        <v>-9832158</v>
      </c>
      <c r="Z43" s="140">
        <v>-29.36</v>
      </c>
      <c r="AA43" s="155">
        <v>42673432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14428711</v>
      </c>
      <c r="D46" s="155"/>
      <c r="E46" s="156">
        <v>16285520</v>
      </c>
      <c r="F46" s="60">
        <v>17347741</v>
      </c>
      <c r="G46" s="60"/>
      <c r="H46" s="60">
        <v>111500</v>
      </c>
      <c r="I46" s="60">
        <v>125332</v>
      </c>
      <c r="J46" s="60">
        <v>236832</v>
      </c>
      <c r="K46" s="60">
        <v>310712</v>
      </c>
      <c r="L46" s="60">
        <v>216779</v>
      </c>
      <c r="M46" s="60">
        <v>300973</v>
      </c>
      <c r="N46" s="60">
        <v>828464</v>
      </c>
      <c r="O46" s="60">
        <v>159148</v>
      </c>
      <c r="P46" s="60">
        <v>140161</v>
      </c>
      <c r="Q46" s="60">
        <v>119890</v>
      </c>
      <c r="R46" s="60">
        <v>419199</v>
      </c>
      <c r="S46" s="60"/>
      <c r="T46" s="60"/>
      <c r="U46" s="60"/>
      <c r="V46" s="60"/>
      <c r="W46" s="60">
        <v>1484495</v>
      </c>
      <c r="X46" s="60">
        <v>12364479</v>
      </c>
      <c r="Y46" s="60">
        <v>-10879984</v>
      </c>
      <c r="Z46" s="140">
        <v>-87.99</v>
      </c>
      <c r="AA46" s="155">
        <v>17347741</v>
      </c>
    </row>
    <row r="47" spans="1:27" ht="12.75">
      <c r="A47" s="135" t="s">
        <v>93</v>
      </c>
      <c r="B47" s="142" t="s">
        <v>94</v>
      </c>
      <c r="C47" s="153"/>
      <c r="D47" s="153"/>
      <c r="E47" s="154">
        <v>2187394</v>
      </c>
      <c r="F47" s="100">
        <v>2262488</v>
      </c>
      <c r="G47" s="100"/>
      <c r="H47" s="100"/>
      <c r="I47" s="100">
        <v>83886</v>
      </c>
      <c r="J47" s="100">
        <v>83886</v>
      </c>
      <c r="K47" s="100"/>
      <c r="L47" s="100">
        <v>166500</v>
      </c>
      <c r="M47" s="100">
        <v>24000</v>
      </c>
      <c r="N47" s="100">
        <v>190500</v>
      </c>
      <c r="O47" s="100"/>
      <c r="P47" s="100">
        <v>-3500</v>
      </c>
      <c r="Q47" s="100">
        <v>41720</v>
      </c>
      <c r="R47" s="100">
        <v>38220</v>
      </c>
      <c r="S47" s="100"/>
      <c r="T47" s="100"/>
      <c r="U47" s="100"/>
      <c r="V47" s="100"/>
      <c r="W47" s="100">
        <v>312606</v>
      </c>
      <c r="X47" s="100">
        <v>1640619</v>
      </c>
      <c r="Y47" s="100">
        <v>-1328013</v>
      </c>
      <c r="Z47" s="137">
        <v>-80.95</v>
      </c>
      <c r="AA47" s="153">
        <v>2262488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278360919</v>
      </c>
      <c r="D48" s="168">
        <f>+D28+D32+D38+D42+D47</f>
        <v>0</v>
      </c>
      <c r="E48" s="169">
        <f t="shared" si="9"/>
        <v>301508973</v>
      </c>
      <c r="F48" s="73">
        <f t="shared" si="9"/>
        <v>345081004</v>
      </c>
      <c r="G48" s="73">
        <f t="shared" si="9"/>
        <v>6662584</v>
      </c>
      <c r="H48" s="73">
        <f t="shared" si="9"/>
        <v>9937465</v>
      </c>
      <c r="I48" s="73">
        <f t="shared" si="9"/>
        <v>9197903</v>
      </c>
      <c r="J48" s="73">
        <f t="shared" si="9"/>
        <v>25797952</v>
      </c>
      <c r="K48" s="73">
        <f t="shared" si="9"/>
        <v>10260005</v>
      </c>
      <c r="L48" s="73">
        <f t="shared" si="9"/>
        <v>7176354</v>
      </c>
      <c r="M48" s="73">
        <f t="shared" si="9"/>
        <v>7808564</v>
      </c>
      <c r="N48" s="73">
        <f t="shared" si="9"/>
        <v>25244923</v>
      </c>
      <c r="O48" s="73">
        <f t="shared" si="9"/>
        <v>22253438</v>
      </c>
      <c r="P48" s="73">
        <f t="shared" si="9"/>
        <v>8001132</v>
      </c>
      <c r="Q48" s="73">
        <f t="shared" si="9"/>
        <v>9700955</v>
      </c>
      <c r="R48" s="73">
        <f t="shared" si="9"/>
        <v>39955525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90998400</v>
      </c>
      <c r="X48" s="73">
        <f t="shared" si="9"/>
        <v>230064747</v>
      </c>
      <c r="Y48" s="73">
        <f t="shared" si="9"/>
        <v>-139066347</v>
      </c>
      <c r="Z48" s="170">
        <f>+IF(X48&lt;&gt;0,+(Y48/X48)*100,0)</f>
        <v>-60.446612883285425</v>
      </c>
      <c r="AA48" s="168">
        <f>+AA28+AA32+AA38+AA42+AA47</f>
        <v>345081004</v>
      </c>
    </row>
    <row r="49" spans="1:27" ht="12.75">
      <c r="A49" s="148" t="s">
        <v>49</v>
      </c>
      <c r="B49" s="149"/>
      <c r="C49" s="171">
        <f aca="true" t="shared" si="10" ref="C49:Y49">+C25-C48</f>
        <v>44115569</v>
      </c>
      <c r="D49" s="171">
        <f>+D25-D48</f>
        <v>0</v>
      </c>
      <c r="E49" s="172">
        <f t="shared" si="10"/>
        <v>85103520</v>
      </c>
      <c r="F49" s="173">
        <f t="shared" si="10"/>
        <v>46842193</v>
      </c>
      <c r="G49" s="173">
        <f t="shared" si="10"/>
        <v>117703387</v>
      </c>
      <c r="H49" s="173">
        <f t="shared" si="10"/>
        <v>-3559489</v>
      </c>
      <c r="I49" s="173">
        <f t="shared" si="10"/>
        <v>6128328</v>
      </c>
      <c r="J49" s="173">
        <f t="shared" si="10"/>
        <v>120272226</v>
      </c>
      <c r="K49" s="173">
        <f t="shared" si="10"/>
        <v>-942710</v>
      </c>
      <c r="L49" s="173">
        <f t="shared" si="10"/>
        <v>3516106</v>
      </c>
      <c r="M49" s="173">
        <f t="shared" si="10"/>
        <v>69887807</v>
      </c>
      <c r="N49" s="173">
        <f t="shared" si="10"/>
        <v>72461203</v>
      </c>
      <c r="O49" s="173">
        <f t="shared" si="10"/>
        <v>-5853231</v>
      </c>
      <c r="P49" s="173">
        <f t="shared" si="10"/>
        <v>2446955</v>
      </c>
      <c r="Q49" s="173">
        <f t="shared" si="10"/>
        <v>62689284</v>
      </c>
      <c r="R49" s="173">
        <f t="shared" si="10"/>
        <v>59283008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252016437</v>
      </c>
      <c r="X49" s="173">
        <f>IF(F25=F48,0,X25-X48)</f>
        <v>111838985</v>
      </c>
      <c r="Y49" s="173">
        <f t="shared" si="10"/>
        <v>140177452</v>
      </c>
      <c r="Z49" s="174">
        <f>+IF(X49&lt;&gt;0,+(Y49/X49)*100,0)</f>
        <v>125.33863035327082</v>
      </c>
      <c r="AA49" s="171">
        <f>+AA25-AA48</f>
        <v>46842193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20255597</v>
      </c>
      <c r="D5" s="155">
        <v>0</v>
      </c>
      <c r="E5" s="156">
        <v>22341795</v>
      </c>
      <c r="F5" s="60">
        <v>22341902</v>
      </c>
      <c r="G5" s="60">
        <v>12987048</v>
      </c>
      <c r="H5" s="60">
        <v>609009</v>
      </c>
      <c r="I5" s="60">
        <v>611397</v>
      </c>
      <c r="J5" s="60">
        <v>14207454</v>
      </c>
      <c r="K5" s="60">
        <v>610906</v>
      </c>
      <c r="L5" s="60">
        <v>791357</v>
      </c>
      <c r="M5" s="60">
        <v>618907</v>
      </c>
      <c r="N5" s="60">
        <v>2021170</v>
      </c>
      <c r="O5" s="60">
        <v>618907</v>
      </c>
      <c r="P5" s="60">
        <v>617183</v>
      </c>
      <c r="Q5" s="60">
        <v>618907</v>
      </c>
      <c r="R5" s="60">
        <v>1854997</v>
      </c>
      <c r="S5" s="60">
        <v>0</v>
      </c>
      <c r="T5" s="60">
        <v>0</v>
      </c>
      <c r="U5" s="60">
        <v>0</v>
      </c>
      <c r="V5" s="60">
        <v>0</v>
      </c>
      <c r="W5" s="60">
        <v>18083621</v>
      </c>
      <c r="X5" s="60">
        <v>16756344</v>
      </c>
      <c r="Y5" s="60">
        <v>1327277</v>
      </c>
      <c r="Z5" s="140">
        <v>7.92</v>
      </c>
      <c r="AA5" s="155">
        <v>22341902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28610885</v>
      </c>
      <c r="D7" s="155">
        <v>0</v>
      </c>
      <c r="E7" s="156">
        <v>29561786</v>
      </c>
      <c r="F7" s="60">
        <v>30023506</v>
      </c>
      <c r="G7" s="60">
        <v>2168649</v>
      </c>
      <c r="H7" s="60">
        <v>2318694</v>
      </c>
      <c r="I7" s="60">
        <v>2399433</v>
      </c>
      <c r="J7" s="60">
        <v>6886776</v>
      </c>
      <c r="K7" s="60">
        <v>2422974</v>
      </c>
      <c r="L7" s="60">
        <v>2526668</v>
      </c>
      <c r="M7" s="60">
        <v>1853623</v>
      </c>
      <c r="N7" s="60">
        <v>6803265</v>
      </c>
      <c r="O7" s="60">
        <v>3145510</v>
      </c>
      <c r="P7" s="60">
        <v>2085560</v>
      </c>
      <c r="Q7" s="60">
        <v>2441464</v>
      </c>
      <c r="R7" s="60">
        <v>7672534</v>
      </c>
      <c r="S7" s="60">
        <v>0</v>
      </c>
      <c r="T7" s="60">
        <v>0</v>
      </c>
      <c r="U7" s="60">
        <v>0</v>
      </c>
      <c r="V7" s="60">
        <v>0</v>
      </c>
      <c r="W7" s="60">
        <v>21362575</v>
      </c>
      <c r="X7" s="60">
        <v>22171338</v>
      </c>
      <c r="Y7" s="60">
        <v>-808763</v>
      </c>
      <c r="Z7" s="140">
        <v>-3.65</v>
      </c>
      <c r="AA7" s="155">
        <v>30023506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36</v>
      </c>
      <c r="Y9" s="60">
        <v>-36</v>
      </c>
      <c r="Z9" s="140">
        <v>-100</v>
      </c>
      <c r="AA9" s="155">
        <v>0</v>
      </c>
    </row>
    <row r="10" spans="1:27" ht="12.75">
      <c r="A10" s="183" t="s">
        <v>106</v>
      </c>
      <c r="B10" s="182"/>
      <c r="C10" s="155">
        <v>1142951</v>
      </c>
      <c r="D10" s="155">
        <v>0</v>
      </c>
      <c r="E10" s="156">
        <v>2123327</v>
      </c>
      <c r="F10" s="54">
        <v>1293895</v>
      </c>
      <c r="G10" s="54">
        <v>99460</v>
      </c>
      <c r="H10" s="54">
        <v>108388</v>
      </c>
      <c r="I10" s="54">
        <v>108740</v>
      </c>
      <c r="J10" s="54">
        <v>316588</v>
      </c>
      <c r="K10" s="54">
        <v>109352</v>
      </c>
      <c r="L10" s="54">
        <v>109352</v>
      </c>
      <c r="M10" s="54">
        <v>109516</v>
      </c>
      <c r="N10" s="54">
        <v>328220</v>
      </c>
      <c r="O10" s="54">
        <v>109877</v>
      </c>
      <c r="P10" s="54">
        <v>0</v>
      </c>
      <c r="Q10" s="54">
        <v>106082</v>
      </c>
      <c r="R10" s="54">
        <v>215959</v>
      </c>
      <c r="S10" s="54">
        <v>0</v>
      </c>
      <c r="T10" s="54">
        <v>0</v>
      </c>
      <c r="U10" s="54">
        <v>0</v>
      </c>
      <c r="V10" s="54">
        <v>0</v>
      </c>
      <c r="W10" s="54">
        <v>860767</v>
      </c>
      <c r="X10" s="54">
        <v>1592496</v>
      </c>
      <c r="Y10" s="54">
        <v>-731729</v>
      </c>
      <c r="Z10" s="184">
        <v>-45.95</v>
      </c>
      <c r="AA10" s="130">
        <v>1293895</v>
      </c>
    </row>
    <row r="11" spans="1:27" ht="12.75">
      <c r="A11" s="183" t="s">
        <v>107</v>
      </c>
      <c r="B11" s="185"/>
      <c r="C11" s="155">
        <v>5967</v>
      </c>
      <c r="D11" s="155">
        <v>0</v>
      </c>
      <c r="E11" s="156">
        <v>11089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562</v>
      </c>
      <c r="M11" s="60">
        <v>3932</v>
      </c>
      <c r="N11" s="60">
        <v>4494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4494</v>
      </c>
      <c r="X11" s="60">
        <v>8316</v>
      </c>
      <c r="Y11" s="60">
        <v>-3822</v>
      </c>
      <c r="Z11" s="140">
        <v>-45.96</v>
      </c>
      <c r="AA11" s="155">
        <v>0</v>
      </c>
    </row>
    <row r="12" spans="1:27" ht="12.75">
      <c r="A12" s="183" t="s">
        <v>108</v>
      </c>
      <c r="B12" s="185"/>
      <c r="C12" s="155">
        <v>469769</v>
      </c>
      <c r="D12" s="155">
        <v>0</v>
      </c>
      <c r="E12" s="156">
        <v>765346</v>
      </c>
      <c r="F12" s="60">
        <v>856310</v>
      </c>
      <c r="G12" s="60">
        <v>65316</v>
      </c>
      <c r="H12" s="60">
        <v>63063</v>
      </c>
      <c r="I12" s="60">
        <v>58517</v>
      </c>
      <c r="J12" s="60">
        <v>186896</v>
      </c>
      <c r="K12" s="60">
        <v>99325</v>
      </c>
      <c r="L12" s="60">
        <v>98493</v>
      </c>
      <c r="M12" s="60">
        <v>44614</v>
      </c>
      <c r="N12" s="60">
        <v>242432</v>
      </c>
      <c r="O12" s="60">
        <v>71109</v>
      </c>
      <c r="P12" s="60">
        <v>182932</v>
      </c>
      <c r="Q12" s="60">
        <v>-277032</v>
      </c>
      <c r="R12" s="60">
        <v>-22991</v>
      </c>
      <c r="S12" s="60">
        <v>0</v>
      </c>
      <c r="T12" s="60">
        <v>0</v>
      </c>
      <c r="U12" s="60">
        <v>0</v>
      </c>
      <c r="V12" s="60">
        <v>0</v>
      </c>
      <c r="W12" s="60">
        <v>406337</v>
      </c>
      <c r="X12" s="60">
        <v>574011</v>
      </c>
      <c r="Y12" s="60">
        <v>-167674</v>
      </c>
      <c r="Z12" s="140">
        <v>-29.21</v>
      </c>
      <c r="AA12" s="155">
        <v>856310</v>
      </c>
    </row>
    <row r="13" spans="1:27" ht="12.75">
      <c r="A13" s="181" t="s">
        <v>109</v>
      </c>
      <c r="B13" s="185"/>
      <c r="C13" s="155">
        <v>7796441</v>
      </c>
      <c r="D13" s="155">
        <v>0</v>
      </c>
      <c r="E13" s="156">
        <v>6158818</v>
      </c>
      <c r="F13" s="60">
        <v>7552897</v>
      </c>
      <c r="G13" s="60">
        <v>745126</v>
      </c>
      <c r="H13" s="60">
        <v>301115</v>
      </c>
      <c r="I13" s="60">
        <v>1544346</v>
      </c>
      <c r="J13" s="60">
        <v>2590587</v>
      </c>
      <c r="K13" s="60">
        <v>465788</v>
      </c>
      <c r="L13" s="60">
        <v>557319</v>
      </c>
      <c r="M13" s="60">
        <v>832928</v>
      </c>
      <c r="N13" s="60">
        <v>1856035</v>
      </c>
      <c r="O13" s="60">
        <v>566533</v>
      </c>
      <c r="P13" s="60">
        <v>196248</v>
      </c>
      <c r="Q13" s="60">
        <v>1077208</v>
      </c>
      <c r="R13" s="60">
        <v>1839989</v>
      </c>
      <c r="S13" s="60">
        <v>0</v>
      </c>
      <c r="T13" s="60">
        <v>0</v>
      </c>
      <c r="U13" s="60">
        <v>0</v>
      </c>
      <c r="V13" s="60">
        <v>0</v>
      </c>
      <c r="W13" s="60">
        <v>6286611</v>
      </c>
      <c r="X13" s="60">
        <v>4619115</v>
      </c>
      <c r="Y13" s="60">
        <v>1667496</v>
      </c>
      <c r="Z13" s="140">
        <v>36.1</v>
      </c>
      <c r="AA13" s="155">
        <v>7552897</v>
      </c>
    </row>
    <row r="14" spans="1:27" ht="12.75">
      <c r="A14" s="181" t="s">
        <v>110</v>
      </c>
      <c r="B14" s="185"/>
      <c r="C14" s="155">
        <v>2757858</v>
      </c>
      <c r="D14" s="155">
        <v>0</v>
      </c>
      <c r="E14" s="156">
        <v>1774844</v>
      </c>
      <c r="F14" s="60">
        <v>3771823</v>
      </c>
      <c r="G14" s="60">
        <v>0</v>
      </c>
      <c r="H14" s="60">
        <v>614893</v>
      </c>
      <c r="I14" s="60">
        <v>353757</v>
      </c>
      <c r="J14" s="60">
        <v>968650</v>
      </c>
      <c r="K14" s="60">
        <v>306647</v>
      </c>
      <c r="L14" s="60">
        <v>306065</v>
      </c>
      <c r="M14" s="60">
        <v>308063</v>
      </c>
      <c r="N14" s="60">
        <v>920775</v>
      </c>
      <c r="O14" s="60">
        <v>310806</v>
      </c>
      <c r="P14" s="60">
        <v>316927</v>
      </c>
      <c r="Q14" s="60">
        <v>317558</v>
      </c>
      <c r="R14" s="60">
        <v>945291</v>
      </c>
      <c r="S14" s="60">
        <v>0</v>
      </c>
      <c r="T14" s="60">
        <v>0</v>
      </c>
      <c r="U14" s="60">
        <v>0</v>
      </c>
      <c r="V14" s="60">
        <v>0</v>
      </c>
      <c r="W14" s="60">
        <v>2834716</v>
      </c>
      <c r="X14" s="60">
        <v>1331136</v>
      </c>
      <c r="Y14" s="60">
        <v>1503580</v>
      </c>
      <c r="Z14" s="140">
        <v>112.95</v>
      </c>
      <c r="AA14" s="155">
        <v>3771823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36</v>
      </c>
      <c r="Y15" s="60">
        <v>-36</v>
      </c>
      <c r="Z15" s="140">
        <v>-100</v>
      </c>
      <c r="AA15" s="155">
        <v>0</v>
      </c>
    </row>
    <row r="16" spans="1:27" ht="12.75">
      <c r="A16" s="181" t="s">
        <v>112</v>
      </c>
      <c r="B16" s="185"/>
      <c r="C16" s="155">
        <v>1297427</v>
      </c>
      <c r="D16" s="155">
        <v>0</v>
      </c>
      <c r="E16" s="156">
        <v>822531</v>
      </c>
      <c r="F16" s="60">
        <v>1924948</v>
      </c>
      <c r="G16" s="60">
        <v>59328</v>
      </c>
      <c r="H16" s="60">
        <v>302974</v>
      </c>
      <c r="I16" s="60">
        <v>126150</v>
      </c>
      <c r="J16" s="60">
        <v>488452</v>
      </c>
      <c r="K16" s="60">
        <v>117940</v>
      </c>
      <c r="L16" s="60">
        <v>-248761</v>
      </c>
      <c r="M16" s="60">
        <v>991</v>
      </c>
      <c r="N16" s="60">
        <v>-129830</v>
      </c>
      <c r="O16" s="60">
        <v>312032</v>
      </c>
      <c r="P16" s="60">
        <v>15932</v>
      </c>
      <c r="Q16" s="60">
        <v>4215</v>
      </c>
      <c r="R16" s="60">
        <v>332179</v>
      </c>
      <c r="S16" s="60">
        <v>0</v>
      </c>
      <c r="T16" s="60">
        <v>0</v>
      </c>
      <c r="U16" s="60">
        <v>0</v>
      </c>
      <c r="V16" s="60">
        <v>0</v>
      </c>
      <c r="W16" s="60">
        <v>690801</v>
      </c>
      <c r="X16" s="60">
        <v>616896</v>
      </c>
      <c r="Y16" s="60">
        <v>73905</v>
      </c>
      <c r="Z16" s="140">
        <v>11.98</v>
      </c>
      <c r="AA16" s="155">
        <v>1924948</v>
      </c>
    </row>
    <row r="17" spans="1:27" ht="12.75">
      <c r="A17" s="181" t="s">
        <v>113</v>
      </c>
      <c r="B17" s="185"/>
      <c r="C17" s="155">
        <v>2554740</v>
      </c>
      <c r="D17" s="155">
        <v>0</v>
      </c>
      <c r="E17" s="156">
        <v>2372439</v>
      </c>
      <c r="F17" s="60">
        <v>2174271</v>
      </c>
      <c r="G17" s="60">
        <v>255778</v>
      </c>
      <c r="H17" s="60">
        <v>196399</v>
      </c>
      <c r="I17" s="60">
        <v>143817</v>
      </c>
      <c r="J17" s="60">
        <v>595994</v>
      </c>
      <c r="K17" s="60">
        <v>161883</v>
      </c>
      <c r="L17" s="60">
        <v>181233</v>
      </c>
      <c r="M17" s="60">
        <v>141127</v>
      </c>
      <c r="N17" s="60">
        <v>484243</v>
      </c>
      <c r="O17" s="60">
        <v>209138</v>
      </c>
      <c r="P17" s="60">
        <v>214202</v>
      </c>
      <c r="Q17" s="60">
        <v>179055</v>
      </c>
      <c r="R17" s="60">
        <v>602395</v>
      </c>
      <c r="S17" s="60">
        <v>0</v>
      </c>
      <c r="T17" s="60">
        <v>0</v>
      </c>
      <c r="U17" s="60">
        <v>0</v>
      </c>
      <c r="V17" s="60">
        <v>0</v>
      </c>
      <c r="W17" s="60">
        <v>1682632</v>
      </c>
      <c r="X17" s="60">
        <v>1779327</v>
      </c>
      <c r="Y17" s="60">
        <v>-96695</v>
      </c>
      <c r="Z17" s="140">
        <v>-5.43</v>
      </c>
      <c r="AA17" s="155">
        <v>2174271</v>
      </c>
    </row>
    <row r="18" spans="1:27" ht="12.75">
      <c r="A18" s="183" t="s">
        <v>114</v>
      </c>
      <c r="B18" s="182"/>
      <c r="C18" s="155">
        <v>943137</v>
      </c>
      <c r="D18" s="155">
        <v>0</v>
      </c>
      <c r="E18" s="156">
        <v>863128</v>
      </c>
      <c r="F18" s="60">
        <v>1169036</v>
      </c>
      <c r="G18" s="60">
        <v>111658</v>
      </c>
      <c r="H18" s="60">
        <v>100543</v>
      </c>
      <c r="I18" s="60">
        <v>62324</v>
      </c>
      <c r="J18" s="60">
        <v>274525</v>
      </c>
      <c r="K18" s="60">
        <v>108185</v>
      </c>
      <c r="L18" s="60">
        <v>90130</v>
      </c>
      <c r="M18" s="60">
        <v>102648</v>
      </c>
      <c r="N18" s="60">
        <v>300963</v>
      </c>
      <c r="O18" s="60">
        <v>116487</v>
      </c>
      <c r="P18" s="60">
        <v>83036</v>
      </c>
      <c r="Q18" s="60">
        <v>71829</v>
      </c>
      <c r="R18" s="60">
        <v>271352</v>
      </c>
      <c r="S18" s="60">
        <v>0</v>
      </c>
      <c r="T18" s="60">
        <v>0</v>
      </c>
      <c r="U18" s="60">
        <v>0</v>
      </c>
      <c r="V18" s="60">
        <v>0</v>
      </c>
      <c r="W18" s="60">
        <v>846840</v>
      </c>
      <c r="X18" s="60">
        <v>647343</v>
      </c>
      <c r="Y18" s="60">
        <v>199497</v>
      </c>
      <c r="Z18" s="140">
        <v>30.82</v>
      </c>
      <c r="AA18" s="155">
        <v>1169036</v>
      </c>
    </row>
    <row r="19" spans="1:27" ht="12.75">
      <c r="A19" s="181" t="s">
        <v>34</v>
      </c>
      <c r="B19" s="185"/>
      <c r="C19" s="155">
        <v>182911827</v>
      </c>
      <c r="D19" s="155">
        <v>0</v>
      </c>
      <c r="E19" s="156">
        <v>204938900</v>
      </c>
      <c r="F19" s="60">
        <v>202480008</v>
      </c>
      <c r="G19" s="60">
        <v>82368000</v>
      </c>
      <c r="H19" s="60">
        <v>733459</v>
      </c>
      <c r="I19" s="60">
        <v>402832</v>
      </c>
      <c r="J19" s="60">
        <v>83504291</v>
      </c>
      <c r="K19" s="60">
        <v>0</v>
      </c>
      <c r="L19" s="60">
        <v>679885</v>
      </c>
      <c r="M19" s="60">
        <v>66214736</v>
      </c>
      <c r="N19" s="60">
        <v>66894621</v>
      </c>
      <c r="O19" s="60">
        <v>625663</v>
      </c>
      <c r="P19" s="60">
        <v>615512</v>
      </c>
      <c r="Q19" s="60">
        <v>51276895</v>
      </c>
      <c r="R19" s="60">
        <v>52518070</v>
      </c>
      <c r="S19" s="60">
        <v>0</v>
      </c>
      <c r="T19" s="60">
        <v>0</v>
      </c>
      <c r="U19" s="60">
        <v>0</v>
      </c>
      <c r="V19" s="60">
        <v>0</v>
      </c>
      <c r="W19" s="60">
        <v>202916982</v>
      </c>
      <c r="X19" s="60">
        <v>203124425</v>
      </c>
      <c r="Y19" s="60">
        <v>-207443</v>
      </c>
      <c r="Z19" s="140">
        <v>-0.1</v>
      </c>
      <c r="AA19" s="155">
        <v>202480008</v>
      </c>
    </row>
    <row r="20" spans="1:27" ht="12.75">
      <c r="A20" s="181" t="s">
        <v>35</v>
      </c>
      <c r="B20" s="185"/>
      <c r="C20" s="155">
        <v>1085091</v>
      </c>
      <c r="D20" s="155">
        <v>0</v>
      </c>
      <c r="E20" s="156">
        <v>1078390</v>
      </c>
      <c r="F20" s="54">
        <v>1475613</v>
      </c>
      <c r="G20" s="54">
        <v>67011</v>
      </c>
      <c r="H20" s="54">
        <v>86344</v>
      </c>
      <c r="I20" s="54">
        <v>887659</v>
      </c>
      <c r="J20" s="54">
        <v>1041014</v>
      </c>
      <c r="K20" s="54">
        <v>61418</v>
      </c>
      <c r="L20" s="54">
        <v>97453</v>
      </c>
      <c r="M20" s="54">
        <v>39806</v>
      </c>
      <c r="N20" s="54">
        <v>198677</v>
      </c>
      <c r="O20" s="54">
        <v>-630381</v>
      </c>
      <c r="P20" s="54">
        <v>50345</v>
      </c>
      <c r="Q20" s="54">
        <v>65147</v>
      </c>
      <c r="R20" s="54">
        <v>-514889</v>
      </c>
      <c r="S20" s="54">
        <v>0</v>
      </c>
      <c r="T20" s="54">
        <v>0</v>
      </c>
      <c r="U20" s="54">
        <v>0</v>
      </c>
      <c r="V20" s="54">
        <v>0</v>
      </c>
      <c r="W20" s="54">
        <v>724802</v>
      </c>
      <c r="X20" s="54">
        <v>808794</v>
      </c>
      <c r="Y20" s="54">
        <v>-83992</v>
      </c>
      <c r="Z20" s="184">
        <v>-10.38</v>
      </c>
      <c r="AA20" s="130">
        <v>1475613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249831690</v>
      </c>
      <c r="D22" s="188">
        <f>SUM(D5:D21)</f>
        <v>0</v>
      </c>
      <c r="E22" s="189">
        <f t="shared" si="0"/>
        <v>272812393</v>
      </c>
      <c r="F22" s="190">
        <f t="shared" si="0"/>
        <v>275064209</v>
      </c>
      <c r="G22" s="190">
        <f t="shared" si="0"/>
        <v>98927374</v>
      </c>
      <c r="H22" s="190">
        <f t="shared" si="0"/>
        <v>5434881</v>
      </c>
      <c r="I22" s="190">
        <f t="shared" si="0"/>
        <v>6698972</v>
      </c>
      <c r="J22" s="190">
        <f t="shared" si="0"/>
        <v>111061227</v>
      </c>
      <c r="K22" s="190">
        <f t="shared" si="0"/>
        <v>4464418</v>
      </c>
      <c r="L22" s="190">
        <f t="shared" si="0"/>
        <v>5189756</v>
      </c>
      <c r="M22" s="190">
        <f t="shared" si="0"/>
        <v>70270891</v>
      </c>
      <c r="N22" s="190">
        <f t="shared" si="0"/>
        <v>79925065</v>
      </c>
      <c r="O22" s="190">
        <f t="shared" si="0"/>
        <v>5455681</v>
      </c>
      <c r="P22" s="190">
        <f t="shared" si="0"/>
        <v>4377877</v>
      </c>
      <c r="Q22" s="190">
        <f t="shared" si="0"/>
        <v>55881328</v>
      </c>
      <c r="R22" s="190">
        <f t="shared" si="0"/>
        <v>65714886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256701178</v>
      </c>
      <c r="X22" s="190">
        <f t="shared" si="0"/>
        <v>254029613</v>
      </c>
      <c r="Y22" s="190">
        <f t="shared" si="0"/>
        <v>2671565</v>
      </c>
      <c r="Z22" s="191">
        <f>+IF(X22&lt;&gt;0,+(Y22/X22)*100,0)</f>
        <v>1.0516746329098254</v>
      </c>
      <c r="AA22" s="188">
        <f>SUM(AA5:AA21)</f>
        <v>275064209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80377572</v>
      </c>
      <c r="D25" s="155">
        <v>0</v>
      </c>
      <c r="E25" s="156">
        <v>107441676</v>
      </c>
      <c r="F25" s="60">
        <v>97253230</v>
      </c>
      <c r="G25" s="60">
        <v>423264</v>
      </c>
      <c r="H25" s="60">
        <v>0</v>
      </c>
      <c r="I25" s="60">
        <v>778700</v>
      </c>
      <c r="J25" s="60">
        <v>1201964</v>
      </c>
      <c r="K25" s="60">
        <v>380900</v>
      </c>
      <c r="L25" s="60">
        <v>404300</v>
      </c>
      <c r="M25" s="60">
        <v>423800</v>
      </c>
      <c r="N25" s="60">
        <v>1209000</v>
      </c>
      <c r="O25" s="60">
        <v>395200</v>
      </c>
      <c r="P25" s="60">
        <v>390000</v>
      </c>
      <c r="Q25" s="60">
        <v>386100</v>
      </c>
      <c r="R25" s="60">
        <v>1171300</v>
      </c>
      <c r="S25" s="60">
        <v>0</v>
      </c>
      <c r="T25" s="60">
        <v>0</v>
      </c>
      <c r="U25" s="60">
        <v>0</v>
      </c>
      <c r="V25" s="60">
        <v>0</v>
      </c>
      <c r="W25" s="60">
        <v>3582264</v>
      </c>
      <c r="X25" s="60">
        <v>80099532</v>
      </c>
      <c r="Y25" s="60">
        <v>-76517268</v>
      </c>
      <c r="Z25" s="140">
        <v>-95.53</v>
      </c>
      <c r="AA25" s="155">
        <v>97253230</v>
      </c>
    </row>
    <row r="26" spans="1:27" ht="12.75">
      <c r="A26" s="183" t="s">
        <v>38</v>
      </c>
      <c r="B26" s="182"/>
      <c r="C26" s="155">
        <v>19648748</v>
      </c>
      <c r="D26" s="155">
        <v>0</v>
      </c>
      <c r="E26" s="156">
        <v>21502263</v>
      </c>
      <c r="F26" s="60">
        <v>22484812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16126695</v>
      </c>
      <c r="Y26" s="60">
        <v>-16126695</v>
      </c>
      <c r="Z26" s="140">
        <v>-100</v>
      </c>
      <c r="AA26" s="155">
        <v>22484812</v>
      </c>
    </row>
    <row r="27" spans="1:27" ht="12.75">
      <c r="A27" s="183" t="s">
        <v>118</v>
      </c>
      <c r="B27" s="182"/>
      <c r="C27" s="155">
        <v>1109848</v>
      </c>
      <c r="D27" s="155">
        <v>0</v>
      </c>
      <c r="E27" s="156">
        <v>1995000</v>
      </c>
      <c r="F27" s="60">
        <v>1995000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1496250</v>
      </c>
      <c r="Y27" s="60">
        <v>-1496250</v>
      </c>
      <c r="Z27" s="140">
        <v>-100</v>
      </c>
      <c r="AA27" s="155">
        <v>1995000</v>
      </c>
    </row>
    <row r="28" spans="1:27" ht="12.75">
      <c r="A28" s="183" t="s">
        <v>39</v>
      </c>
      <c r="B28" s="182"/>
      <c r="C28" s="155">
        <v>39229322</v>
      </c>
      <c r="D28" s="155">
        <v>0</v>
      </c>
      <c r="E28" s="156">
        <v>46010536</v>
      </c>
      <c r="F28" s="60">
        <v>46010532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11626178</v>
      </c>
      <c r="P28" s="60">
        <v>0</v>
      </c>
      <c r="Q28" s="60">
        <v>0</v>
      </c>
      <c r="R28" s="60">
        <v>11626178</v>
      </c>
      <c r="S28" s="60">
        <v>0</v>
      </c>
      <c r="T28" s="60">
        <v>0</v>
      </c>
      <c r="U28" s="60">
        <v>0</v>
      </c>
      <c r="V28" s="60">
        <v>0</v>
      </c>
      <c r="W28" s="60">
        <v>11626178</v>
      </c>
      <c r="X28" s="60">
        <v>34507899</v>
      </c>
      <c r="Y28" s="60">
        <v>-22881721</v>
      </c>
      <c r="Z28" s="140">
        <v>-66.31</v>
      </c>
      <c r="AA28" s="155">
        <v>46010532</v>
      </c>
    </row>
    <row r="29" spans="1:27" ht="12.75">
      <c r="A29" s="183" t="s">
        <v>40</v>
      </c>
      <c r="B29" s="182"/>
      <c r="C29" s="155">
        <v>2168113</v>
      </c>
      <c r="D29" s="155">
        <v>0</v>
      </c>
      <c r="E29" s="156">
        <v>1574701</v>
      </c>
      <c r="F29" s="60">
        <v>1574700</v>
      </c>
      <c r="G29" s="60">
        <v>1422</v>
      </c>
      <c r="H29" s="60">
        <v>0</v>
      </c>
      <c r="I29" s="60">
        <v>0</v>
      </c>
      <c r="J29" s="60">
        <v>1422</v>
      </c>
      <c r="K29" s="60">
        <v>0</v>
      </c>
      <c r="L29" s="60">
        <v>0</v>
      </c>
      <c r="M29" s="60">
        <v>0</v>
      </c>
      <c r="N29" s="60">
        <v>0</v>
      </c>
      <c r="O29" s="60">
        <v>60902</v>
      </c>
      <c r="P29" s="60">
        <v>12917</v>
      </c>
      <c r="Q29" s="60">
        <v>9</v>
      </c>
      <c r="R29" s="60">
        <v>73828</v>
      </c>
      <c r="S29" s="60">
        <v>0</v>
      </c>
      <c r="T29" s="60">
        <v>0</v>
      </c>
      <c r="U29" s="60">
        <v>0</v>
      </c>
      <c r="V29" s="60">
        <v>0</v>
      </c>
      <c r="W29" s="60">
        <v>75250</v>
      </c>
      <c r="X29" s="60">
        <v>1181025</v>
      </c>
      <c r="Y29" s="60">
        <v>-1105775</v>
      </c>
      <c r="Z29" s="140">
        <v>-93.63</v>
      </c>
      <c r="AA29" s="155">
        <v>1574700</v>
      </c>
    </row>
    <row r="30" spans="1:27" ht="12.75">
      <c r="A30" s="183" t="s">
        <v>119</v>
      </c>
      <c r="B30" s="182"/>
      <c r="C30" s="155">
        <v>27606329</v>
      </c>
      <c r="D30" s="155">
        <v>0</v>
      </c>
      <c r="E30" s="156">
        <v>31303017</v>
      </c>
      <c r="F30" s="60">
        <v>31303020</v>
      </c>
      <c r="G30" s="60">
        <v>2970550</v>
      </c>
      <c r="H30" s="60">
        <v>3037004</v>
      </c>
      <c r="I30" s="60">
        <v>2833508</v>
      </c>
      <c r="J30" s="60">
        <v>8841062</v>
      </c>
      <c r="K30" s="60">
        <v>2789234</v>
      </c>
      <c r="L30" s="60">
        <v>0</v>
      </c>
      <c r="M30" s="60">
        <v>0</v>
      </c>
      <c r="N30" s="60">
        <v>2789234</v>
      </c>
      <c r="O30" s="60">
        <v>5849553</v>
      </c>
      <c r="P30" s="60">
        <v>2233257</v>
      </c>
      <c r="Q30" s="60">
        <v>2007552</v>
      </c>
      <c r="R30" s="60">
        <v>10090362</v>
      </c>
      <c r="S30" s="60">
        <v>0</v>
      </c>
      <c r="T30" s="60">
        <v>0</v>
      </c>
      <c r="U30" s="60">
        <v>0</v>
      </c>
      <c r="V30" s="60">
        <v>0</v>
      </c>
      <c r="W30" s="60">
        <v>21720658</v>
      </c>
      <c r="X30" s="60">
        <v>23477265</v>
      </c>
      <c r="Y30" s="60">
        <v>-1756607</v>
      </c>
      <c r="Z30" s="140">
        <v>-7.48</v>
      </c>
      <c r="AA30" s="155">
        <v>31303020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882000</v>
      </c>
      <c r="F31" s="60">
        <v>7056700</v>
      </c>
      <c r="G31" s="60">
        <v>399634</v>
      </c>
      <c r="H31" s="60">
        <v>0</v>
      </c>
      <c r="I31" s="60">
        <v>428955</v>
      </c>
      <c r="J31" s="60">
        <v>828589</v>
      </c>
      <c r="K31" s="60">
        <v>209434</v>
      </c>
      <c r="L31" s="60">
        <v>566077</v>
      </c>
      <c r="M31" s="60">
        <v>672112</v>
      </c>
      <c r="N31" s="60">
        <v>1447623</v>
      </c>
      <c r="O31" s="60">
        <v>643630</v>
      </c>
      <c r="P31" s="60">
        <v>-139796</v>
      </c>
      <c r="Q31" s="60">
        <v>328287</v>
      </c>
      <c r="R31" s="60">
        <v>832121</v>
      </c>
      <c r="S31" s="60">
        <v>0</v>
      </c>
      <c r="T31" s="60">
        <v>0</v>
      </c>
      <c r="U31" s="60">
        <v>0</v>
      </c>
      <c r="V31" s="60">
        <v>0</v>
      </c>
      <c r="W31" s="60">
        <v>3108333</v>
      </c>
      <c r="X31" s="60">
        <v>811503</v>
      </c>
      <c r="Y31" s="60">
        <v>2296830</v>
      </c>
      <c r="Z31" s="140">
        <v>283.03</v>
      </c>
      <c r="AA31" s="155">
        <v>7056700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35119294</v>
      </c>
      <c r="F32" s="60">
        <v>38412340</v>
      </c>
      <c r="G32" s="60">
        <v>1761171</v>
      </c>
      <c r="H32" s="60">
        <v>1850553</v>
      </c>
      <c r="I32" s="60">
        <v>1693568</v>
      </c>
      <c r="J32" s="60">
        <v>5305292</v>
      </c>
      <c r="K32" s="60">
        <v>2712764</v>
      </c>
      <c r="L32" s="60">
        <v>2381263</v>
      </c>
      <c r="M32" s="60">
        <v>3149433</v>
      </c>
      <c r="N32" s="60">
        <v>8243460</v>
      </c>
      <c r="O32" s="60">
        <v>253103</v>
      </c>
      <c r="P32" s="60">
        <v>2086321</v>
      </c>
      <c r="Q32" s="60">
        <v>4706903</v>
      </c>
      <c r="R32" s="60">
        <v>7046327</v>
      </c>
      <c r="S32" s="60">
        <v>0</v>
      </c>
      <c r="T32" s="60">
        <v>0</v>
      </c>
      <c r="U32" s="60">
        <v>0</v>
      </c>
      <c r="V32" s="60">
        <v>0</v>
      </c>
      <c r="W32" s="60">
        <v>20595079</v>
      </c>
      <c r="X32" s="60">
        <v>26186352</v>
      </c>
      <c r="Y32" s="60">
        <v>-5591273</v>
      </c>
      <c r="Z32" s="140">
        <v>-21.35</v>
      </c>
      <c r="AA32" s="155">
        <v>38412340</v>
      </c>
    </row>
    <row r="33" spans="1:27" ht="12.75">
      <c r="A33" s="183" t="s">
        <v>42</v>
      </c>
      <c r="B33" s="182"/>
      <c r="C33" s="155">
        <v>4490819</v>
      </c>
      <c r="D33" s="155">
        <v>0</v>
      </c>
      <c r="E33" s="156">
        <v>11209307</v>
      </c>
      <c r="F33" s="60">
        <v>2380004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189620</v>
      </c>
      <c r="M33" s="60">
        <v>455400</v>
      </c>
      <c r="N33" s="60">
        <v>645020</v>
      </c>
      <c r="O33" s="60">
        <v>0</v>
      </c>
      <c r="P33" s="60">
        <v>0</v>
      </c>
      <c r="Q33" s="60">
        <v>139475</v>
      </c>
      <c r="R33" s="60">
        <v>139475</v>
      </c>
      <c r="S33" s="60">
        <v>0</v>
      </c>
      <c r="T33" s="60">
        <v>0</v>
      </c>
      <c r="U33" s="60">
        <v>0</v>
      </c>
      <c r="V33" s="60">
        <v>0</v>
      </c>
      <c r="W33" s="60">
        <v>784495</v>
      </c>
      <c r="X33" s="60">
        <v>8406981</v>
      </c>
      <c r="Y33" s="60">
        <v>-7622486</v>
      </c>
      <c r="Z33" s="140">
        <v>-90.67</v>
      </c>
      <c r="AA33" s="155">
        <v>2380004</v>
      </c>
    </row>
    <row r="34" spans="1:27" ht="12.75">
      <c r="A34" s="183" t="s">
        <v>43</v>
      </c>
      <c r="B34" s="182"/>
      <c r="C34" s="155">
        <v>96054369</v>
      </c>
      <c r="D34" s="155">
        <v>0</v>
      </c>
      <c r="E34" s="156">
        <v>44471179</v>
      </c>
      <c r="F34" s="60">
        <v>57917115</v>
      </c>
      <c r="G34" s="60">
        <v>1106543</v>
      </c>
      <c r="H34" s="60">
        <v>5049908</v>
      </c>
      <c r="I34" s="60">
        <v>3463172</v>
      </c>
      <c r="J34" s="60">
        <v>9619623</v>
      </c>
      <c r="K34" s="60">
        <v>4167673</v>
      </c>
      <c r="L34" s="60">
        <v>3635094</v>
      </c>
      <c r="M34" s="60">
        <v>3107819</v>
      </c>
      <c r="N34" s="60">
        <v>10910586</v>
      </c>
      <c r="O34" s="60">
        <v>2379806</v>
      </c>
      <c r="P34" s="60">
        <v>3418433</v>
      </c>
      <c r="Q34" s="60">
        <v>2132629</v>
      </c>
      <c r="R34" s="60">
        <v>7930868</v>
      </c>
      <c r="S34" s="60">
        <v>0</v>
      </c>
      <c r="T34" s="60">
        <v>0</v>
      </c>
      <c r="U34" s="60">
        <v>0</v>
      </c>
      <c r="V34" s="60">
        <v>0</v>
      </c>
      <c r="W34" s="60">
        <v>28461077</v>
      </c>
      <c r="X34" s="60">
        <v>31238199</v>
      </c>
      <c r="Y34" s="60">
        <v>-2777122</v>
      </c>
      <c r="Z34" s="140">
        <v>-8.89</v>
      </c>
      <c r="AA34" s="155">
        <v>57917115</v>
      </c>
    </row>
    <row r="35" spans="1:27" ht="12.75">
      <c r="A35" s="181" t="s">
        <v>122</v>
      </c>
      <c r="B35" s="185"/>
      <c r="C35" s="155">
        <v>7675799</v>
      </c>
      <c r="D35" s="155">
        <v>0</v>
      </c>
      <c r="E35" s="156">
        <v>0</v>
      </c>
      <c r="F35" s="60">
        <v>38693551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1045066</v>
      </c>
      <c r="P35" s="60">
        <v>0</v>
      </c>
      <c r="Q35" s="60">
        <v>0</v>
      </c>
      <c r="R35" s="60">
        <v>1045066</v>
      </c>
      <c r="S35" s="60">
        <v>0</v>
      </c>
      <c r="T35" s="60">
        <v>0</v>
      </c>
      <c r="U35" s="60">
        <v>0</v>
      </c>
      <c r="V35" s="60">
        <v>0</v>
      </c>
      <c r="W35" s="60">
        <v>1045066</v>
      </c>
      <c r="X35" s="60"/>
      <c r="Y35" s="60">
        <v>1045066</v>
      </c>
      <c r="Z35" s="140">
        <v>0</v>
      </c>
      <c r="AA35" s="155">
        <v>38693551</v>
      </c>
    </row>
    <row r="36" spans="1:27" ht="12.75">
      <c r="A36" s="193" t="s">
        <v>44</v>
      </c>
      <c r="B36" s="187"/>
      <c r="C36" s="188">
        <f aca="true" t="shared" si="1" ref="C36:Y36">SUM(C25:C35)</f>
        <v>278360919</v>
      </c>
      <c r="D36" s="188">
        <f>SUM(D25:D35)</f>
        <v>0</v>
      </c>
      <c r="E36" s="189">
        <f t="shared" si="1"/>
        <v>301508973</v>
      </c>
      <c r="F36" s="190">
        <f t="shared" si="1"/>
        <v>345081004</v>
      </c>
      <c r="G36" s="190">
        <f t="shared" si="1"/>
        <v>6662584</v>
      </c>
      <c r="H36" s="190">
        <f t="shared" si="1"/>
        <v>9937465</v>
      </c>
      <c r="I36" s="190">
        <f t="shared" si="1"/>
        <v>9197903</v>
      </c>
      <c r="J36" s="190">
        <f t="shared" si="1"/>
        <v>25797952</v>
      </c>
      <c r="K36" s="190">
        <f t="shared" si="1"/>
        <v>10260005</v>
      </c>
      <c r="L36" s="190">
        <f t="shared" si="1"/>
        <v>7176354</v>
      </c>
      <c r="M36" s="190">
        <f t="shared" si="1"/>
        <v>7808564</v>
      </c>
      <c r="N36" s="190">
        <f t="shared" si="1"/>
        <v>25244923</v>
      </c>
      <c r="O36" s="190">
        <f t="shared" si="1"/>
        <v>22253438</v>
      </c>
      <c r="P36" s="190">
        <f t="shared" si="1"/>
        <v>8001132</v>
      </c>
      <c r="Q36" s="190">
        <f t="shared" si="1"/>
        <v>9700955</v>
      </c>
      <c r="R36" s="190">
        <f t="shared" si="1"/>
        <v>39955525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90998400</v>
      </c>
      <c r="X36" s="190">
        <f t="shared" si="1"/>
        <v>223531701</v>
      </c>
      <c r="Y36" s="190">
        <f t="shared" si="1"/>
        <v>-132533301</v>
      </c>
      <c r="Z36" s="191">
        <f>+IF(X36&lt;&gt;0,+(Y36/X36)*100,0)</f>
        <v>-59.29060639143975</v>
      </c>
      <c r="AA36" s="188">
        <f>SUM(AA25:AA35)</f>
        <v>345081004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-28529229</v>
      </c>
      <c r="D38" s="199">
        <f>+D22-D36</f>
        <v>0</v>
      </c>
      <c r="E38" s="200">
        <f t="shared" si="2"/>
        <v>-28696580</v>
      </c>
      <c r="F38" s="106">
        <f t="shared" si="2"/>
        <v>-70016795</v>
      </c>
      <c r="G38" s="106">
        <f t="shared" si="2"/>
        <v>92264790</v>
      </c>
      <c r="H38" s="106">
        <f t="shared" si="2"/>
        <v>-4502584</v>
      </c>
      <c r="I38" s="106">
        <f t="shared" si="2"/>
        <v>-2498931</v>
      </c>
      <c r="J38" s="106">
        <f t="shared" si="2"/>
        <v>85263275</v>
      </c>
      <c r="K38" s="106">
        <f t="shared" si="2"/>
        <v>-5795587</v>
      </c>
      <c r="L38" s="106">
        <f t="shared" si="2"/>
        <v>-1986598</v>
      </c>
      <c r="M38" s="106">
        <f t="shared" si="2"/>
        <v>62462327</v>
      </c>
      <c r="N38" s="106">
        <f t="shared" si="2"/>
        <v>54680142</v>
      </c>
      <c r="O38" s="106">
        <f t="shared" si="2"/>
        <v>-16797757</v>
      </c>
      <c r="P38" s="106">
        <f t="shared" si="2"/>
        <v>-3623255</v>
      </c>
      <c r="Q38" s="106">
        <f t="shared" si="2"/>
        <v>46180373</v>
      </c>
      <c r="R38" s="106">
        <f t="shared" si="2"/>
        <v>25759361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165702778</v>
      </c>
      <c r="X38" s="106">
        <f>IF(F22=F36,0,X22-X36)</f>
        <v>30497912</v>
      </c>
      <c r="Y38" s="106">
        <f t="shared" si="2"/>
        <v>135204866</v>
      </c>
      <c r="Z38" s="201">
        <f>+IF(X38&lt;&gt;0,+(Y38/X38)*100,0)</f>
        <v>443.32499221586056</v>
      </c>
      <c r="AA38" s="199">
        <f>+AA22-AA36</f>
        <v>-70016795</v>
      </c>
    </row>
    <row r="39" spans="1:27" ht="12.75">
      <c r="A39" s="181" t="s">
        <v>46</v>
      </c>
      <c r="B39" s="185"/>
      <c r="C39" s="155">
        <v>72644798</v>
      </c>
      <c r="D39" s="155">
        <v>0</v>
      </c>
      <c r="E39" s="156">
        <v>113800100</v>
      </c>
      <c r="F39" s="60">
        <v>116858988</v>
      </c>
      <c r="G39" s="60">
        <v>25438597</v>
      </c>
      <c r="H39" s="60">
        <v>943095</v>
      </c>
      <c r="I39" s="60">
        <v>8627259</v>
      </c>
      <c r="J39" s="60">
        <v>35008951</v>
      </c>
      <c r="K39" s="60">
        <v>4852877</v>
      </c>
      <c r="L39" s="60">
        <v>5502704</v>
      </c>
      <c r="M39" s="60">
        <v>7425480</v>
      </c>
      <c r="N39" s="60">
        <v>17781061</v>
      </c>
      <c r="O39" s="60">
        <v>10944526</v>
      </c>
      <c r="P39" s="60">
        <v>6070210</v>
      </c>
      <c r="Q39" s="60">
        <v>16508911</v>
      </c>
      <c r="R39" s="60">
        <v>33523647</v>
      </c>
      <c r="S39" s="60">
        <v>0</v>
      </c>
      <c r="T39" s="60">
        <v>0</v>
      </c>
      <c r="U39" s="60">
        <v>0</v>
      </c>
      <c r="V39" s="60">
        <v>0</v>
      </c>
      <c r="W39" s="60">
        <v>86313659</v>
      </c>
      <c r="X39" s="60">
        <v>85350078</v>
      </c>
      <c r="Y39" s="60">
        <v>963581</v>
      </c>
      <c r="Z39" s="140">
        <v>1.13</v>
      </c>
      <c r="AA39" s="155">
        <v>116858988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44115569</v>
      </c>
      <c r="D42" s="206">
        <f>SUM(D38:D41)</f>
        <v>0</v>
      </c>
      <c r="E42" s="207">
        <f t="shared" si="3"/>
        <v>85103520</v>
      </c>
      <c r="F42" s="88">
        <f t="shared" si="3"/>
        <v>46842193</v>
      </c>
      <c r="G42" s="88">
        <f t="shared" si="3"/>
        <v>117703387</v>
      </c>
      <c r="H42" s="88">
        <f t="shared" si="3"/>
        <v>-3559489</v>
      </c>
      <c r="I42" s="88">
        <f t="shared" si="3"/>
        <v>6128328</v>
      </c>
      <c r="J42" s="88">
        <f t="shared" si="3"/>
        <v>120272226</v>
      </c>
      <c r="K42" s="88">
        <f t="shared" si="3"/>
        <v>-942710</v>
      </c>
      <c r="L42" s="88">
        <f t="shared" si="3"/>
        <v>3516106</v>
      </c>
      <c r="M42" s="88">
        <f t="shared" si="3"/>
        <v>69887807</v>
      </c>
      <c r="N42" s="88">
        <f t="shared" si="3"/>
        <v>72461203</v>
      </c>
      <c r="O42" s="88">
        <f t="shared" si="3"/>
        <v>-5853231</v>
      </c>
      <c r="P42" s="88">
        <f t="shared" si="3"/>
        <v>2446955</v>
      </c>
      <c r="Q42" s="88">
        <f t="shared" si="3"/>
        <v>62689284</v>
      </c>
      <c r="R42" s="88">
        <f t="shared" si="3"/>
        <v>59283008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252016437</v>
      </c>
      <c r="X42" s="88">
        <f t="shared" si="3"/>
        <v>115847990</v>
      </c>
      <c r="Y42" s="88">
        <f t="shared" si="3"/>
        <v>136168447</v>
      </c>
      <c r="Z42" s="208">
        <f>+IF(X42&lt;&gt;0,+(Y42/X42)*100,0)</f>
        <v>117.54062111910616</v>
      </c>
      <c r="AA42" s="206">
        <f>SUM(AA38:AA41)</f>
        <v>46842193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44115569</v>
      </c>
      <c r="D44" s="210">
        <f>+D42-D43</f>
        <v>0</v>
      </c>
      <c r="E44" s="211">
        <f t="shared" si="4"/>
        <v>85103520</v>
      </c>
      <c r="F44" s="77">
        <f t="shared" si="4"/>
        <v>46842193</v>
      </c>
      <c r="G44" s="77">
        <f t="shared" si="4"/>
        <v>117703387</v>
      </c>
      <c r="H44" s="77">
        <f t="shared" si="4"/>
        <v>-3559489</v>
      </c>
      <c r="I44" s="77">
        <f t="shared" si="4"/>
        <v>6128328</v>
      </c>
      <c r="J44" s="77">
        <f t="shared" si="4"/>
        <v>120272226</v>
      </c>
      <c r="K44" s="77">
        <f t="shared" si="4"/>
        <v>-942710</v>
      </c>
      <c r="L44" s="77">
        <f t="shared" si="4"/>
        <v>3516106</v>
      </c>
      <c r="M44" s="77">
        <f t="shared" si="4"/>
        <v>69887807</v>
      </c>
      <c r="N44" s="77">
        <f t="shared" si="4"/>
        <v>72461203</v>
      </c>
      <c r="O44" s="77">
        <f t="shared" si="4"/>
        <v>-5853231</v>
      </c>
      <c r="P44" s="77">
        <f t="shared" si="4"/>
        <v>2446955</v>
      </c>
      <c r="Q44" s="77">
        <f t="shared" si="4"/>
        <v>62689284</v>
      </c>
      <c r="R44" s="77">
        <f t="shared" si="4"/>
        <v>59283008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252016437</v>
      </c>
      <c r="X44" s="77">
        <f t="shared" si="4"/>
        <v>115847990</v>
      </c>
      <c r="Y44" s="77">
        <f t="shared" si="4"/>
        <v>136168447</v>
      </c>
      <c r="Z44" s="212">
        <f>+IF(X44&lt;&gt;0,+(Y44/X44)*100,0)</f>
        <v>117.54062111910616</v>
      </c>
      <c r="AA44" s="210">
        <f>+AA42-AA43</f>
        <v>46842193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44115569</v>
      </c>
      <c r="D46" s="206">
        <f>SUM(D44:D45)</f>
        <v>0</v>
      </c>
      <c r="E46" s="207">
        <f t="shared" si="5"/>
        <v>85103520</v>
      </c>
      <c r="F46" s="88">
        <f t="shared" si="5"/>
        <v>46842193</v>
      </c>
      <c r="G46" s="88">
        <f t="shared" si="5"/>
        <v>117703387</v>
      </c>
      <c r="H46" s="88">
        <f t="shared" si="5"/>
        <v>-3559489</v>
      </c>
      <c r="I46" s="88">
        <f t="shared" si="5"/>
        <v>6128328</v>
      </c>
      <c r="J46" s="88">
        <f t="shared" si="5"/>
        <v>120272226</v>
      </c>
      <c r="K46" s="88">
        <f t="shared" si="5"/>
        <v>-942710</v>
      </c>
      <c r="L46" s="88">
        <f t="shared" si="5"/>
        <v>3516106</v>
      </c>
      <c r="M46" s="88">
        <f t="shared" si="5"/>
        <v>69887807</v>
      </c>
      <c r="N46" s="88">
        <f t="shared" si="5"/>
        <v>72461203</v>
      </c>
      <c r="O46" s="88">
        <f t="shared" si="5"/>
        <v>-5853231</v>
      </c>
      <c r="P46" s="88">
        <f t="shared" si="5"/>
        <v>2446955</v>
      </c>
      <c r="Q46" s="88">
        <f t="shared" si="5"/>
        <v>62689284</v>
      </c>
      <c r="R46" s="88">
        <f t="shared" si="5"/>
        <v>59283008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252016437</v>
      </c>
      <c r="X46" s="88">
        <f t="shared" si="5"/>
        <v>115847990</v>
      </c>
      <c r="Y46" s="88">
        <f t="shared" si="5"/>
        <v>136168447</v>
      </c>
      <c r="Z46" s="208">
        <f>+IF(X46&lt;&gt;0,+(Y46/X46)*100,0)</f>
        <v>117.54062111910616</v>
      </c>
      <c r="AA46" s="206">
        <f>SUM(AA44:AA45)</f>
        <v>46842193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44115569</v>
      </c>
      <c r="D48" s="217">
        <f>SUM(D46:D47)</f>
        <v>0</v>
      </c>
      <c r="E48" s="218">
        <f t="shared" si="6"/>
        <v>85103520</v>
      </c>
      <c r="F48" s="219">
        <f t="shared" si="6"/>
        <v>46842193</v>
      </c>
      <c r="G48" s="219">
        <f t="shared" si="6"/>
        <v>117703387</v>
      </c>
      <c r="H48" s="220">
        <f t="shared" si="6"/>
        <v>-3559489</v>
      </c>
      <c r="I48" s="220">
        <f t="shared" si="6"/>
        <v>6128328</v>
      </c>
      <c r="J48" s="220">
        <f t="shared" si="6"/>
        <v>120272226</v>
      </c>
      <c r="K48" s="220">
        <f t="shared" si="6"/>
        <v>-942710</v>
      </c>
      <c r="L48" s="220">
        <f t="shared" si="6"/>
        <v>3516106</v>
      </c>
      <c r="M48" s="219">
        <f t="shared" si="6"/>
        <v>69887807</v>
      </c>
      <c r="N48" s="219">
        <f t="shared" si="6"/>
        <v>72461203</v>
      </c>
      <c r="O48" s="220">
        <f t="shared" si="6"/>
        <v>-5853231</v>
      </c>
      <c r="P48" s="220">
        <f t="shared" si="6"/>
        <v>2446955</v>
      </c>
      <c r="Q48" s="220">
        <f t="shared" si="6"/>
        <v>62689284</v>
      </c>
      <c r="R48" s="220">
        <f t="shared" si="6"/>
        <v>59283008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252016437</v>
      </c>
      <c r="X48" s="220">
        <f t="shared" si="6"/>
        <v>115847990</v>
      </c>
      <c r="Y48" s="220">
        <f t="shared" si="6"/>
        <v>136168447</v>
      </c>
      <c r="Z48" s="221">
        <f>+IF(X48&lt;&gt;0,+(Y48/X48)*100,0)</f>
        <v>117.54062111910616</v>
      </c>
      <c r="AA48" s="222">
        <f>SUM(AA46:AA47)</f>
        <v>46842193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6057082</v>
      </c>
      <c r="D5" s="153">
        <f>SUM(D6:D8)</f>
        <v>0</v>
      </c>
      <c r="E5" s="154">
        <f t="shared" si="0"/>
        <v>4876018</v>
      </c>
      <c r="F5" s="100">
        <f t="shared" si="0"/>
        <v>4960008</v>
      </c>
      <c r="G5" s="100">
        <f t="shared" si="0"/>
        <v>349920</v>
      </c>
      <c r="H5" s="100">
        <f t="shared" si="0"/>
        <v>0</v>
      </c>
      <c r="I5" s="100">
        <f t="shared" si="0"/>
        <v>846730</v>
      </c>
      <c r="J5" s="100">
        <f t="shared" si="0"/>
        <v>1196650</v>
      </c>
      <c r="K5" s="100">
        <f t="shared" si="0"/>
        <v>846730</v>
      </c>
      <c r="L5" s="100">
        <f t="shared" si="0"/>
        <v>25558</v>
      </c>
      <c r="M5" s="100">
        <f t="shared" si="0"/>
        <v>376632</v>
      </c>
      <c r="N5" s="100">
        <f t="shared" si="0"/>
        <v>1248920</v>
      </c>
      <c r="O5" s="100">
        <f t="shared" si="0"/>
        <v>-343534</v>
      </c>
      <c r="P5" s="100">
        <f t="shared" si="0"/>
        <v>25921</v>
      </c>
      <c r="Q5" s="100">
        <f t="shared" si="0"/>
        <v>0</v>
      </c>
      <c r="R5" s="100">
        <f t="shared" si="0"/>
        <v>-317613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2127957</v>
      </c>
      <c r="X5" s="100">
        <f t="shared" si="0"/>
        <v>4876018</v>
      </c>
      <c r="Y5" s="100">
        <f t="shared" si="0"/>
        <v>-2748061</v>
      </c>
      <c r="Z5" s="137">
        <f>+IF(X5&lt;&gt;0,+(Y5/X5)*100,0)</f>
        <v>-56.35871319589059</v>
      </c>
      <c r="AA5" s="153">
        <f>SUM(AA6:AA8)</f>
        <v>4960008</v>
      </c>
    </row>
    <row r="6" spans="1:27" ht="12.75">
      <c r="A6" s="138" t="s">
        <v>75</v>
      </c>
      <c r="B6" s="136"/>
      <c r="C6" s="155">
        <v>452358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>
        <v>4876018</v>
      </c>
      <c r="F7" s="159">
        <v>100000</v>
      </c>
      <c r="G7" s="159"/>
      <c r="H7" s="159"/>
      <c r="I7" s="159"/>
      <c r="J7" s="159"/>
      <c r="K7" s="159"/>
      <c r="L7" s="159"/>
      <c r="M7" s="159">
        <v>343534</v>
      </c>
      <c r="N7" s="159">
        <v>343534</v>
      </c>
      <c r="O7" s="159">
        <v>-343534</v>
      </c>
      <c r="P7" s="159"/>
      <c r="Q7" s="159"/>
      <c r="R7" s="159">
        <v>-343534</v>
      </c>
      <c r="S7" s="159"/>
      <c r="T7" s="159"/>
      <c r="U7" s="159"/>
      <c r="V7" s="159"/>
      <c r="W7" s="159"/>
      <c r="X7" s="159">
        <v>4876018</v>
      </c>
      <c r="Y7" s="159">
        <v>-4876018</v>
      </c>
      <c r="Z7" s="141">
        <v>-100</v>
      </c>
      <c r="AA7" s="225">
        <v>100000</v>
      </c>
    </row>
    <row r="8" spans="1:27" ht="12.75">
      <c r="A8" s="138" t="s">
        <v>77</v>
      </c>
      <c r="B8" s="136"/>
      <c r="C8" s="155">
        <v>5604724</v>
      </c>
      <c r="D8" s="155"/>
      <c r="E8" s="156"/>
      <c r="F8" s="60">
        <v>4860008</v>
      </c>
      <c r="G8" s="60">
        <v>349920</v>
      </c>
      <c r="H8" s="60"/>
      <c r="I8" s="60">
        <v>846730</v>
      </c>
      <c r="J8" s="60">
        <v>1196650</v>
      </c>
      <c r="K8" s="60">
        <v>846730</v>
      </c>
      <c r="L8" s="60">
        <v>25558</v>
      </c>
      <c r="M8" s="60">
        <v>33098</v>
      </c>
      <c r="N8" s="60">
        <v>905386</v>
      </c>
      <c r="O8" s="60"/>
      <c r="P8" s="60">
        <v>25921</v>
      </c>
      <c r="Q8" s="60"/>
      <c r="R8" s="60">
        <v>25921</v>
      </c>
      <c r="S8" s="60"/>
      <c r="T8" s="60"/>
      <c r="U8" s="60"/>
      <c r="V8" s="60"/>
      <c r="W8" s="60">
        <v>2127957</v>
      </c>
      <c r="X8" s="60"/>
      <c r="Y8" s="60">
        <v>2127957</v>
      </c>
      <c r="Z8" s="140"/>
      <c r="AA8" s="62">
        <v>4860008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800000</v>
      </c>
      <c r="F9" s="100">
        <f t="shared" si="1"/>
        <v>1085004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24600</v>
      </c>
      <c r="R9" s="100">
        <f t="shared" si="1"/>
        <v>24600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24600</v>
      </c>
      <c r="X9" s="100">
        <f t="shared" si="1"/>
        <v>800000</v>
      </c>
      <c r="Y9" s="100">
        <f t="shared" si="1"/>
        <v>-775400</v>
      </c>
      <c r="Z9" s="137">
        <f>+IF(X9&lt;&gt;0,+(Y9/X9)*100,0)</f>
        <v>-96.925</v>
      </c>
      <c r="AA9" s="102">
        <f>SUM(AA10:AA14)</f>
        <v>1085004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>
        <v>800000</v>
      </c>
      <c r="F12" s="60">
        <v>1085004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>
        <v>24600</v>
      </c>
      <c r="R12" s="60">
        <v>24600</v>
      </c>
      <c r="S12" s="60"/>
      <c r="T12" s="60"/>
      <c r="U12" s="60"/>
      <c r="V12" s="60"/>
      <c r="W12" s="60">
        <v>24600</v>
      </c>
      <c r="X12" s="60">
        <v>800000</v>
      </c>
      <c r="Y12" s="60">
        <v>-775400</v>
      </c>
      <c r="Z12" s="140">
        <v>-96.92</v>
      </c>
      <c r="AA12" s="62">
        <v>1085004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48906483</v>
      </c>
      <c r="D15" s="153">
        <f>SUM(D16:D18)</f>
        <v>0</v>
      </c>
      <c r="E15" s="154">
        <f t="shared" si="2"/>
        <v>68513013</v>
      </c>
      <c r="F15" s="100">
        <f t="shared" si="2"/>
        <v>91147648</v>
      </c>
      <c r="G15" s="100">
        <f t="shared" si="2"/>
        <v>0</v>
      </c>
      <c r="H15" s="100">
        <f t="shared" si="2"/>
        <v>5414825</v>
      </c>
      <c r="I15" s="100">
        <f t="shared" si="2"/>
        <v>12223019</v>
      </c>
      <c r="J15" s="100">
        <f t="shared" si="2"/>
        <v>17637844</v>
      </c>
      <c r="K15" s="100">
        <f t="shared" si="2"/>
        <v>14352829</v>
      </c>
      <c r="L15" s="100">
        <f t="shared" si="2"/>
        <v>3727674</v>
      </c>
      <c r="M15" s="100">
        <f t="shared" si="2"/>
        <v>14076742</v>
      </c>
      <c r="N15" s="100">
        <f t="shared" si="2"/>
        <v>32157245</v>
      </c>
      <c r="O15" s="100">
        <f t="shared" si="2"/>
        <v>5321415</v>
      </c>
      <c r="P15" s="100">
        <f t="shared" si="2"/>
        <v>5007053</v>
      </c>
      <c r="Q15" s="100">
        <f t="shared" si="2"/>
        <v>1958762</v>
      </c>
      <c r="R15" s="100">
        <f t="shared" si="2"/>
        <v>12287230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62082319</v>
      </c>
      <c r="X15" s="100">
        <f t="shared" si="2"/>
        <v>42707350</v>
      </c>
      <c r="Y15" s="100">
        <f t="shared" si="2"/>
        <v>19374969</v>
      </c>
      <c r="Z15" s="137">
        <f>+IF(X15&lt;&gt;0,+(Y15/X15)*100,0)</f>
        <v>45.36682561666785</v>
      </c>
      <c r="AA15" s="102">
        <f>SUM(AA16:AA18)</f>
        <v>91147648</v>
      </c>
    </row>
    <row r="16" spans="1:27" ht="12.75">
      <c r="A16" s="138" t="s">
        <v>85</v>
      </c>
      <c r="B16" s="136"/>
      <c r="C16" s="155"/>
      <c r="D16" s="155"/>
      <c r="E16" s="156">
        <v>36377389</v>
      </c>
      <c r="F16" s="60">
        <v>39017004</v>
      </c>
      <c r="G16" s="60"/>
      <c r="H16" s="60">
        <v>2988936</v>
      </c>
      <c r="I16" s="60">
        <v>6753642</v>
      </c>
      <c r="J16" s="60">
        <v>9742578</v>
      </c>
      <c r="K16" s="60"/>
      <c r="L16" s="60"/>
      <c r="M16" s="60"/>
      <c r="N16" s="60"/>
      <c r="O16" s="60">
        <v>2264211</v>
      </c>
      <c r="P16" s="60">
        <v>266459</v>
      </c>
      <c r="Q16" s="60">
        <v>532976</v>
      </c>
      <c r="R16" s="60">
        <v>3063646</v>
      </c>
      <c r="S16" s="60"/>
      <c r="T16" s="60"/>
      <c r="U16" s="60"/>
      <c r="V16" s="60"/>
      <c r="W16" s="60">
        <v>12806224</v>
      </c>
      <c r="X16" s="60">
        <v>25425459</v>
      </c>
      <c r="Y16" s="60">
        <v>-12619235</v>
      </c>
      <c r="Z16" s="140">
        <v>-49.63</v>
      </c>
      <c r="AA16" s="62">
        <v>39017004</v>
      </c>
    </row>
    <row r="17" spans="1:27" ht="12.75">
      <c r="A17" s="138" t="s">
        <v>86</v>
      </c>
      <c r="B17" s="136"/>
      <c r="C17" s="155">
        <v>48906483</v>
      </c>
      <c r="D17" s="155"/>
      <c r="E17" s="156">
        <v>32035624</v>
      </c>
      <c r="F17" s="60">
        <v>52100844</v>
      </c>
      <c r="G17" s="60"/>
      <c r="H17" s="60">
        <v>2425889</v>
      </c>
      <c r="I17" s="60">
        <v>5469377</v>
      </c>
      <c r="J17" s="60">
        <v>7895266</v>
      </c>
      <c r="K17" s="60">
        <v>14352829</v>
      </c>
      <c r="L17" s="60">
        <v>3697874</v>
      </c>
      <c r="M17" s="60">
        <v>14076742</v>
      </c>
      <c r="N17" s="60">
        <v>32127445</v>
      </c>
      <c r="O17" s="60">
        <v>3057204</v>
      </c>
      <c r="P17" s="60">
        <v>4740594</v>
      </c>
      <c r="Q17" s="60">
        <v>1425786</v>
      </c>
      <c r="R17" s="60">
        <v>9223584</v>
      </c>
      <c r="S17" s="60"/>
      <c r="T17" s="60"/>
      <c r="U17" s="60"/>
      <c r="V17" s="60"/>
      <c r="W17" s="60">
        <v>49246295</v>
      </c>
      <c r="X17" s="60">
        <v>17181891</v>
      </c>
      <c r="Y17" s="60">
        <v>32064404</v>
      </c>
      <c r="Z17" s="140">
        <v>186.62</v>
      </c>
      <c r="AA17" s="62">
        <v>52100844</v>
      </c>
    </row>
    <row r="18" spans="1:27" ht="12.75">
      <c r="A18" s="138" t="s">
        <v>87</v>
      </c>
      <c r="B18" s="136"/>
      <c r="C18" s="155"/>
      <c r="D18" s="155"/>
      <c r="E18" s="156">
        <v>100000</v>
      </c>
      <c r="F18" s="60">
        <v>29800</v>
      </c>
      <c r="G18" s="60"/>
      <c r="H18" s="60"/>
      <c r="I18" s="60"/>
      <c r="J18" s="60"/>
      <c r="K18" s="60"/>
      <c r="L18" s="60">
        <v>29800</v>
      </c>
      <c r="M18" s="60"/>
      <c r="N18" s="60">
        <v>29800</v>
      </c>
      <c r="O18" s="60"/>
      <c r="P18" s="60"/>
      <c r="Q18" s="60"/>
      <c r="R18" s="60"/>
      <c r="S18" s="60"/>
      <c r="T18" s="60"/>
      <c r="U18" s="60"/>
      <c r="V18" s="60"/>
      <c r="W18" s="60">
        <v>29800</v>
      </c>
      <c r="X18" s="60">
        <v>100000</v>
      </c>
      <c r="Y18" s="60">
        <v>-70200</v>
      </c>
      <c r="Z18" s="140">
        <v>-70.2</v>
      </c>
      <c r="AA18" s="62">
        <v>29800</v>
      </c>
    </row>
    <row r="19" spans="1:27" ht="12.75">
      <c r="A19" s="135" t="s">
        <v>88</v>
      </c>
      <c r="B19" s="142"/>
      <c r="C19" s="153">
        <f aca="true" t="shared" si="3" ref="C19:Y19">SUM(C20:C23)</f>
        <v>28653227</v>
      </c>
      <c r="D19" s="153">
        <f>SUM(D20:D23)</f>
        <v>0</v>
      </c>
      <c r="E19" s="154">
        <f t="shared" si="3"/>
        <v>41013400</v>
      </c>
      <c r="F19" s="100">
        <f t="shared" si="3"/>
        <v>42244301</v>
      </c>
      <c r="G19" s="100">
        <f t="shared" si="3"/>
        <v>4021063</v>
      </c>
      <c r="H19" s="100">
        <f t="shared" si="3"/>
        <v>12124754</v>
      </c>
      <c r="I19" s="100">
        <f t="shared" si="3"/>
        <v>18449077</v>
      </c>
      <c r="J19" s="100">
        <f t="shared" si="3"/>
        <v>34594894</v>
      </c>
      <c r="K19" s="100">
        <f t="shared" si="3"/>
        <v>22245660</v>
      </c>
      <c r="L19" s="100">
        <f t="shared" si="3"/>
        <v>3179954</v>
      </c>
      <c r="M19" s="100">
        <f t="shared" si="3"/>
        <v>2282949</v>
      </c>
      <c r="N19" s="100">
        <f t="shared" si="3"/>
        <v>27708563</v>
      </c>
      <c r="O19" s="100">
        <f t="shared" si="3"/>
        <v>1105121</v>
      </c>
      <c r="P19" s="100">
        <f t="shared" si="3"/>
        <v>0</v>
      </c>
      <c r="Q19" s="100">
        <f t="shared" si="3"/>
        <v>2664187</v>
      </c>
      <c r="R19" s="100">
        <f t="shared" si="3"/>
        <v>3769308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66072765</v>
      </c>
      <c r="X19" s="100">
        <f t="shared" si="3"/>
        <v>29189590</v>
      </c>
      <c r="Y19" s="100">
        <f t="shared" si="3"/>
        <v>36883175</v>
      </c>
      <c r="Z19" s="137">
        <f>+IF(X19&lt;&gt;0,+(Y19/X19)*100,0)</f>
        <v>126.35729039016992</v>
      </c>
      <c r="AA19" s="102">
        <f>SUM(AA20:AA23)</f>
        <v>42244301</v>
      </c>
    </row>
    <row r="20" spans="1:27" ht="12.75">
      <c r="A20" s="138" t="s">
        <v>89</v>
      </c>
      <c r="B20" s="136"/>
      <c r="C20" s="155">
        <v>28653227</v>
      </c>
      <c r="D20" s="155"/>
      <c r="E20" s="156">
        <v>40281000</v>
      </c>
      <c r="F20" s="60">
        <v>41778901</v>
      </c>
      <c r="G20" s="60">
        <v>4021063</v>
      </c>
      <c r="H20" s="60">
        <v>12124754</v>
      </c>
      <c r="I20" s="60">
        <v>18449077</v>
      </c>
      <c r="J20" s="60">
        <v>34594894</v>
      </c>
      <c r="K20" s="60">
        <v>22245660</v>
      </c>
      <c r="L20" s="60">
        <v>3179954</v>
      </c>
      <c r="M20" s="60">
        <v>2282949</v>
      </c>
      <c r="N20" s="60">
        <v>27708563</v>
      </c>
      <c r="O20" s="60">
        <v>1105121</v>
      </c>
      <c r="P20" s="60"/>
      <c r="Q20" s="60">
        <v>2664187</v>
      </c>
      <c r="R20" s="60">
        <v>3769308</v>
      </c>
      <c r="S20" s="60"/>
      <c r="T20" s="60"/>
      <c r="U20" s="60"/>
      <c r="V20" s="60"/>
      <c r="W20" s="60">
        <v>66072765</v>
      </c>
      <c r="X20" s="60">
        <v>28457190</v>
      </c>
      <c r="Y20" s="60">
        <v>37615575</v>
      </c>
      <c r="Z20" s="140">
        <v>132.18</v>
      </c>
      <c r="AA20" s="62">
        <v>41778901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>
        <v>732400</v>
      </c>
      <c r="F23" s="60">
        <v>465400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732400</v>
      </c>
      <c r="Y23" s="60">
        <v>-732400</v>
      </c>
      <c r="Z23" s="140">
        <v>-100</v>
      </c>
      <c r="AA23" s="62">
        <v>465400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83616792</v>
      </c>
      <c r="D25" s="217">
        <f>+D5+D9+D15+D19+D24</f>
        <v>0</v>
      </c>
      <c r="E25" s="230">
        <f t="shared" si="4"/>
        <v>115202431</v>
      </c>
      <c r="F25" s="219">
        <f t="shared" si="4"/>
        <v>139436961</v>
      </c>
      <c r="G25" s="219">
        <f t="shared" si="4"/>
        <v>4370983</v>
      </c>
      <c r="H25" s="219">
        <f t="shared" si="4"/>
        <v>17539579</v>
      </c>
      <c r="I25" s="219">
        <f t="shared" si="4"/>
        <v>31518826</v>
      </c>
      <c r="J25" s="219">
        <f t="shared" si="4"/>
        <v>53429388</v>
      </c>
      <c r="K25" s="219">
        <f t="shared" si="4"/>
        <v>37445219</v>
      </c>
      <c r="L25" s="219">
        <f t="shared" si="4"/>
        <v>6933186</v>
      </c>
      <c r="M25" s="219">
        <f t="shared" si="4"/>
        <v>16736323</v>
      </c>
      <c r="N25" s="219">
        <f t="shared" si="4"/>
        <v>61114728</v>
      </c>
      <c r="O25" s="219">
        <f t="shared" si="4"/>
        <v>6083002</v>
      </c>
      <c r="P25" s="219">
        <f t="shared" si="4"/>
        <v>5032974</v>
      </c>
      <c r="Q25" s="219">
        <f t="shared" si="4"/>
        <v>4647549</v>
      </c>
      <c r="R25" s="219">
        <f t="shared" si="4"/>
        <v>15763525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130307641</v>
      </c>
      <c r="X25" s="219">
        <f t="shared" si="4"/>
        <v>77572958</v>
      </c>
      <c r="Y25" s="219">
        <f t="shared" si="4"/>
        <v>52734683</v>
      </c>
      <c r="Z25" s="231">
        <f>+IF(X25&lt;&gt;0,+(Y25/X25)*100,0)</f>
        <v>67.98075561331565</v>
      </c>
      <c r="AA25" s="232">
        <f>+AA5+AA9+AA15+AA19+AA24</f>
        <v>139436961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43423235</v>
      </c>
      <c r="D28" s="155"/>
      <c r="E28" s="156">
        <v>76719100</v>
      </c>
      <c r="F28" s="60">
        <v>76819100</v>
      </c>
      <c r="G28" s="60"/>
      <c r="H28" s="60">
        <v>5414826</v>
      </c>
      <c r="I28" s="60">
        <v>12223019</v>
      </c>
      <c r="J28" s="60">
        <v>17637845</v>
      </c>
      <c r="K28" s="60">
        <v>14352829</v>
      </c>
      <c r="L28" s="60">
        <v>6877828</v>
      </c>
      <c r="M28" s="60">
        <v>9430382</v>
      </c>
      <c r="N28" s="60">
        <v>30661039</v>
      </c>
      <c r="O28" s="60">
        <v>6403796</v>
      </c>
      <c r="P28" s="60">
        <v>5007053</v>
      </c>
      <c r="Q28" s="60">
        <v>4622949</v>
      </c>
      <c r="R28" s="60">
        <v>16033798</v>
      </c>
      <c r="S28" s="60"/>
      <c r="T28" s="60"/>
      <c r="U28" s="60"/>
      <c r="V28" s="60"/>
      <c r="W28" s="60">
        <v>64332682</v>
      </c>
      <c r="X28" s="60">
        <v>53917344</v>
      </c>
      <c r="Y28" s="60">
        <v>10415338</v>
      </c>
      <c r="Z28" s="140">
        <v>19.32</v>
      </c>
      <c r="AA28" s="155">
        <v>76819100</v>
      </c>
    </row>
    <row r="29" spans="1:27" ht="12.75">
      <c r="A29" s="234" t="s">
        <v>134</v>
      </c>
      <c r="B29" s="136"/>
      <c r="C29" s="155"/>
      <c r="D29" s="155"/>
      <c r="E29" s="156">
        <v>21681000</v>
      </c>
      <c r="F29" s="60">
        <v>21681000</v>
      </c>
      <c r="G29" s="60">
        <v>4021063</v>
      </c>
      <c r="H29" s="60">
        <v>12124754</v>
      </c>
      <c r="I29" s="60">
        <v>18449077</v>
      </c>
      <c r="J29" s="60">
        <v>34594894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34594894</v>
      </c>
      <c r="X29" s="60">
        <v>18389108</v>
      </c>
      <c r="Y29" s="60">
        <v>16205786</v>
      </c>
      <c r="Z29" s="140">
        <v>88.13</v>
      </c>
      <c r="AA29" s="62">
        <v>21681000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43423235</v>
      </c>
      <c r="D32" s="210">
        <f>SUM(D28:D31)</f>
        <v>0</v>
      </c>
      <c r="E32" s="211">
        <f t="shared" si="5"/>
        <v>98400100</v>
      </c>
      <c r="F32" s="77">
        <f t="shared" si="5"/>
        <v>98500100</v>
      </c>
      <c r="G32" s="77">
        <f t="shared" si="5"/>
        <v>4021063</v>
      </c>
      <c r="H32" s="77">
        <f t="shared" si="5"/>
        <v>17539580</v>
      </c>
      <c r="I32" s="77">
        <f t="shared" si="5"/>
        <v>30672096</v>
      </c>
      <c r="J32" s="77">
        <f t="shared" si="5"/>
        <v>52232739</v>
      </c>
      <c r="K32" s="77">
        <f t="shared" si="5"/>
        <v>14352829</v>
      </c>
      <c r="L32" s="77">
        <f t="shared" si="5"/>
        <v>6877828</v>
      </c>
      <c r="M32" s="77">
        <f t="shared" si="5"/>
        <v>9430382</v>
      </c>
      <c r="N32" s="77">
        <f t="shared" si="5"/>
        <v>30661039</v>
      </c>
      <c r="O32" s="77">
        <f t="shared" si="5"/>
        <v>6403796</v>
      </c>
      <c r="P32" s="77">
        <f t="shared" si="5"/>
        <v>5007053</v>
      </c>
      <c r="Q32" s="77">
        <f t="shared" si="5"/>
        <v>4622949</v>
      </c>
      <c r="R32" s="77">
        <f t="shared" si="5"/>
        <v>16033798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98927576</v>
      </c>
      <c r="X32" s="77">
        <f t="shared" si="5"/>
        <v>72306452</v>
      </c>
      <c r="Y32" s="77">
        <f t="shared" si="5"/>
        <v>26621124</v>
      </c>
      <c r="Z32" s="212">
        <f>+IF(X32&lt;&gt;0,+(Y32/X32)*100,0)</f>
        <v>36.817079615523106</v>
      </c>
      <c r="AA32" s="79">
        <f>SUM(AA28:AA31)</f>
        <v>98500100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>
        <v>28653227</v>
      </c>
      <c r="D34" s="155"/>
      <c r="E34" s="156"/>
      <c r="F34" s="60">
        <v>1497901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>
        <v>1497901</v>
      </c>
    </row>
    <row r="35" spans="1:27" ht="12.75">
      <c r="A35" s="237" t="s">
        <v>53</v>
      </c>
      <c r="B35" s="136"/>
      <c r="C35" s="155">
        <v>11540330</v>
      </c>
      <c r="D35" s="155"/>
      <c r="E35" s="156">
        <v>16802331</v>
      </c>
      <c r="F35" s="60">
        <v>39438960</v>
      </c>
      <c r="G35" s="60">
        <v>349920</v>
      </c>
      <c r="H35" s="60"/>
      <c r="I35" s="60">
        <v>846730</v>
      </c>
      <c r="J35" s="60">
        <v>1196650</v>
      </c>
      <c r="K35" s="60">
        <v>23092390</v>
      </c>
      <c r="L35" s="60">
        <v>55358</v>
      </c>
      <c r="M35" s="60">
        <v>7305941</v>
      </c>
      <c r="N35" s="60">
        <v>30453689</v>
      </c>
      <c r="O35" s="60">
        <v>-320794</v>
      </c>
      <c r="P35" s="60">
        <v>25921</v>
      </c>
      <c r="Q35" s="60">
        <v>24600</v>
      </c>
      <c r="R35" s="60">
        <v>-270273</v>
      </c>
      <c r="S35" s="60"/>
      <c r="T35" s="60"/>
      <c r="U35" s="60"/>
      <c r="V35" s="60"/>
      <c r="W35" s="60">
        <v>31380066</v>
      </c>
      <c r="X35" s="60">
        <v>7271505</v>
      </c>
      <c r="Y35" s="60">
        <v>24108561</v>
      </c>
      <c r="Z35" s="140">
        <v>331.55</v>
      </c>
      <c r="AA35" s="62">
        <v>39438960</v>
      </c>
    </row>
    <row r="36" spans="1:27" ht="12.75">
      <c r="A36" s="238" t="s">
        <v>139</v>
      </c>
      <c r="B36" s="149"/>
      <c r="C36" s="222">
        <f aca="true" t="shared" si="6" ref="C36:Y36">SUM(C32:C35)</f>
        <v>83616792</v>
      </c>
      <c r="D36" s="222">
        <f>SUM(D32:D35)</f>
        <v>0</v>
      </c>
      <c r="E36" s="218">
        <f t="shared" si="6"/>
        <v>115202431</v>
      </c>
      <c r="F36" s="220">
        <f t="shared" si="6"/>
        <v>139436961</v>
      </c>
      <c r="G36" s="220">
        <f t="shared" si="6"/>
        <v>4370983</v>
      </c>
      <c r="H36" s="220">
        <f t="shared" si="6"/>
        <v>17539580</v>
      </c>
      <c r="I36" s="220">
        <f t="shared" si="6"/>
        <v>31518826</v>
      </c>
      <c r="J36" s="220">
        <f t="shared" si="6"/>
        <v>53429389</v>
      </c>
      <c r="K36" s="220">
        <f t="shared" si="6"/>
        <v>37445219</v>
      </c>
      <c r="L36" s="220">
        <f t="shared" si="6"/>
        <v>6933186</v>
      </c>
      <c r="M36" s="220">
        <f t="shared" si="6"/>
        <v>16736323</v>
      </c>
      <c r="N36" s="220">
        <f t="shared" si="6"/>
        <v>61114728</v>
      </c>
      <c r="O36" s="220">
        <f t="shared" si="6"/>
        <v>6083002</v>
      </c>
      <c r="P36" s="220">
        <f t="shared" si="6"/>
        <v>5032974</v>
      </c>
      <c r="Q36" s="220">
        <f t="shared" si="6"/>
        <v>4647549</v>
      </c>
      <c r="R36" s="220">
        <f t="shared" si="6"/>
        <v>15763525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130307642</v>
      </c>
      <c r="X36" s="220">
        <f t="shared" si="6"/>
        <v>79577957</v>
      </c>
      <c r="Y36" s="220">
        <f t="shared" si="6"/>
        <v>50729685</v>
      </c>
      <c r="Z36" s="221">
        <f>+IF(X36&lt;&gt;0,+(Y36/X36)*100,0)</f>
        <v>63.74841339543311</v>
      </c>
      <c r="AA36" s="239">
        <f>SUM(AA32:AA35)</f>
        <v>139436961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1622891</v>
      </c>
      <c r="D6" s="155"/>
      <c r="E6" s="59">
        <v>2241196</v>
      </c>
      <c r="F6" s="60">
        <v>2241196</v>
      </c>
      <c r="G6" s="60"/>
      <c r="H6" s="60"/>
      <c r="I6" s="60">
        <v>5848431</v>
      </c>
      <c r="J6" s="60">
        <v>5848431</v>
      </c>
      <c r="K6" s="60">
        <v>1665642</v>
      </c>
      <c r="L6" s="60">
        <v>1899125</v>
      </c>
      <c r="M6" s="60">
        <v>3742006</v>
      </c>
      <c r="N6" s="60">
        <v>3742006</v>
      </c>
      <c r="O6" s="60">
        <v>3239941</v>
      </c>
      <c r="P6" s="60">
        <v>423234</v>
      </c>
      <c r="Q6" s="60">
        <v>1232853</v>
      </c>
      <c r="R6" s="60">
        <v>1232853</v>
      </c>
      <c r="S6" s="60"/>
      <c r="T6" s="60"/>
      <c r="U6" s="60"/>
      <c r="V6" s="60"/>
      <c r="W6" s="60">
        <v>1232853</v>
      </c>
      <c r="X6" s="60">
        <v>1680897</v>
      </c>
      <c r="Y6" s="60">
        <v>-448044</v>
      </c>
      <c r="Z6" s="140">
        <v>-26.66</v>
      </c>
      <c r="AA6" s="62">
        <v>2241196</v>
      </c>
    </row>
    <row r="7" spans="1:27" ht="12.75">
      <c r="A7" s="249" t="s">
        <v>144</v>
      </c>
      <c r="B7" s="182"/>
      <c r="C7" s="155">
        <v>65403342</v>
      </c>
      <c r="D7" s="155"/>
      <c r="E7" s="59">
        <v>61284243</v>
      </c>
      <c r="F7" s="60">
        <v>39284786</v>
      </c>
      <c r="G7" s="60">
        <v>186069041</v>
      </c>
      <c r="H7" s="60">
        <v>141515685</v>
      </c>
      <c r="I7" s="60">
        <v>116903273</v>
      </c>
      <c r="J7" s="60">
        <v>116903273</v>
      </c>
      <c r="K7" s="60">
        <v>120102263</v>
      </c>
      <c r="L7" s="60">
        <v>102787718</v>
      </c>
      <c r="M7" s="60">
        <v>136808732</v>
      </c>
      <c r="N7" s="60">
        <v>136808732</v>
      </c>
      <c r="O7" s="60">
        <v>138471196</v>
      </c>
      <c r="P7" s="60">
        <v>134232921</v>
      </c>
      <c r="Q7" s="60">
        <v>176269058</v>
      </c>
      <c r="R7" s="60">
        <v>176269058</v>
      </c>
      <c r="S7" s="60"/>
      <c r="T7" s="60"/>
      <c r="U7" s="60"/>
      <c r="V7" s="60"/>
      <c r="W7" s="60">
        <v>176269058</v>
      </c>
      <c r="X7" s="60">
        <v>29463590</v>
      </c>
      <c r="Y7" s="60">
        <v>146805468</v>
      </c>
      <c r="Z7" s="140">
        <v>498.26</v>
      </c>
      <c r="AA7" s="62">
        <v>39284786</v>
      </c>
    </row>
    <row r="8" spans="1:27" ht="12.75">
      <c r="A8" s="249" t="s">
        <v>145</v>
      </c>
      <c r="B8" s="182"/>
      <c r="C8" s="155">
        <v>31179596</v>
      </c>
      <c r="D8" s="155"/>
      <c r="E8" s="59">
        <v>15214415</v>
      </c>
      <c r="F8" s="60">
        <v>15214415</v>
      </c>
      <c r="G8" s="60">
        <v>47051477</v>
      </c>
      <c r="H8" s="60">
        <v>47643880</v>
      </c>
      <c r="I8" s="60">
        <v>47643880</v>
      </c>
      <c r="J8" s="60">
        <v>47643880</v>
      </c>
      <c r="K8" s="60">
        <v>43129415</v>
      </c>
      <c r="L8" s="60">
        <v>43494689</v>
      </c>
      <c r="M8" s="60">
        <v>43583693</v>
      </c>
      <c r="N8" s="60">
        <v>43583693</v>
      </c>
      <c r="O8" s="60">
        <v>44649135</v>
      </c>
      <c r="P8" s="60">
        <v>44649153</v>
      </c>
      <c r="Q8" s="60">
        <v>45380360</v>
      </c>
      <c r="R8" s="60">
        <v>45380360</v>
      </c>
      <c r="S8" s="60"/>
      <c r="T8" s="60"/>
      <c r="U8" s="60"/>
      <c r="V8" s="60"/>
      <c r="W8" s="60">
        <v>45380360</v>
      </c>
      <c r="X8" s="60">
        <v>11410811</v>
      </c>
      <c r="Y8" s="60">
        <v>33969549</v>
      </c>
      <c r="Z8" s="140">
        <v>297.7</v>
      </c>
      <c r="AA8" s="62">
        <v>15214415</v>
      </c>
    </row>
    <row r="9" spans="1:27" ht="12.75">
      <c r="A9" s="249" t="s">
        <v>146</v>
      </c>
      <c r="B9" s="182"/>
      <c r="C9" s="155">
        <v>23425036</v>
      </c>
      <c r="D9" s="155"/>
      <c r="E9" s="59">
        <v>11141449</v>
      </c>
      <c r="F9" s="60">
        <v>11141449</v>
      </c>
      <c r="G9" s="60">
        <v>1591664</v>
      </c>
      <c r="H9" s="60">
        <v>1591664</v>
      </c>
      <c r="I9" s="60">
        <v>1591664</v>
      </c>
      <c r="J9" s="60">
        <v>1591664</v>
      </c>
      <c r="K9" s="60">
        <v>1591664</v>
      </c>
      <c r="L9" s="60">
        <v>1591664</v>
      </c>
      <c r="M9" s="60">
        <v>1591664</v>
      </c>
      <c r="N9" s="60">
        <v>1591664</v>
      </c>
      <c r="O9" s="60">
        <v>1591664</v>
      </c>
      <c r="P9" s="60">
        <v>1591664</v>
      </c>
      <c r="Q9" s="60">
        <v>1591664</v>
      </c>
      <c r="R9" s="60">
        <v>1591664</v>
      </c>
      <c r="S9" s="60"/>
      <c r="T9" s="60"/>
      <c r="U9" s="60"/>
      <c r="V9" s="60"/>
      <c r="W9" s="60">
        <v>1591664</v>
      </c>
      <c r="X9" s="60">
        <v>8356087</v>
      </c>
      <c r="Y9" s="60">
        <v>-6764423</v>
      </c>
      <c r="Z9" s="140">
        <v>-80.95</v>
      </c>
      <c r="AA9" s="62">
        <v>11141449</v>
      </c>
    </row>
    <row r="10" spans="1:27" ht="12.75">
      <c r="A10" s="249" t="s">
        <v>147</v>
      </c>
      <c r="B10" s="182"/>
      <c r="C10" s="155">
        <v>1183753</v>
      </c>
      <c r="D10" s="155"/>
      <c r="E10" s="59">
        <v>1237381</v>
      </c>
      <c r="F10" s="60">
        <v>1237381</v>
      </c>
      <c r="G10" s="159">
        <v>1183753</v>
      </c>
      <c r="H10" s="159">
        <v>1183753</v>
      </c>
      <c r="I10" s="159">
        <v>1183753</v>
      </c>
      <c r="J10" s="60">
        <v>1183753</v>
      </c>
      <c r="K10" s="159">
        <v>1183753</v>
      </c>
      <c r="L10" s="159">
        <v>1183753</v>
      </c>
      <c r="M10" s="60">
        <v>1183753</v>
      </c>
      <c r="N10" s="159">
        <v>1183753</v>
      </c>
      <c r="O10" s="159">
        <v>1183753</v>
      </c>
      <c r="P10" s="159">
        <v>1183753</v>
      </c>
      <c r="Q10" s="60">
        <v>1183753</v>
      </c>
      <c r="R10" s="159">
        <v>1183753</v>
      </c>
      <c r="S10" s="159"/>
      <c r="T10" s="60"/>
      <c r="U10" s="159"/>
      <c r="V10" s="159"/>
      <c r="W10" s="159">
        <v>1183753</v>
      </c>
      <c r="X10" s="60">
        <v>928036</v>
      </c>
      <c r="Y10" s="159">
        <v>255717</v>
      </c>
      <c r="Z10" s="141">
        <v>27.55</v>
      </c>
      <c r="AA10" s="225">
        <v>1237381</v>
      </c>
    </row>
    <row r="11" spans="1:27" ht="12.75">
      <c r="A11" s="249" t="s">
        <v>148</v>
      </c>
      <c r="B11" s="182"/>
      <c r="C11" s="155">
        <v>472394</v>
      </c>
      <c r="D11" s="155"/>
      <c r="E11" s="59">
        <v>325500</v>
      </c>
      <c r="F11" s="60">
        <v>325500</v>
      </c>
      <c r="G11" s="60">
        <v>472394</v>
      </c>
      <c r="H11" s="60">
        <v>472394</v>
      </c>
      <c r="I11" s="60">
        <v>472394</v>
      </c>
      <c r="J11" s="60">
        <v>472394</v>
      </c>
      <c r="K11" s="60">
        <v>472394</v>
      </c>
      <c r="L11" s="60">
        <v>472394</v>
      </c>
      <c r="M11" s="60">
        <v>472394</v>
      </c>
      <c r="N11" s="60">
        <v>472394</v>
      </c>
      <c r="O11" s="60">
        <v>472394</v>
      </c>
      <c r="P11" s="60">
        <v>472394</v>
      </c>
      <c r="Q11" s="60">
        <v>472395</v>
      </c>
      <c r="R11" s="60">
        <v>472395</v>
      </c>
      <c r="S11" s="60"/>
      <c r="T11" s="60"/>
      <c r="U11" s="60"/>
      <c r="V11" s="60"/>
      <c r="W11" s="60">
        <v>472395</v>
      </c>
      <c r="X11" s="60">
        <v>244125</v>
      </c>
      <c r="Y11" s="60">
        <v>228270</v>
      </c>
      <c r="Z11" s="140">
        <v>93.51</v>
      </c>
      <c r="AA11" s="62">
        <v>325500</v>
      </c>
    </row>
    <row r="12" spans="1:27" ht="12.75">
      <c r="A12" s="250" t="s">
        <v>56</v>
      </c>
      <c r="B12" s="251"/>
      <c r="C12" s="168">
        <f aca="true" t="shared" si="0" ref="C12:Y12">SUM(C6:C11)</f>
        <v>123287012</v>
      </c>
      <c r="D12" s="168">
        <f>SUM(D6:D11)</f>
        <v>0</v>
      </c>
      <c r="E12" s="72">
        <f t="shared" si="0"/>
        <v>91444184</v>
      </c>
      <c r="F12" s="73">
        <f t="shared" si="0"/>
        <v>69444727</v>
      </c>
      <c r="G12" s="73">
        <f t="shared" si="0"/>
        <v>236368329</v>
      </c>
      <c r="H12" s="73">
        <f t="shared" si="0"/>
        <v>192407376</v>
      </c>
      <c r="I12" s="73">
        <f t="shared" si="0"/>
        <v>173643395</v>
      </c>
      <c r="J12" s="73">
        <f t="shared" si="0"/>
        <v>173643395</v>
      </c>
      <c r="K12" s="73">
        <f t="shared" si="0"/>
        <v>168145131</v>
      </c>
      <c r="L12" s="73">
        <f t="shared" si="0"/>
        <v>151429343</v>
      </c>
      <c r="M12" s="73">
        <f t="shared" si="0"/>
        <v>187382242</v>
      </c>
      <c r="N12" s="73">
        <f t="shared" si="0"/>
        <v>187382242</v>
      </c>
      <c r="O12" s="73">
        <f t="shared" si="0"/>
        <v>189608083</v>
      </c>
      <c r="P12" s="73">
        <f t="shared" si="0"/>
        <v>182553119</v>
      </c>
      <c r="Q12" s="73">
        <f t="shared" si="0"/>
        <v>226130083</v>
      </c>
      <c r="R12" s="73">
        <f t="shared" si="0"/>
        <v>226130083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226130083</v>
      </c>
      <c r="X12" s="73">
        <f t="shared" si="0"/>
        <v>52083546</v>
      </c>
      <c r="Y12" s="73">
        <f t="shared" si="0"/>
        <v>174046537</v>
      </c>
      <c r="Z12" s="170">
        <f>+IF(X12&lt;&gt;0,+(Y12/X12)*100,0)</f>
        <v>334.16798656527726</v>
      </c>
      <c r="AA12" s="74">
        <f>SUM(AA6:AA11)</f>
        <v>69444727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5793770</v>
      </c>
      <c r="D17" s="155"/>
      <c r="E17" s="59">
        <v>6956775</v>
      </c>
      <c r="F17" s="60">
        <v>6956775</v>
      </c>
      <c r="G17" s="60">
        <v>6625500</v>
      </c>
      <c r="H17" s="60">
        <v>6625500</v>
      </c>
      <c r="I17" s="60">
        <v>6625500</v>
      </c>
      <c r="J17" s="60">
        <v>6625500</v>
      </c>
      <c r="K17" s="60">
        <v>6625500</v>
      </c>
      <c r="L17" s="60">
        <v>6625500</v>
      </c>
      <c r="M17" s="60">
        <v>6625500</v>
      </c>
      <c r="N17" s="60">
        <v>6625500</v>
      </c>
      <c r="O17" s="60">
        <v>6625500</v>
      </c>
      <c r="P17" s="60">
        <v>6625500</v>
      </c>
      <c r="Q17" s="60">
        <v>6625500</v>
      </c>
      <c r="R17" s="60">
        <v>6625500</v>
      </c>
      <c r="S17" s="60"/>
      <c r="T17" s="60"/>
      <c r="U17" s="60"/>
      <c r="V17" s="60"/>
      <c r="W17" s="60">
        <v>6625500</v>
      </c>
      <c r="X17" s="60">
        <v>5217581</v>
      </c>
      <c r="Y17" s="60">
        <v>1407919</v>
      </c>
      <c r="Z17" s="140">
        <v>26.98</v>
      </c>
      <c r="AA17" s="62">
        <v>6956775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608116052</v>
      </c>
      <c r="D19" s="155"/>
      <c r="E19" s="59">
        <v>678899892</v>
      </c>
      <c r="F19" s="60">
        <v>703134422</v>
      </c>
      <c r="G19" s="60">
        <v>541442131</v>
      </c>
      <c r="H19" s="60">
        <v>558981710</v>
      </c>
      <c r="I19" s="60">
        <v>590500537</v>
      </c>
      <c r="J19" s="60">
        <v>590500537</v>
      </c>
      <c r="K19" s="60">
        <v>627945755</v>
      </c>
      <c r="L19" s="60">
        <v>634878942</v>
      </c>
      <c r="M19" s="60">
        <v>651615265</v>
      </c>
      <c r="N19" s="60">
        <v>651615265</v>
      </c>
      <c r="O19" s="60">
        <v>657698267</v>
      </c>
      <c r="P19" s="60">
        <v>662731241</v>
      </c>
      <c r="Q19" s="60">
        <v>667378790</v>
      </c>
      <c r="R19" s="60">
        <v>667378790</v>
      </c>
      <c r="S19" s="60"/>
      <c r="T19" s="60"/>
      <c r="U19" s="60"/>
      <c r="V19" s="60"/>
      <c r="W19" s="60">
        <v>667378790</v>
      </c>
      <c r="X19" s="60">
        <v>527350817</v>
      </c>
      <c r="Y19" s="60">
        <v>140027973</v>
      </c>
      <c r="Z19" s="140">
        <v>26.55</v>
      </c>
      <c r="AA19" s="62">
        <v>703134422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1468838</v>
      </c>
      <c r="D22" s="155"/>
      <c r="E22" s="59">
        <v>1770730</v>
      </c>
      <c r="F22" s="60">
        <v>1770730</v>
      </c>
      <c r="G22" s="60">
        <v>1712526</v>
      </c>
      <c r="H22" s="60">
        <v>1712526</v>
      </c>
      <c r="I22" s="60">
        <v>1712526</v>
      </c>
      <c r="J22" s="60">
        <v>1712526</v>
      </c>
      <c r="K22" s="60">
        <v>1712526</v>
      </c>
      <c r="L22" s="60">
        <v>1712526</v>
      </c>
      <c r="M22" s="60">
        <v>1712526</v>
      </c>
      <c r="N22" s="60">
        <v>1712526</v>
      </c>
      <c r="O22" s="60">
        <v>1712526</v>
      </c>
      <c r="P22" s="60">
        <v>1712526</v>
      </c>
      <c r="Q22" s="60">
        <v>1712526</v>
      </c>
      <c r="R22" s="60">
        <v>1712526</v>
      </c>
      <c r="S22" s="60"/>
      <c r="T22" s="60"/>
      <c r="U22" s="60"/>
      <c r="V22" s="60"/>
      <c r="W22" s="60">
        <v>1712526</v>
      </c>
      <c r="X22" s="60">
        <v>1328048</v>
      </c>
      <c r="Y22" s="60">
        <v>384478</v>
      </c>
      <c r="Z22" s="140">
        <v>28.95</v>
      </c>
      <c r="AA22" s="62">
        <v>1770730</v>
      </c>
    </row>
    <row r="23" spans="1:27" ht="12.75">
      <c r="A23" s="249" t="s">
        <v>158</v>
      </c>
      <c r="B23" s="182"/>
      <c r="C23" s="155">
        <v>1230799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616609459</v>
      </c>
      <c r="D24" s="168">
        <f>SUM(D15:D23)</f>
        <v>0</v>
      </c>
      <c r="E24" s="76">
        <f t="shared" si="1"/>
        <v>687627397</v>
      </c>
      <c r="F24" s="77">
        <f t="shared" si="1"/>
        <v>711861927</v>
      </c>
      <c r="G24" s="77">
        <f t="shared" si="1"/>
        <v>549780157</v>
      </c>
      <c r="H24" s="77">
        <f t="shared" si="1"/>
        <v>567319736</v>
      </c>
      <c r="I24" s="77">
        <f t="shared" si="1"/>
        <v>598838563</v>
      </c>
      <c r="J24" s="77">
        <f t="shared" si="1"/>
        <v>598838563</v>
      </c>
      <c r="K24" s="77">
        <f t="shared" si="1"/>
        <v>636283781</v>
      </c>
      <c r="L24" s="77">
        <f t="shared" si="1"/>
        <v>643216968</v>
      </c>
      <c r="M24" s="77">
        <f t="shared" si="1"/>
        <v>659953291</v>
      </c>
      <c r="N24" s="77">
        <f t="shared" si="1"/>
        <v>659953291</v>
      </c>
      <c r="O24" s="77">
        <f t="shared" si="1"/>
        <v>666036293</v>
      </c>
      <c r="P24" s="77">
        <f t="shared" si="1"/>
        <v>671069267</v>
      </c>
      <c r="Q24" s="77">
        <f t="shared" si="1"/>
        <v>675716816</v>
      </c>
      <c r="R24" s="77">
        <f t="shared" si="1"/>
        <v>675716816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675716816</v>
      </c>
      <c r="X24" s="77">
        <f t="shared" si="1"/>
        <v>533896446</v>
      </c>
      <c r="Y24" s="77">
        <f t="shared" si="1"/>
        <v>141820370</v>
      </c>
      <c r="Z24" s="212">
        <f>+IF(X24&lt;&gt;0,+(Y24/X24)*100,0)</f>
        <v>26.563272908544516</v>
      </c>
      <c r="AA24" s="79">
        <f>SUM(AA15:AA23)</f>
        <v>711861927</v>
      </c>
    </row>
    <row r="25" spans="1:27" ht="12.75">
      <c r="A25" s="250" t="s">
        <v>159</v>
      </c>
      <c r="B25" s="251"/>
      <c r="C25" s="168">
        <f aca="true" t="shared" si="2" ref="C25:Y25">+C12+C24</f>
        <v>739896471</v>
      </c>
      <c r="D25" s="168">
        <f>+D12+D24</f>
        <v>0</v>
      </c>
      <c r="E25" s="72">
        <f t="shared" si="2"/>
        <v>779071581</v>
      </c>
      <c r="F25" s="73">
        <f t="shared" si="2"/>
        <v>781306654</v>
      </c>
      <c r="G25" s="73">
        <f t="shared" si="2"/>
        <v>786148486</v>
      </c>
      <c r="H25" s="73">
        <f t="shared" si="2"/>
        <v>759727112</v>
      </c>
      <c r="I25" s="73">
        <f t="shared" si="2"/>
        <v>772481958</v>
      </c>
      <c r="J25" s="73">
        <f t="shared" si="2"/>
        <v>772481958</v>
      </c>
      <c r="K25" s="73">
        <f t="shared" si="2"/>
        <v>804428912</v>
      </c>
      <c r="L25" s="73">
        <f t="shared" si="2"/>
        <v>794646311</v>
      </c>
      <c r="M25" s="73">
        <f t="shared" si="2"/>
        <v>847335533</v>
      </c>
      <c r="N25" s="73">
        <f t="shared" si="2"/>
        <v>847335533</v>
      </c>
      <c r="O25" s="73">
        <f t="shared" si="2"/>
        <v>855644376</v>
      </c>
      <c r="P25" s="73">
        <f t="shared" si="2"/>
        <v>853622386</v>
      </c>
      <c r="Q25" s="73">
        <f t="shared" si="2"/>
        <v>901846899</v>
      </c>
      <c r="R25" s="73">
        <f t="shared" si="2"/>
        <v>901846899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901846899</v>
      </c>
      <c r="X25" s="73">
        <f t="shared" si="2"/>
        <v>585979992</v>
      </c>
      <c r="Y25" s="73">
        <f t="shared" si="2"/>
        <v>315866907</v>
      </c>
      <c r="Z25" s="170">
        <f>+IF(X25&lt;&gt;0,+(Y25/X25)*100,0)</f>
        <v>53.90404302404919</v>
      </c>
      <c r="AA25" s="74">
        <f>+AA12+AA24</f>
        <v>781306654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>
        <v>6997583</v>
      </c>
      <c r="H29" s="60">
        <v>11798534</v>
      </c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16273890</v>
      </c>
      <c r="D30" s="155"/>
      <c r="E30" s="59"/>
      <c r="F30" s="60"/>
      <c r="G30" s="60">
        <v>7838560</v>
      </c>
      <c r="H30" s="60">
        <v>7838560</v>
      </c>
      <c r="I30" s="60">
        <v>7838560</v>
      </c>
      <c r="J30" s="60">
        <v>7838560</v>
      </c>
      <c r="K30" s="60">
        <v>7838560</v>
      </c>
      <c r="L30" s="60">
        <v>7838561</v>
      </c>
      <c r="M30" s="60">
        <v>7838561</v>
      </c>
      <c r="N30" s="60">
        <v>7838561</v>
      </c>
      <c r="O30" s="60">
        <v>7838561</v>
      </c>
      <c r="P30" s="60">
        <v>7838561</v>
      </c>
      <c r="Q30" s="60">
        <v>7838561</v>
      </c>
      <c r="R30" s="60">
        <v>7838561</v>
      </c>
      <c r="S30" s="60"/>
      <c r="T30" s="60"/>
      <c r="U30" s="60"/>
      <c r="V30" s="60"/>
      <c r="W30" s="60">
        <v>7838561</v>
      </c>
      <c r="X30" s="60"/>
      <c r="Y30" s="60">
        <v>7838561</v>
      </c>
      <c r="Z30" s="140"/>
      <c r="AA30" s="62"/>
    </row>
    <row r="31" spans="1:27" ht="12.75">
      <c r="A31" s="249" t="s">
        <v>163</v>
      </c>
      <c r="B31" s="182"/>
      <c r="C31" s="155">
        <v>458815</v>
      </c>
      <c r="D31" s="155"/>
      <c r="E31" s="59">
        <v>263231</v>
      </c>
      <c r="F31" s="60">
        <v>263231</v>
      </c>
      <c r="G31" s="60">
        <v>458815</v>
      </c>
      <c r="H31" s="60">
        <v>458815</v>
      </c>
      <c r="I31" s="60">
        <v>458815</v>
      </c>
      <c r="J31" s="60">
        <v>458815</v>
      </c>
      <c r="K31" s="60">
        <v>458815</v>
      </c>
      <c r="L31" s="60">
        <v>458815</v>
      </c>
      <c r="M31" s="60">
        <v>458815</v>
      </c>
      <c r="N31" s="60">
        <v>458815</v>
      </c>
      <c r="O31" s="60">
        <v>458815</v>
      </c>
      <c r="P31" s="60">
        <v>458815</v>
      </c>
      <c r="Q31" s="60">
        <v>458815</v>
      </c>
      <c r="R31" s="60">
        <v>458815</v>
      </c>
      <c r="S31" s="60"/>
      <c r="T31" s="60"/>
      <c r="U31" s="60"/>
      <c r="V31" s="60"/>
      <c r="W31" s="60">
        <v>458815</v>
      </c>
      <c r="X31" s="60">
        <v>197423</v>
      </c>
      <c r="Y31" s="60">
        <v>261392</v>
      </c>
      <c r="Z31" s="140">
        <v>132.4</v>
      </c>
      <c r="AA31" s="62">
        <v>263231</v>
      </c>
    </row>
    <row r="32" spans="1:27" ht="12.75">
      <c r="A32" s="249" t="s">
        <v>164</v>
      </c>
      <c r="B32" s="182"/>
      <c r="C32" s="155">
        <v>38441826</v>
      </c>
      <c r="D32" s="155"/>
      <c r="E32" s="59">
        <v>19331770</v>
      </c>
      <c r="F32" s="60">
        <v>19331770</v>
      </c>
      <c r="G32" s="60">
        <v>52877151</v>
      </c>
      <c r="H32" s="60">
        <v>40656569</v>
      </c>
      <c r="I32" s="60">
        <v>14453462</v>
      </c>
      <c r="J32" s="60">
        <v>14453462</v>
      </c>
      <c r="K32" s="60">
        <v>21481645</v>
      </c>
      <c r="L32" s="60">
        <v>16073000</v>
      </c>
      <c r="M32" s="60">
        <v>20974344</v>
      </c>
      <c r="N32" s="60">
        <v>20974344</v>
      </c>
      <c r="O32" s="60">
        <v>38016780</v>
      </c>
      <c r="P32" s="60">
        <v>39372277</v>
      </c>
      <c r="Q32" s="60">
        <v>39587350</v>
      </c>
      <c r="R32" s="60">
        <v>39587350</v>
      </c>
      <c r="S32" s="60"/>
      <c r="T32" s="60"/>
      <c r="U32" s="60"/>
      <c r="V32" s="60"/>
      <c r="W32" s="60">
        <v>39587350</v>
      </c>
      <c r="X32" s="60">
        <v>14498828</v>
      </c>
      <c r="Y32" s="60">
        <v>25088522</v>
      </c>
      <c r="Z32" s="140">
        <v>173.04</v>
      </c>
      <c r="AA32" s="62">
        <v>19331770</v>
      </c>
    </row>
    <row r="33" spans="1:27" ht="12.75">
      <c r="A33" s="249" t="s">
        <v>165</v>
      </c>
      <c r="B33" s="182"/>
      <c r="C33" s="155">
        <v>2405683</v>
      </c>
      <c r="D33" s="155"/>
      <c r="E33" s="59">
        <v>1237105</v>
      </c>
      <c r="F33" s="60">
        <v>1237105</v>
      </c>
      <c r="G33" s="60">
        <v>2405683</v>
      </c>
      <c r="H33" s="60">
        <v>2405683</v>
      </c>
      <c r="I33" s="60">
        <v>2405683</v>
      </c>
      <c r="J33" s="60">
        <v>2405683</v>
      </c>
      <c r="K33" s="60">
        <v>2405683</v>
      </c>
      <c r="L33" s="60">
        <v>2405683</v>
      </c>
      <c r="M33" s="60">
        <v>2405683</v>
      </c>
      <c r="N33" s="60">
        <v>2405683</v>
      </c>
      <c r="O33" s="60">
        <v>2405683</v>
      </c>
      <c r="P33" s="60">
        <v>2405683</v>
      </c>
      <c r="Q33" s="60">
        <v>2405683</v>
      </c>
      <c r="R33" s="60">
        <v>2405683</v>
      </c>
      <c r="S33" s="60"/>
      <c r="T33" s="60"/>
      <c r="U33" s="60"/>
      <c r="V33" s="60"/>
      <c r="W33" s="60">
        <v>2405683</v>
      </c>
      <c r="X33" s="60">
        <v>927829</v>
      </c>
      <c r="Y33" s="60">
        <v>1477854</v>
      </c>
      <c r="Z33" s="140">
        <v>159.28</v>
      </c>
      <c r="AA33" s="62">
        <v>1237105</v>
      </c>
    </row>
    <row r="34" spans="1:27" ht="12.75">
      <c r="A34" s="250" t="s">
        <v>58</v>
      </c>
      <c r="B34" s="251"/>
      <c r="C34" s="168">
        <f aca="true" t="shared" si="3" ref="C34:Y34">SUM(C29:C33)</f>
        <v>57580214</v>
      </c>
      <c r="D34" s="168">
        <f>SUM(D29:D33)</f>
        <v>0</v>
      </c>
      <c r="E34" s="72">
        <f t="shared" si="3"/>
        <v>20832106</v>
      </c>
      <c r="F34" s="73">
        <f t="shared" si="3"/>
        <v>20832106</v>
      </c>
      <c r="G34" s="73">
        <f t="shared" si="3"/>
        <v>70577792</v>
      </c>
      <c r="H34" s="73">
        <f t="shared" si="3"/>
        <v>63158161</v>
      </c>
      <c r="I34" s="73">
        <f t="shared" si="3"/>
        <v>25156520</v>
      </c>
      <c r="J34" s="73">
        <f t="shared" si="3"/>
        <v>25156520</v>
      </c>
      <c r="K34" s="73">
        <f t="shared" si="3"/>
        <v>32184703</v>
      </c>
      <c r="L34" s="73">
        <f t="shared" si="3"/>
        <v>26776059</v>
      </c>
      <c r="M34" s="73">
        <f t="shared" si="3"/>
        <v>31677403</v>
      </c>
      <c r="N34" s="73">
        <f t="shared" si="3"/>
        <v>31677403</v>
      </c>
      <c r="O34" s="73">
        <f t="shared" si="3"/>
        <v>48719839</v>
      </c>
      <c r="P34" s="73">
        <f t="shared" si="3"/>
        <v>50075336</v>
      </c>
      <c r="Q34" s="73">
        <f t="shared" si="3"/>
        <v>50290409</v>
      </c>
      <c r="R34" s="73">
        <f t="shared" si="3"/>
        <v>50290409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50290409</v>
      </c>
      <c r="X34" s="73">
        <f t="shared" si="3"/>
        <v>15624080</v>
      </c>
      <c r="Y34" s="73">
        <f t="shared" si="3"/>
        <v>34666329</v>
      </c>
      <c r="Z34" s="170">
        <f>+IF(X34&lt;&gt;0,+(Y34/X34)*100,0)</f>
        <v>221.87756975130694</v>
      </c>
      <c r="AA34" s="74">
        <f>SUM(AA29:AA33)</f>
        <v>20832106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3585447</v>
      </c>
      <c r="D38" s="155"/>
      <c r="E38" s="59">
        <v>6765829</v>
      </c>
      <c r="F38" s="60">
        <v>6765829</v>
      </c>
      <c r="G38" s="60">
        <v>3585447</v>
      </c>
      <c r="H38" s="60">
        <v>3585447</v>
      </c>
      <c r="I38" s="60">
        <v>3585447</v>
      </c>
      <c r="J38" s="60">
        <v>3585447</v>
      </c>
      <c r="K38" s="60">
        <v>3585447</v>
      </c>
      <c r="L38" s="60">
        <v>3585447</v>
      </c>
      <c r="M38" s="60">
        <v>3585447</v>
      </c>
      <c r="N38" s="60">
        <v>3585447</v>
      </c>
      <c r="O38" s="60">
        <v>3585447</v>
      </c>
      <c r="P38" s="60">
        <v>3585447</v>
      </c>
      <c r="Q38" s="60">
        <v>3585447</v>
      </c>
      <c r="R38" s="60">
        <v>3585447</v>
      </c>
      <c r="S38" s="60"/>
      <c r="T38" s="60"/>
      <c r="U38" s="60"/>
      <c r="V38" s="60"/>
      <c r="W38" s="60">
        <v>3585447</v>
      </c>
      <c r="X38" s="60">
        <v>5074372</v>
      </c>
      <c r="Y38" s="60">
        <v>-1488925</v>
      </c>
      <c r="Z38" s="140">
        <v>-29.34</v>
      </c>
      <c r="AA38" s="62">
        <v>6765829</v>
      </c>
    </row>
    <row r="39" spans="1:27" ht="12.75">
      <c r="A39" s="250" t="s">
        <v>59</v>
      </c>
      <c r="B39" s="253"/>
      <c r="C39" s="168">
        <f aca="true" t="shared" si="4" ref="C39:Y39">SUM(C37:C38)</f>
        <v>3585447</v>
      </c>
      <c r="D39" s="168">
        <f>SUM(D37:D38)</f>
        <v>0</v>
      </c>
      <c r="E39" s="76">
        <f t="shared" si="4"/>
        <v>6765829</v>
      </c>
      <c r="F39" s="77">
        <f t="shared" si="4"/>
        <v>6765829</v>
      </c>
      <c r="G39" s="77">
        <f t="shared" si="4"/>
        <v>3585447</v>
      </c>
      <c r="H39" s="77">
        <f t="shared" si="4"/>
        <v>3585447</v>
      </c>
      <c r="I39" s="77">
        <f t="shared" si="4"/>
        <v>3585447</v>
      </c>
      <c r="J39" s="77">
        <f t="shared" si="4"/>
        <v>3585447</v>
      </c>
      <c r="K39" s="77">
        <f t="shared" si="4"/>
        <v>3585447</v>
      </c>
      <c r="L39" s="77">
        <f t="shared" si="4"/>
        <v>3585447</v>
      </c>
      <c r="M39" s="77">
        <f t="shared" si="4"/>
        <v>3585447</v>
      </c>
      <c r="N39" s="77">
        <f t="shared" si="4"/>
        <v>3585447</v>
      </c>
      <c r="O39" s="77">
        <f t="shared" si="4"/>
        <v>3585447</v>
      </c>
      <c r="P39" s="77">
        <f t="shared" si="4"/>
        <v>3585447</v>
      </c>
      <c r="Q39" s="77">
        <f t="shared" si="4"/>
        <v>3585447</v>
      </c>
      <c r="R39" s="77">
        <f t="shared" si="4"/>
        <v>3585447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3585447</v>
      </c>
      <c r="X39" s="77">
        <f t="shared" si="4"/>
        <v>5074372</v>
      </c>
      <c r="Y39" s="77">
        <f t="shared" si="4"/>
        <v>-1488925</v>
      </c>
      <c r="Z39" s="212">
        <f>+IF(X39&lt;&gt;0,+(Y39/X39)*100,0)</f>
        <v>-29.342054543892328</v>
      </c>
      <c r="AA39" s="79">
        <f>SUM(AA37:AA38)</f>
        <v>6765829</v>
      </c>
    </row>
    <row r="40" spans="1:27" ht="12.75">
      <c r="A40" s="250" t="s">
        <v>167</v>
      </c>
      <c r="B40" s="251"/>
      <c r="C40" s="168">
        <f aca="true" t="shared" si="5" ref="C40:Y40">+C34+C39</f>
        <v>61165661</v>
      </c>
      <c r="D40" s="168">
        <f>+D34+D39</f>
        <v>0</v>
      </c>
      <c r="E40" s="72">
        <f t="shared" si="5"/>
        <v>27597935</v>
      </c>
      <c r="F40" s="73">
        <f t="shared" si="5"/>
        <v>27597935</v>
      </c>
      <c r="G40" s="73">
        <f t="shared" si="5"/>
        <v>74163239</v>
      </c>
      <c r="H40" s="73">
        <f t="shared" si="5"/>
        <v>66743608</v>
      </c>
      <c r="I40" s="73">
        <f t="shared" si="5"/>
        <v>28741967</v>
      </c>
      <c r="J40" s="73">
        <f t="shared" si="5"/>
        <v>28741967</v>
      </c>
      <c r="K40" s="73">
        <f t="shared" si="5"/>
        <v>35770150</v>
      </c>
      <c r="L40" s="73">
        <f t="shared" si="5"/>
        <v>30361506</v>
      </c>
      <c r="M40" s="73">
        <f t="shared" si="5"/>
        <v>35262850</v>
      </c>
      <c r="N40" s="73">
        <f t="shared" si="5"/>
        <v>35262850</v>
      </c>
      <c r="O40" s="73">
        <f t="shared" si="5"/>
        <v>52305286</v>
      </c>
      <c r="P40" s="73">
        <f t="shared" si="5"/>
        <v>53660783</v>
      </c>
      <c r="Q40" s="73">
        <f t="shared" si="5"/>
        <v>53875856</v>
      </c>
      <c r="R40" s="73">
        <f t="shared" si="5"/>
        <v>53875856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53875856</v>
      </c>
      <c r="X40" s="73">
        <f t="shared" si="5"/>
        <v>20698452</v>
      </c>
      <c r="Y40" s="73">
        <f t="shared" si="5"/>
        <v>33177404</v>
      </c>
      <c r="Z40" s="170">
        <f>+IF(X40&lt;&gt;0,+(Y40/X40)*100,0)</f>
        <v>160.28930086172628</v>
      </c>
      <c r="AA40" s="74">
        <f>+AA34+AA39</f>
        <v>27597935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678730810</v>
      </c>
      <c r="D42" s="257">
        <f>+D25-D40</f>
        <v>0</v>
      </c>
      <c r="E42" s="258">
        <f t="shared" si="6"/>
        <v>751473646</v>
      </c>
      <c r="F42" s="259">
        <f t="shared" si="6"/>
        <v>753708719</v>
      </c>
      <c r="G42" s="259">
        <f t="shared" si="6"/>
        <v>711985247</v>
      </c>
      <c r="H42" s="259">
        <f t="shared" si="6"/>
        <v>692983504</v>
      </c>
      <c r="I42" s="259">
        <f t="shared" si="6"/>
        <v>743739991</v>
      </c>
      <c r="J42" s="259">
        <f t="shared" si="6"/>
        <v>743739991</v>
      </c>
      <c r="K42" s="259">
        <f t="shared" si="6"/>
        <v>768658762</v>
      </c>
      <c r="L42" s="259">
        <f t="shared" si="6"/>
        <v>764284805</v>
      </c>
      <c r="M42" s="259">
        <f t="shared" si="6"/>
        <v>812072683</v>
      </c>
      <c r="N42" s="259">
        <f t="shared" si="6"/>
        <v>812072683</v>
      </c>
      <c r="O42" s="259">
        <f t="shared" si="6"/>
        <v>803339090</v>
      </c>
      <c r="P42" s="259">
        <f t="shared" si="6"/>
        <v>799961603</v>
      </c>
      <c r="Q42" s="259">
        <f t="shared" si="6"/>
        <v>847971043</v>
      </c>
      <c r="R42" s="259">
        <f t="shared" si="6"/>
        <v>847971043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847971043</v>
      </c>
      <c r="X42" s="259">
        <f t="shared" si="6"/>
        <v>565281540</v>
      </c>
      <c r="Y42" s="259">
        <f t="shared" si="6"/>
        <v>282689503</v>
      </c>
      <c r="Z42" s="260">
        <f>+IF(X42&lt;&gt;0,+(Y42/X42)*100,0)</f>
        <v>50.00862101387567</v>
      </c>
      <c r="AA42" s="261">
        <f>+AA25-AA40</f>
        <v>753708719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678730810</v>
      </c>
      <c r="D45" s="155"/>
      <c r="E45" s="59">
        <v>690189404</v>
      </c>
      <c r="F45" s="60">
        <v>714423933</v>
      </c>
      <c r="G45" s="60">
        <v>711985247</v>
      </c>
      <c r="H45" s="60">
        <v>692983504</v>
      </c>
      <c r="I45" s="60">
        <v>743739991</v>
      </c>
      <c r="J45" s="60">
        <v>743739991</v>
      </c>
      <c r="K45" s="60">
        <v>768658762</v>
      </c>
      <c r="L45" s="60">
        <v>764284806</v>
      </c>
      <c r="M45" s="60">
        <v>812072683</v>
      </c>
      <c r="N45" s="60">
        <v>812072683</v>
      </c>
      <c r="O45" s="60">
        <v>803339090</v>
      </c>
      <c r="P45" s="60">
        <v>799961603</v>
      </c>
      <c r="Q45" s="60">
        <v>847971042</v>
      </c>
      <c r="R45" s="60">
        <v>847971042</v>
      </c>
      <c r="S45" s="60"/>
      <c r="T45" s="60"/>
      <c r="U45" s="60"/>
      <c r="V45" s="60"/>
      <c r="W45" s="60">
        <v>847971042</v>
      </c>
      <c r="X45" s="60">
        <v>535817950</v>
      </c>
      <c r="Y45" s="60">
        <v>312153092</v>
      </c>
      <c r="Z45" s="139">
        <v>58.26</v>
      </c>
      <c r="AA45" s="62">
        <v>714423933</v>
      </c>
    </row>
    <row r="46" spans="1:27" ht="12.75">
      <c r="A46" s="249" t="s">
        <v>171</v>
      </c>
      <c r="B46" s="182"/>
      <c r="C46" s="155"/>
      <c r="D46" s="155"/>
      <c r="E46" s="59">
        <v>61284242</v>
      </c>
      <c r="F46" s="60">
        <v>39284786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29463590</v>
      </c>
      <c r="Y46" s="60">
        <v>-29463590</v>
      </c>
      <c r="Z46" s="139">
        <v>-100</v>
      </c>
      <c r="AA46" s="62">
        <v>39284786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678730810</v>
      </c>
      <c r="D48" s="217">
        <f>SUM(D45:D47)</f>
        <v>0</v>
      </c>
      <c r="E48" s="264">
        <f t="shared" si="7"/>
        <v>751473646</v>
      </c>
      <c r="F48" s="219">
        <f t="shared" si="7"/>
        <v>753708719</v>
      </c>
      <c r="G48" s="219">
        <f t="shared" si="7"/>
        <v>711985247</v>
      </c>
      <c r="H48" s="219">
        <f t="shared" si="7"/>
        <v>692983504</v>
      </c>
      <c r="I48" s="219">
        <f t="shared" si="7"/>
        <v>743739991</v>
      </c>
      <c r="J48" s="219">
        <f t="shared" si="7"/>
        <v>743739991</v>
      </c>
      <c r="K48" s="219">
        <f t="shared" si="7"/>
        <v>768658762</v>
      </c>
      <c r="L48" s="219">
        <f t="shared" si="7"/>
        <v>764284806</v>
      </c>
      <c r="M48" s="219">
        <f t="shared" si="7"/>
        <v>812072683</v>
      </c>
      <c r="N48" s="219">
        <f t="shared" si="7"/>
        <v>812072683</v>
      </c>
      <c r="O48" s="219">
        <f t="shared" si="7"/>
        <v>803339090</v>
      </c>
      <c r="P48" s="219">
        <f t="shared" si="7"/>
        <v>799961603</v>
      </c>
      <c r="Q48" s="219">
        <f t="shared" si="7"/>
        <v>847971042</v>
      </c>
      <c r="R48" s="219">
        <f t="shared" si="7"/>
        <v>847971042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847971042</v>
      </c>
      <c r="X48" s="219">
        <f t="shared" si="7"/>
        <v>565281540</v>
      </c>
      <c r="Y48" s="219">
        <f t="shared" si="7"/>
        <v>282689502</v>
      </c>
      <c r="Z48" s="265">
        <f>+IF(X48&lt;&gt;0,+(Y48/X48)*100,0)</f>
        <v>50.008620836972675</v>
      </c>
      <c r="AA48" s="232">
        <f>SUM(AA45:AA47)</f>
        <v>753708719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9702151</v>
      </c>
      <c r="D6" s="155"/>
      <c r="E6" s="59">
        <v>18990527</v>
      </c>
      <c r="F6" s="60">
        <v>18990526</v>
      </c>
      <c r="G6" s="60"/>
      <c r="H6" s="60">
        <v>609009</v>
      </c>
      <c r="I6" s="60">
        <v>6789122</v>
      </c>
      <c r="J6" s="60">
        <v>7398131</v>
      </c>
      <c r="K6" s="60">
        <v>8630053</v>
      </c>
      <c r="L6" s="60"/>
      <c r="M6" s="60">
        <v>618907</v>
      </c>
      <c r="N6" s="60">
        <v>9248960</v>
      </c>
      <c r="O6" s="60"/>
      <c r="P6" s="60">
        <v>3282996</v>
      </c>
      <c r="Q6" s="60">
        <v>618907</v>
      </c>
      <c r="R6" s="60">
        <v>3901903</v>
      </c>
      <c r="S6" s="60"/>
      <c r="T6" s="60"/>
      <c r="U6" s="60"/>
      <c r="V6" s="60"/>
      <c r="W6" s="60">
        <v>20548994</v>
      </c>
      <c r="X6" s="60">
        <v>31314801</v>
      </c>
      <c r="Y6" s="60">
        <v>-10765807</v>
      </c>
      <c r="Z6" s="140">
        <v>-34.38</v>
      </c>
      <c r="AA6" s="62">
        <v>18990526</v>
      </c>
    </row>
    <row r="7" spans="1:27" ht="12.75">
      <c r="A7" s="249" t="s">
        <v>32</v>
      </c>
      <c r="B7" s="182"/>
      <c r="C7" s="155">
        <v>29904275</v>
      </c>
      <c r="D7" s="155"/>
      <c r="E7" s="59">
        <v>31271536</v>
      </c>
      <c r="F7" s="60">
        <v>30892017</v>
      </c>
      <c r="G7" s="60">
        <v>13086508</v>
      </c>
      <c r="H7" s="60">
        <v>2427082</v>
      </c>
      <c r="I7" s="60">
        <v>4538699</v>
      </c>
      <c r="J7" s="60">
        <v>20052289</v>
      </c>
      <c r="K7" s="60">
        <v>4532326</v>
      </c>
      <c r="L7" s="60">
        <v>2636582</v>
      </c>
      <c r="M7" s="60">
        <v>1967007</v>
      </c>
      <c r="N7" s="60">
        <v>9135915</v>
      </c>
      <c r="O7" s="60">
        <v>8261833</v>
      </c>
      <c r="P7" s="60">
        <v>2197552</v>
      </c>
      <c r="Q7" s="60">
        <v>2547546</v>
      </c>
      <c r="R7" s="60">
        <v>13006931</v>
      </c>
      <c r="S7" s="60"/>
      <c r="T7" s="60"/>
      <c r="U7" s="60"/>
      <c r="V7" s="60"/>
      <c r="W7" s="60">
        <v>42195135</v>
      </c>
      <c r="X7" s="60">
        <v>24120367</v>
      </c>
      <c r="Y7" s="60">
        <v>18074768</v>
      </c>
      <c r="Z7" s="140">
        <v>74.94</v>
      </c>
      <c r="AA7" s="62">
        <v>30892017</v>
      </c>
    </row>
    <row r="8" spans="1:27" ht="12.75">
      <c r="A8" s="249" t="s">
        <v>178</v>
      </c>
      <c r="B8" s="182"/>
      <c r="C8" s="155">
        <v>5055744</v>
      </c>
      <c r="D8" s="155"/>
      <c r="E8" s="59">
        <v>5362636</v>
      </c>
      <c r="F8" s="60">
        <v>7096721</v>
      </c>
      <c r="G8" s="60">
        <v>559091</v>
      </c>
      <c r="H8" s="60">
        <v>749323</v>
      </c>
      <c r="I8" s="60">
        <v>1247940</v>
      </c>
      <c r="J8" s="60">
        <v>2556354</v>
      </c>
      <c r="K8" s="60">
        <v>548731</v>
      </c>
      <c r="L8" s="60">
        <v>716468</v>
      </c>
      <c r="M8" s="60">
        <v>329251</v>
      </c>
      <c r="N8" s="60">
        <v>1594450</v>
      </c>
      <c r="O8" s="60">
        <v>1299515</v>
      </c>
      <c r="P8" s="60">
        <v>434556</v>
      </c>
      <c r="Q8" s="60">
        <v>1021049</v>
      </c>
      <c r="R8" s="60">
        <v>2755120</v>
      </c>
      <c r="S8" s="60"/>
      <c r="T8" s="60"/>
      <c r="U8" s="60"/>
      <c r="V8" s="60"/>
      <c r="W8" s="60">
        <v>6905924</v>
      </c>
      <c r="X8" s="60">
        <v>5521652</v>
      </c>
      <c r="Y8" s="60">
        <v>1384272</v>
      </c>
      <c r="Z8" s="140">
        <v>25.07</v>
      </c>
      <c r="AA8" s="62">
        <v>7096721</v>
      </c>
    </row>
    <row r="9" spans="1:27" ht="12.75">
      <c r="A9" s="249" t="s">
        <v>179</v>
      </c>
      <c r="B9" s="182"/>
      <c r="C9" s="155">
        <v>181492272</v>
      </c>
      <c r="D9" s="155"/>
      <c r="E9" s="59">
        <v>204938900</v>
      </c>
      <c r="F9" s="60">
        <v>202380008</v>
      </c>
      <c r="G9" s="60">
        <v>84513000</v>
      </c>
      <c r="H9" s="60">
        <v>426000</v>
      </c>
      <c r="I9" s="60"/>
      <c r="J9" s="60">
        <v>84939000</v>
      </c>
      <c r="K9" s="60"/>
      <c r="L9" s="60">
        <v>766000</v>
      </c>
      <c r="M9" s="60">
        <v>65893000</v>
      </c>
      <c r="N9" s="60">
        <v>66659000</v>
      </c>
      <c r="O9" s="60"/>
      <c r="P9" s="60">
        <v>512000</v>
      </c>
      <c r="Q9" s="60">
        <v>49770008</v>
      </c>
      <c r="R9" s="60">
        <v>50282008</v>
      </c>
      <c r="S9" s="60"/>
      <c r="T9" s="60"/>
      <c r="U9" s="60"/>
      <c r="V9" s="60"/>
      <c r="W9" s="60">
        <v>201880008</v>
      </c>
      <c r="X9" s="60">
        <v>196588947</v>
      </c>
      <c r="Y9" s="60">
        <v>5291061</v>
      </c>
      <c r="Z9" s="140">
        <v>2.69</v>
      </c>
      <c r="AA9" s="62">
        <v>202380008</v>
      </c>
    </row>
    <row r="10" spans="1:27" ht="12.75">
      <c r="A10" s="249" t="s">
        <v>180</v>
      </c>
      <c r="B10" s="182"/>
      <c r="C10" s="155">
        <v>72644798</v>
      </c>
      <c r="D10" s="155"/>
      <c r="E10" s="59">
        <v>113800100</v>
      </c>
      <c r="F10" s="60">
        <v>116858988</v>
      </c>
      <c r="G10" s="60">
        <v>49000000</v>
      </c>
      <c r="H10" s="60"/>
      <c r="I10" s="60"/>
      <c r="J10" s="60">
        <v>49000000</v>
      </c>
      <c r="K10" s="60">
        <v>10000000</v>
      </c>
      <c r="L10" s="60"/>
      <c r="M10" s="60">
        <v>4000000</v>
      </c>
      <c r="N10" s="60">
        <v>14000000</v>
      </c>
      <c r="O10" s="60">
        <v>19000000</v>
      </c>
      <c r="P10" s="60">
        <v>5100000</v>
      </c>
      <c r="Q10" s="60">
        <v>21774168</v>
      </c>
      <c r="R10" s="60">
        <v>45874168</v>
      </c>
      <c r="S10" s="60"/>
      <c r="T10" s="60"/>
      <c r="U10" s="60"/>
      <c r="V10" s="60"/>
      <c r="W10" s="60">
        <v>108874168</v>
      </c>
      <c r="X10" s="60">
        <v>114210045</v>
      </c>
      <c r="Y10" s="60">
        <v>-5335877</v>
      </c>
      <c r="Z10" s="140">
        <v>-4.67</v>
      </c>
      <c r="AA10" s="62">
        <v>116858988</v>
      </c>
    </row>
    <row r="11" spans="1:27" ht="12.75">
      <c r="A11" s="249" t="s">
        <v>181</v>
      </c>
      <c r="B11" s="182"/>
      <c r="C11" s="155">
        <v>10554299</v>
      </c>
      <c r="D11" s="155"/>
      <c r="E11" s="59">
        <v>7933662</v>
      </c>
      <c r="F11" s="60">
        <v>11299806</v>
      </c>
      <c r="G11" s="60">
        <v>745126</v>
      </c>
      <c r="H11" s="60">
        <v>916008</v>
      </c>
      <c r="I11" s="60">
        <v>1898103</v>
      </c>
      <c r="J11" s="60">
        <v>3559237</v>
      </c>
      <c r="K11" s="60">
        <v>772435</v>
      </c>
      <c r="L11" s="60">
        <v>863384</v>
      </c>
      <c r="M11" s="60">
        <v>1140991</v>
      </c>
      <c r="N11" s="60">
        <v>2776810</v>
      </c>
      <c r="O11" s="60">
        <v>877339</v>
      </c>
      <c r="P11" s="60">
        <v>513175</v>
      </c>
      <c r="Q11" s="60">
        <v>1394762</v>
      </c>
      <c r="R11" s="60">
        <v>2785276</v>
      </c>
      <c r="S11" s="60"/>
      <c r="T11" s="60"/>
      <c r="U11" s="60"/>
      <c r="V11" s="60"/>
      <c r="W11" s="60">
        <v>9121323</v>
      </c>
      <c r="X11" s="60">
        <v>8943156</v>
      </c>
      <c r="Y11" s="60">
        <v>178167</v>
      </c>
      <c r="Z11" s="140">
        <v>1.99</v>
      </c>
      <c r="AA11" s="62">
        <v>11299806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-224859645</v>
      </c>
      <c r="D14" s="155"/>
      <c r="E14" s="59">
        <v>-240719429</v>
      </c>
      <c r="F14" s="60">
        <v>-254427214</v>
      </c>
      <c r="G14" s="60">
        <v>-21357949</v>
      </c>
      <c r="H14" s="60">
        <v>-24020456</v>
      </c>
      <c r="I14" s="60">
        <v>-16240179</v>
      </c>
      <c r="J14" s="60">
        <v>-61618584</v>
      </c>
      <c r="K14" s="60">
        <v>-18023091</v>
      </c>
      <c r="L14" s="60">
        <v>-14939727</v>
      </c>
      <c r="M14" s="60">
        <v>-20893539</v>
      </c>
      <c r="N14" s="60">
        <v>-53856357</v>
      </c>
      <c r="O14" s="60">
        <v>-21986673</v>
      </c>
      <c r="P14" s="60">
        <v>-15742201</v>
      </c>
      <c r="Q14" s="60">
        <v>-26147556</v>
      </c>
      <c r="R14" s="60">
        <v>-63876430</v>
      </c>
      <c r="S14" s="60"/>
      <c r="T14" s="60"/>
      <c r="U14" s="60"/>
      <c r="V14" s="60"/>
      <c r="W14" s="60">
        <v>-179351371</v>
      </c>
      <c r="X14" s="60">
        <v>-179530943</v>
      </c>
      <c r="Y14" s="60">
        <v>179572</v>
      </c>
      <c r="Z14" s="140">
        <v>-0.1</v>
      </c>
      <c r="AA14" s="62">
        <v>-254427214</v>
      </c>
    </row>
    <row r="15" spans="1:27" ht="12.75">
      <c r="A15" s="249" t="s">
        <v>40</v>
      </c>
      <c r="B15" s="182"/>
      <c r="C15" s="155">
        <v>-2168113</v>
      </c>
      <c r="D15" s="155"/>
      <c r="E15" s="59">
        <v>-1574700</v>
      </c>
      <c r="F15" s="60">
        <v>-1574700</v>
      </c>
      <c r="G15" s="60">
        <v>-1422</v>
      </c>
      <c r="H15" s="60"/>
      <c r="I15" s="60"/>
      <c r="J15" s="60">
        <v>-1422</v>
      </c>
      <c r="K15" s="60"/>
      <c r="L15" s="60"/>
      <c r="M15" s="60"/>
      <c r="N15" s="60"/>
      <c r="O15" s="60">
        <v>-60902</v>
      </c>
      <c r="P15" s="60">
        <v>-12917</v>
      </c>
      <c r="Q15" s="60">
        <v>-9</v>
      </c>
      <c r="R15" s="60">
        <v>-73828</v>
      </c>
      <c r="S15" s="60"/>
      <c r="T15" s="60"/>
      <c r="U15" s="60"/>
      <c r="V15" s="60"/>
      <c r="W15" s="60">
        <v>-75250</v>
      </c>
      <c r="X15" s="60">
        <v>-253374</v>
      </c>
      <c r="Y15" s="60">
        <v>178124</v>
      </c>
      <c r="Z15" s="140">
        <v>-70.3</v>
      </c>
      <c r="AA15" s="62">
        <v>-1574700</v>
      </c>
    </row>
    <row r="16" spans="1:27" ht="12.75">
      <c r="A16" s="249" t="s">
        <v>42</v>
      </c>
      <c r="B16" s="182"/>
      <c r="C16" s="155">
        <v>-4490789</v>
      </c>
      <c r="D16" s="155"/>
      <c r="E16" s="59">
        <v>-11209306</v>
      </c>
      <c r="F16" s="60">
        <v>-2380003</v>
      </c>
      <c r="G16" s="60"/>
      <c r="H16" s="60"/>
      <c r="I16" s="60"/>
      <c r="J16" s="60"/>
      <c r="K16" s="60"/>
      <c r="L16" s="60">
        <v>-189620</v>
      </c>
      <c r="M16" s="60">
        <v>-455400</v>
      </c>
      <c r="N16" s="60">
        <v>-645020</v>
      </c>
      <c r="O16" s="60">
        <v>-147712</v>
      </c>
      <c r="P16" s="60"/>
      <c r="Q16" s="60">
        <v>-139475</v>
      </c>
      <c r="R16" s="60">
        <v>-287187</v>
      </c>
      <c r="S16" s="60"/>
      <c r="T16" s="60"/>
      <c r="U16" s="60"/>
      <c r="V16" s="60"/>
      <c r="W16" s="60">
        <v>-932207</v>
      </c>
      <c r="X16" s="60">
        <v>-2040556</v>
      </c>
      <c r="Y16" s="60">
        <v>1108349</v>
      </c>
      <c r="Z16" s="140">
        <v>-54.32</v>
      </c>
      <c r="AA16" s="62">
        <v>-2380003</v>
      </c>
    </row>
    <row r="17" spans="1:27" ht="12.75">
      <c r="A17" s="250" t="s">
        <v>185</v>
      </c>
      <c r="B17" s="251"/>
      <c r="C17" s="168">
        <f aca="true" t="shared" si="0" ref="C17:Y17">SUM(C6:C16)</f>
        <v>77834992</v>
      </c>
      <c r="D17" s="168">
        <f t="shared" si="0"/>
        <v>0</v>
      </c>
      <c r="E17" s="72">
        <f t="shared" si="0"/>
        <v>128793926</v>
      </c>
      <c r="F17" s="73">
        <f t="shared" si="0"/>
        <v>129136149</v>
      </c>
      <c r="G17" s="73">
        <f t="shared" si="0"/>
        <v>126544354</v>
      </c>
      <c r="H17" s="73">
        <f t="shared" si="0"/>
        <v>-18893034</v>
      </c>
      <c r="I17" s="73">
        <f t="shared" si="0"/>
        <v>-1766315</v>
      </c>
      <c r="J17" s="73">
        <f t="shared" si="0"/>
        <v>105885005</v>
      </c>
      <c r="K17" s="73">
        <f t="shared" si="0"/>
        <v>6460454</v>
      </c>
      <c r="L17" s="73">
        <f t="shared" si="0"/>
        <v>-10146913</v>
      </c>
      <c r="M17" s="73">
        <f t="shared" si="0"/>
        <v>52600217</v>
      </c>
      <c r="N17" s="73">
        <f t="shared" si="0"/>
        <v>48913758</v>
      </c>
      <c r="O17" s="73">
        <f t="shared" si="0"/>
        <v>7243400</v>
      </c>
      <c r="P17" s="73">
        <f t="shared" si="0"/>
        <v>-3714839</v>
      </c>
      <c r="Q17" s="73">
        <f t="shared" si="0"/>
        <v>50839400</v>
      </c>
      <c r="R17" s="73">
        <f t="shared" si="0"/>
        <v>54367961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209166724</v>
      </c>
      <c r="X17" s="73">
        <f t="shared" si="0"/>
        <v>198874095</v>
      </c>
      <c r="Y17" s="73">
        <f t="shared" si="0"/>
        <v>10292629</v>
      </c>
      <c r="Z17" s="170">
        <f>+IF(X17&lt;&gt;0,+(Y17/X17)*100,0)</f>
        <v>5.175449824171419</v>
      </c>
      <c r="AA17" s="74">
        <f>SUM(AA6:AA16)</f>
        <v>129136149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20148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-83616793</v>
      </c>
      <c r="D26" s="155"/>
      <c r="E26" s="59">
        <v>-115202431</v>
      </c>
      <c r="F26" s="60">
        <v>-139236946</v>
      </c>
      <c r="G26" s="60">
        <v>-4370983</v>
      </c>
      <c r="H26" s="60">
        <v>-17539579</v>
      </c>
      <c r="I26" s="60">
        <v>-18120809</v>
      </c>
      <c r="J26" s="60">
        <v>-40031371</v>
      </c>
      <c r="K26" s="60">
        <v>-7445218</v>
      </c>
      <c r="L26" s="60">
        <v>-6933186</v>
      </c>
      <c r="M26" s="60">
        <v>-16736323</v>
      </c>
      <c r="N26" s="60">
        <v>-31114727</v>
      </c>
      <c r="O26" s="60">
        <v>-6083002</v>
      </c>
      <c r="P26" s="60">
        <v>-5032974</v>
      </c>
      <c r="Q26" s="60">
        <v>-7993646</v>
      </c>
      <c r="R26" s="60">
        <v>-19109622</v>
      </c>
      <c r="S26" s="60"/>
      <c r="T26" s="60"/>
      <c r="U26" s="60"/>
      <c r="V26" s="60"/>
      <c r="W26" s="60">
        <v>-90255720</v>
      </c>
      <c r="X26" s="60">
        <v>-96145026</v>
      </c>
      <c r="Y26" s="60">
        <v>5889306</v>
      </c>
      <c r="Z26" s="140">
        <v>-6.13</v>
      </c>
      <c r="AA26" s="62">
        <v>-139236946</v>
      </c>
    </row>
    <row r="27" spans="1:27" ht="12.75">
      <c r="A27" s="250" t="s">
        <v>192</v>
      </c>
      <c r="B27" s="251"/>
      <c r="C27" s="168">
        <f aca="true" t="shared" si="1" ref="C27:Y27">SUM(C21:C26)</f>
        <v>-83596645</v>
      </c>
      <c r="D27" s="168">
        <f>SUM(D21:D26)</f>
        <v>0</v>
      </c>
      <c r="E27" s="72">
        <f t="shared" si="1"/>
        <v>-115202431</v>
      </c>
      <c r="F27" s="73">
        <f t="shared" si="1"/>
        <v>-139236946</v>
      </c>
      <c r="G27" s="73">
        <f t="shared" si="1"/>
        <v>-4370983</v>
      </c>
      <c r="H27" s="73">
        <f t="shared" si="1"/>
        <v>-17539579</v>
      </c>
      <c r="I27" s="73">
        <f t="shared" si="1"/>
        <v>-18120809</v>
      </c>
      <c r="J27" s="73">
        <f t="shared" si="1"/>
        <v>-40031371</v>
      </c>
      <c r="K27" s="73">
        <f t="shared" si="1"/>
        <v>-7445218</v>
      </c>
      <c r="L27" s="73">
        <f t="shared" si="1"/>
        <v>-6933186</v>
      </c>
      <c r="M27" s="73">
        <f t="shared" si="1"/>
        <v>-16736323</v>
      </c>
      <c r="N27" s="73">
        <f t="shared" si="1"/>
        <v>-31114727</v>
      </c>
      <c r="O27" s="73">
        <f t="shared" si="1"/>
        <v>-6083002</v>
      </c>
      <c r="P27" s="73">
        <f t="shared" si="1"/>
        <v>-5032974</v>
      </c>
      <c r="Q27" s="73">
        <f t="shared" si="1"/>
        <v>-7993646</v>
      </c>
      <c r="R27" s="73">
        <f t="shared" si="1"/>
        <v>-19109622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-90255720</v>
      </c>
      <c r="X27" s="73">
        <f t="shared" si="1"/>
        <v>-96145026</v>
      </c>
      <c r="Y27" s="73">
        <f t="shared" si="1"/>
        <v>5889306</v>
      </c>
      <c r="Z27" s="170">
        <f>+IF(X27&lt;&gt;0,+(Y27/X27)*100,0)</f>
        <v>-6.125440124172414</v>
      </c>
      <c r="AA27" s="74">
        <f>SUM(AA21:AA26)</f>
        <v>-139236946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-24126110</v>
      </c>
      <c r="D35" s="155"/>
      <c r="E35" s="59">
        <v>-15399458</v>
      </c>
      <c r="F35" s="60">
        <v>-15399458</v>
      </c>
      <c r="G35" s="60">
        <v>-8435330</v>
      </c>
      <c r="H35" s="60"/>
      <c r="I35" s="60"/>
      <c r="J35" s="60">
        <v>-8435330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-8435330</v>
      </c>
      <c r="X35" s="60">
        <v>-13834788</v>
      </c>
      <c r="Y35" s="60">
        <v>5399458</v>
      </c>
      <c r="Z35" s="140">
        <v>-39.03</v>
      </c>
      <c r="AA35" s="62">
        <v>-15399458</v>
      </c>
    </row>
    <row r="36" spans="1:27" ht="12.75">
      <c r="A36" s="250" t="s">
        <v>198</v>
      </c>
      <c r="B36" s="251"/>
      <c r="C36" s="168">
        <f aca="true" t="shared" si="2" ref="C36:Y36">SUM(C31:C35)</f>
        <v>-24126110</v>
      </c>
      <c r="D36" s="168">
        <f>SUM(D31:D35)</f>
        <v>0</v>
      </c>
      <c r="E36" s="72">
        <f t="shared" si="2"/>
        <v>-15399458</v>
      </c>
      <c r="F36" s="73">
        <f t="shared" si="2"/>
        <v>-15399458</v>
      </c>
      <c r="G36" s="73">
        <f t="shared" si="2"/>
        <v>-8435330</v>
      </c>
      <c r="H36" s="73">
        <f t="shared" si="2"/>
        <v>0</v>
      </c>
      <c r="I36" s="73">
        <f t="shared" si="2"/>
        <v>0</v>
      </c>
      <c r="J36" s="73">
        <f t="shared" si="2"/>
        <v>-8435330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-8435330</v>
      </c>
      <c r="X36" s="73">
        <f t="shared" si="2"/>
        <v>-13834788</v>
      </c>
      <c r="Y36" s="73">
        <f t="shared" si="2"/>
        <v>5399458</v>
      </c>
      <c r="Z36" s="170">
        <f>+IF(X36&lt;&gt;0,+(Y36/X36)*100,0)</f>
        <v>-39.028122440329405</v>
      </c>
      <c r="AA36" s="74">
        <f>SUM(AA31:AA35)</f>
        <v>-15399458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-29887763</v>
      </c>
      <c r="D38" s="153">
        <f>+D17+D27+D36</f>
        <v>0</v>
      </c>
      <c r="E38" s="99">
        <f t="shared" si="3"/>
        <v>-1807963</v>
      </c>
      <c r="F38" s="100">
        <f t="shared" si="3"/>
        <v>-25500255</v>
      </c>
      <c r="G38" s="100">
        <f t="shared" si="3"/>
        <v>113738041</v>
      </c>
      <c r="H38" s="100">
        <f t="shared" si="3"/>
        <v>-36432613</v>
      </c>
      <c r="I38" s="100">
        <f t="shared" si="3"/>
        <v>-19887124</v>
      </c>
      <c r="J38" s="100">
        <f t="shared" si="3"/>
        <v>57418304</v>
      </c>
      <c r="K38" s="100">
        <f t="shared" si="3"/>
        <v>-984764</v>
      </c>
      <c r="L38" s="100">
        <f t="shared" si="3"/>
        <v>-17080099</v>
      </c>
      <c r="M38" s="100">
        <f t="shared" si="3"/>
        <v>35863894</v>
      </c>
      <c r="N38" s="100">
        <f t="shared" si="3"/>
        <v>17799031</v>
      </c>
      <c r="O38" s="100">
        <f t="shared" si="3"/>
        <v>1160398</v>
      </c>
      <c r="P38" s="100">
        <f t="shared" si="3"/>
        <v>-8747813</v>
      </c>
      <c r="Q38" s="100">
        <f t="shared" si="3"/>
        <v>42845754</v>
      </c>
      <c r="R38" s="100">
        <f t="shared" si="3"/>
        <v>35258339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110475674</v>
      </c>
      <c r="X38" s="100">
        <f t="shared" si="3"/>
        <v>88894281</v>
      </c>
      <c r="Y38" s="100">
        <f t="shared" si="3"/>
        <v>21581393</v>
      </c>
      <c r="Z38" s="137">
        <f>+IF(X38&lt;&gt;0,+(Y38/X38)*100,0)</f>
        <v>24.277594415775745</v>
      </c>
      <c r="AA38" s="102">
        <f>+AA17+AA27+AA36</f>
        <v>-25500255</v>
      </c>
    </row>
    <row r="39" spans="1:27" ht="12.75">
      <c r="A39" s="249" t="s">
        <v>200</v>
      </c>
      <c r="B39" s="182"/>
      <c r="C39" s="153">
        <v>96913996</v>
      </c>
      <c r="D39" s="153"/>
      <c r="E39" s="99">
        <v>65333401</v>
      </c>
      <c r="F39" s="100">
        <v>67026233</v>
      </c>
      <c r="G39" s="100">
        <v>65333401</v>
      </c>
      <c r="H39" s="100">
        <v>179071442</v>
      </c>
      <c r="I39" s="100">
        <v>142638829</v>
      </c>
      <c r="J39" s="100">
        <v>65333401</v>
      </c>
      <c r="K39" s="100">
        <v>122751705</v>
      </c>
      <c r="L39" s="100">
        <v>121766941</v>
      </c>
      <c r="M39" s="100">
        <v>104686842</v>
      </c>
      <c r="N39" s="100">
        <v>122751705</v>
      </c>
      <c r="O39" s="100">
        <v>140550736</v>
      </c>
      <c r="P39" s="100">
        <v>141711134</v>
      </c>
      <c r="Q39" s="100">
        <v>132963321</v>
      </c>
      <c r="R39" s="100">
        <v>140550736</v>
      </c>
      <c r="S39" s="100"/>
      <c r="T39" s="100"/>
      <c r="U39" s="100"/>
      <c r="V39" s="100"/>
      <c r="W39" s="100">
        <v>65333401</v>
      </c>
      <c r="X39" s="100">
        <v>67026233</v>
      </c>
      <c r="Y39" s="100">
        <v>-1692832</v>
      </c>
      <c r="Z39" s="137">
        <v>-2.53</v>
      </c>
      <c r="AA39" s="102">
        <v>67026233</v>
      </c>
    </row>
    <row r="40" spans="1:27" ht="12.75">
      <c r="A40" s="269" t="s">
        <v>201</v>
      </c>
      <c r="B40" s="256"/>
      <c r="C40" s="257">
        <v>67026233</v>
      </c>
      <c r="D40" s="257"/>
      <c r="E40" s="258">
        <v>63525439</v>
      </c>
      <c r="F40" s="259">
        <v>41525977</v>
      </c>
      <c r="G40" s="259">
        <v>179071442</v>
      </c>
      <c r="H40" s="259">
        <v>142638829</v>
      </c>
      <c r="I40" s="259">
        <v>122751705</v>
      </c>
      <c r="J40" s="259">
        <v>122751705</v>
      </c>
      <c r="K40" s="259">
        <v>121766941</v>
      </c>
      <c r="L40" s="259">
        <v>104686842</v>
      </c>
      <c r="M40" s="259">
        <v>140550736</v>
      </c>
      <c r="N40" s="259">
        <v>140550736</v>
      </c>
      <c r="O40" s="259">
        <v>141711134</v>
      </c>
      <c r="P40" s="259">
        <v>132963321</v>
      </c>
      <c r="Q40" s="259">
        <v>175809075</v>
      </c>
      <c r="R40" s="259">
        <v>175809075</v>
      </c>
      <c r="S40" s="259"/>
      <c r="T40" s="259"/>
      <c r="U40" s="259"/>
      <c r="V40" s="259"/>
      <c r="W40" s="259">
        <v>175809075</v>
      </c>
      <c r="X40" s="259">
        <v>155920513</v>
      </c>
      <c r="Y40" s="259">
        <v>19888562</v>
      </c>
      <c r="Z40" s="260">
        <v>12.76</v>
      </c>
      <c r="AA40" s="261">
        <v>41525977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83616792</v>
      </c>
      <c r="D5" s="200">
        <f t="shared" si="0"/>
        <v>0</v>
      </c>
      <c r="E5" s="106">
        <f t="shared" si="0"/>
        <v>91651295</v>
      </c>
      <c r="F5" s="106">
        <f t="shared" si="0"/>
        <v>118925274</v>
      </c>
      <c r="G5" s="106">
        <f t="shared" si="0"/>
        <v>4370983</v>
      </c>
      <c r="H5" s="106">
        <f t="shared" si="0"/>
        <v>17539579</v>
      </c>
      <c r="I5" s="106">
        <f t="shared" si="0"/>
        <v>31518826</v>
      </c>
      <c r="J5" s="106">
        <f t="shared" si="0"/>
        <v>53429388</v>
      </c>
      <c r="K5" s="106">
        <f t="shared" si="0"/>
        <v>37445219</v>
      </c>
      <c r="L5" s="106">
        <f t="shared" si="0"/>
        <v>6933186</v>
      </c>
      <c r="M5" s="106">
        <f t="shared" si="0"/>
        <v>16736323</v>
      </c>
      <c r="N5" s="106">
        <f t="shared" si="0"/>
        <v>61114728</v>
      </c>
      <c r="O5" s="106">
        <f t="shared" si="0"/>
        <v>6083002</v>
      </c>
      <c r="P5" s="106">
        <f t="shared" si="0"/>
        <v>5032974</v>
      </c>
      <c r="Q5" s="106">
        <f t="shared" si="0"/>
        <v>4647549</v>
      </c>
      <c r="R5" s="106">
        <f t="shared" si="0"/>
        <v>15763525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130307641</v>
      </c>
      <c r="X5" s="106">
        <f t="shared" si="0"/>
        <v>89193956</v>
      </c>
      <c r="Y5" s="106">
        <f t="shared" si="0"/>
        <v>41113685</v>
      </c>
      <c r="Z5" s="201">
        <f>+IF(X5&lt;&gt;0,+(Y5/X5)*100,0)</f>
        <v>46.09469838965322</v>
      </c>
      <c r="AA5" s="199">
        <f>SUM(AA11:AA18)</f>
        <v>118925274</v>
      </c>
    </row>
    <row r="6" spans="1:27" ht="12.75">
      <c r="A6" s="291" t="s">
        <v>205</v>
      </c>
      <c r="B6" s="142"/>
      <c r="C6" s="62">
        <v>39093648</v>
      </c>
      <c r="D6" s="156"/>
      <c r="E6" s="60">
        <v>-15512</v>
      </c>
      <c r="F6" s="60">
        <v>44848795</v>
      </c>
      <c r="G6" s="60"/>
      <c r="H6" s="60">
        <v>2425889</v>
      </c>
      <c r="I6" s="60">
        <v>5469377</v>
      </c>
      <c r="J6" s="60">
        <v>7895266</v>
      </c>
      <c r="K6" s="60">
        <v>7131341</v>
      </c>
      <c r="L6" s="60">
        <v>844909</v>
      </c>
      <c r="M6" s="60">
        <v>2927791</v>
      </c>
      <c r="N6" s="60">
        <v>10904041</v>
      </c>
      <c r="O6" s="60">
        <v>3034464</v>
      </c>
      <c r="P6" s="60">
        <v>4740594</v>
      </c>
      <c r="Q6" s="60">
        <v>1425786</v>
      </c>
      <c r="R6" s="60">
        <v>9200844</v>
      </c>
      <c r="S6" s="60"/>
      <c r="T6" s="60"/>
      <c r="U6" s="60"/>
      <c r="V6" s="60"/>
      <c r="W6" s="60">
        <v>28000151</v>
      </c>
      <c r="X6" s="60">
        <v>33636596</v>
      </c>
      <c r="Y6" s="60">
        <v>-5636445</v>
      </c>
      <c r="Z6" s="140">
        <v>-16.76</v>
      </c>
      <c r="AA6" s="155">
        <v>44848795</v>
      </c>
    </row>
    <row r="7" spans="1:27" ht="12.75">
      <c r="A7" s="291" t="s">
        <v>206</v>
      </c>
      <c r="B7" s="142"/>
      <c r="C7" s="62">
        <v>28653227</v>
      </c>
      <c r="D7" s="156"/>
      <c r="E7" s="60">
        <v>40281000</v>
      </c>
      <c r="F7" s="60">
        <v>41778901</v>
      </c>
      <c r="G7" s="60">
        <v>4021063</v>
      </c>
      <c r="H7" s="60">
        <v>12124754</v>
      </c>
      <c r="I7" s="60">
        <v>18449077</v>
      </c>
      <c r="J7" s="60">
        <v>34594894</v>
      </c>
      <c r="K7" s="60">
        <v>22245660</v>
      </c>
      <c r="L7" s="60">
        <v>3179954</v>
      </c>
      <c r="M7" s="60">
        <v>2282949</v>
      </c>
      <c r="N7" s="60">
        <v>27708563</v>
      </c>
      <c r="O7" s="60">
        <v>1105121</v>
      </c>
      <c r="P7" s="60"/>
      <c r="Q7" s="60">
        <v>2664187</v>
      </c>
      <c r="R7" s="60">
        <v>3769308</v>
      </c>
      <c r="S7" s="60"/>
      <c r="T7" s="60"/>
      <c r="U7" s="60"/>
      <c r="V7" s="60"/>
      <c r="W7" s="60">
        <v>66072765</v>
      </c>
      <c r="X7" s="60">
        <v>31334176</v>
      </c>
      <c r="Y7" s="60">
        <v>34738589</v>
      </c>
      <c r="Z7" s="140">
        <v>110.86</v>
      </c>
      <c r="AA7" s="155">
        <v>41778901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>
        <v>500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375</v>
      </c>
      <c r="Y10" s="60">
        <v>-375</v>
      </c>
      <c r="Z10" s="140">
        <v>-100</v>
      </c>
      <c r="AA10" s="155">
        <v>500</v>
      </c>
    </row>
    <row r="11" spans="1:27" ht="12.75">
      <c r="A11" s="292" t="s">
        <v>210</v>
      </c>
      <c r="B11" s="142"/>
      <c r="C11" s="293">
        <f aca="true" t="shared" si="1" ref="C11:Y11">SUM(C6:C10)</f>
        <v>67746875</v>
      </c>
      <c r="D11" s="294">
        <f t="shared" si="1"/>
        <v>0</v>
      </c>
      <c r="E11" s="295">
        <f t="shared" si="1"/>
        <v>40265488</v>
      </c>
      <c r="F11" s="295">
        <f t="shared" si="1"/>
        <v>86628196</v>
      </c>
      <c r="G11" s="295">
        <f t="shared" si="1"/>
        <v>4021063</v>
      </c>
      <c r="H11" s="295">
        <f t="shared" si="1"/>
        <v>14550643</v>
      </c>
      <c r="I11" s="295">
        <f t="shared" si="1"/>
        <v>23918454</v>
      </c>
      <c r="J11" s="295">
        <f t="shared" si="1"/>
        <v>42490160</v>
      </c>
      <c r="K11" s="295">
        <f t="shared" si="1"/>
        <v>29377001</v>
      </c>
      <c r="L11" s="295">
        <f t="shared" si="1"/>
        <v>4024863</v>
      </c>
      <c r="M11" s="295">
        <f t="shared" si="1"/>
        <v>5210740</v>
      </c>
      <c r="N11" s="295">
        <f t="shared" si="1"/>
        <v>38612604</v>
      </c>
      <c r="O11" s="295">
        <f t="shared" si="1"/>
        <v>4139585</v>
      </c>
      <c r="P11" s="295">
        <f t="shared" si="1"/>
        <v>4740594</v>
      </c>
      <c r="Q11" s="295">
        <f t="shared" si="1"/>
        <v>4089973</v>
      </c>
      <c r="R11" s="295">
        <f t="shared" si="1"/>
        <v>12970152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94072916</v>
      </c>
      <c r="X11" s="295">
        <f t="shared" si="1"/>
        <v>64971147</v>
      </c>
      <c r="Y11" s="295">
        <f t="shared" si="1"/>
        <v>29101769</v>
      </c>
      <c r="Z11" s="296">
        <f>+IF(X11&lt;&gt;0,+(Y11/X11)*100,0)</f>
        <v>44.7918350587223</v>
      </c>
      <c r="AA11" s="297">
        <f>SUM(AA6:AA10)</f>
        <v>86628196</v>
      </c>
    </row>
    <row r="12" spans="1:27" ht="12.75">
      <c r="A12" s="298" t="s">
        <v>211</v>
      </c>
      <c r="B12" s="136"/>
      <c r="C12" s="62">
        <v>9812835</v>
      </c>
      <c r="D12" s="156"/>
      <c r="E12" s="60">
        <v>34919494</v>
      </c>
      <c r="F12" s="60">
        <v>16811413</v>
      </c>
      <c r="G12" s="60"/>
      <c r="H12" s="60">
        <v>2988936</v>
      </c>
      <c r="I12" s="60">
        <v>6753642</v>
      </c>
      <c r="J12" s="60">
        <v>9742578</v>
      </c>
      <c r="K12" s="60">
        <v>7221488</v>
      </c>
      <c r="L12" s="60">
        <v>2852965</v>
      </c>
      <c r="M12" s="60">
        <v>4199652</v>
      </c>
      <c r="N12" s="60">
        <v>14274105</v>
      </c>
      <c r="O12" s="60">
        <v>2264211</v>
      </c>
      <c r="P12" s="60">
        <v>247059</v>
      </c>
      <c r="Q12" s="60">
        <v>532976</v>
      </c>
      <c r="R12" s="60">
        <v>3044246</v>
      </c>
      <c r="S12" s="60"/>
      <c r="T12" s="60"/>
      <c r="U12" s="60"/>
      <c r="V12" s="60"/>
      <c r="W12" s="60">
        <v>27060929</v>
      </c>
      <c r="X12" s="60">
        <v>12608560</v>
      </c>
      <c r="Y12" s="60">
        <v>14452369</v>
      </c>
      <c r="Z12" s="140">
        <v>114.62</v>
      </c>
      <c r="AA12" s="155">
        <v>16811413</v>
      </c>
    </row>
    <row r="13" spans="1:27" ht="12.75">
      <c r="A13" s="298" t="s">
        <v>212</v>
      </c>
      <c r="B13" s="136"/>
      <c r="C13" s="273">
        <v>452358</v>
      </c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5604724</v>
      </c>
      <c r="D15" s="156"/>
      <c r="E15" s="60">
        <v>16466313</v>
      </c>
      <c r="F15" s="60">
        <v>15485665</v>
      </c>
      <c r="G15" s="60">
        <v>349920</v>
      </c>
      <c r="H15" s="60"/>
      <c r="I15" s="60">
        <v>846730</v>
      </c>
      <c r="J15" s="60">
        <v>1196650</v>
      </c>
      <c r="K15" s="60">
        <v>846730</v>
      </c>
      <c r="L15" s="60">
        <v>55358</v>
      </c>
      <c r="M15" s="60">
        <v>7325931</v>
      </c>
      <c r="N15" s="60">
        <v>8228019</v>
      </c>
      <c r="O15" s="60">
        <v>-320794</v>
      </c>
      <c r="P15" s="60">
        <v>45321</v>
      </c>
      <c r="Q15" s="60">
        <v>24600</v>
      </c>
      <c r="R15" s="60">
        <v>-250873</v>
      </c>
      <c r="S15" s="60"/>
      <c r="T15" s="60"/>
      <c r="U15" s="60"/>
      <c r="V15" s="60"/>
      <c r="W15" s="60">
        <v>9173796</v>
      </c>
      <c r="X15" s="60">
        <v>11614249</v>
      </c>
      <c r="Y15" s="60">
        <v>-2440453</v>
      </c>
      <c r="Z15" s="140">
        <v>-21.01</v>
      </c>
      <c r="AA15" s="155">
        <v>15485665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23551136</v>
      </c>
      <c r="F20" s="100">
        <f t="shared" si="2"/>
        <v>20511687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15383765</v>
      </c>
      <c r="Y20" s="100">
        <f t="shared" si="2"/>
        <v>-15383765</v>
      </c>
      <c r="Z20" s="137">
        <f>+IF(X20&lt;&gt;0,+(Y20/X20)*100,0)</f>
        <v>-100</v>
      </c>
      <c r="AA20" s="153">
        <f>SUM(AA26:AA33)</f>
        <v>20511687</v>
      </c>
    </row>
    <row r="21" spans="1:27" ht="12.75">
      <c r="A21" s="291" t="s">
        <v>205</v>
      </c>
      <c r="B21" s="142"/>
      <c r="C21" s="62"/>
      <c r="D21" s="156"/>
      <c r="E21" s="60">
        <v>7370386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7370386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>
        <v>16180750</v>
      </c>
      <c r="F27" s="60">
        <v>20511687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15383765</v>
      </c>
      <c r="Y27" s="60">
        <v>-15383765</v>
      </c>
      <c r="Z27" s="140">
        <v>-100</v>
      </c>
      <c r="AA27" s="155">
        <v>20511687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39093648</v>
      </c>
      <c r="D36" s="156">
        <f t="shared" si="4"/>
        <v>0</v>
      </c>
      <c r="E36" s="60">
        <f t="shared" si="4"/>
        <v>7354874</v>
      </c>
      <c r="F36" s="60">
        <f t="shared" si="4"/>
        <v>44848795</v>
      </c>
      <c r="G36" s="60">
        <f t="shared" si="4"/>
        <v>0</v>
      </c>
      <c r="H36" s="60">
        <f t="shared" si="4"/>
        <v>2425889</v>
      </c>
      <c r="I36" s="60">
        <f t="shared" si="4"/>
        <v>5469377</v>
      </c>
      <c r="J36" s="60">
        <f t="shared" si="4"/>
        <v>7895266</v>
      </c>
      <c r="K36" s="60">
        <f t="shared" si="4"/>
        <v>7131341</v>
      </c>
      <c r="L36" s="60">
        <f t="shared" si="4"/>
        <v>844909</v>
      </c>
      <c r="M36" s="60">
        <f t="shared" si="4"/>
        <v>2927791</v>
      </c>
      <c r="N36" s="60">
        <f t="shared" si="4"/>
        <v>10904041</v>
      </c>
      <c r="O36" s="60">
        <f t="shared" si="4"/>
        <v>3034464</v>
      </c>
      <c r="P36" s="60">
        <f t="shared" si="4"/>
        <v>4740594</v>
      </c>
      <c r="Q36" s="60">
        <f t="shared" si="4"/>
        <v>1425786</v>
      </c>
      <c r="R36" s="60">
        <f t="shared" si="4"/>
        <v>9200844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28000151</v>
      </c>
      <c r="X36" s="60">
        <f t="shared" si="4"/>
        <v>33636596</v>
      </c>
      <c r="Y36" s="60">
        <f t="shared" si="4"/>
        <v>-5636445</v>
      </c>
      <c r="Z36" s="140">
        <f aca="true" t="shared" si="5" ref="Z36:Z49">+IF(X36&lt;&gt;0,+(Y36/X36)*100,0)</f>
        <v>-16.756882890290086</v>
      </c>
      <c r="AA36" s="155">
        <f>AA6+AA21</f>
        <v>44848795</v>
      </c>
    </row>
    <row r="37" spans="1:27" ht="12.75">
      <c r="A37" s="291" t="s">
        <v>206</v>
      </c>
      <c r="B37" s="142"/>
      <c r="C37" s="62">
        <f t="shared" si="4"/>
        <v>28653227</v>
      </c>
      <c r="D37" s="156">
        <f t="shared" si="4"/>
        <v>0</v>
      </c>
      <c r="E37" s="60">
        <f t="shared" si="4"/>
        <v>40281000</v>
      </c>
      <c r="F37" s="60">
        <f t="shared" si="4"/>
        <v>41778901</v>
      </c>
      <c r="G37" s="60">
        <f t="shared" si="4"/>
        <v>4021063</v>
      </c>
      <c r="H37" s="60">
        <f t="shared" si="4"/>
        <v>12124754</v>
      </c>
      <c r="I37" s="60">
        <f t="shared" si="4"/>
        <v>18449077</v>
      </c>
      <c r="J37" s="60">
        <f t="shared" si="4"/>
        <v>34594894</v>
      </c>
      <c r="K37" s="60">
        <f t="shared" si="4"/>
        <v>22245660</v>
      </c>
      <c r="L37" s="60">
        <f t="shared" si="4"/>
        <v>3179954</v>
      </c>
      <c r="M37" s="60">
        <f t="shared" si="4"/>
        <v>2282949</v>
      </c>
      <c r="N37" s="60">
        <f t="shared" si="4"/>
        <v>27708563</v>
      </c>
      <c r="O37" s="60">
        <f t="shared" si="4"/>
        <v>1105121</v>
      </c>
      <c r="P37" s="60">
        <f t="shared" si="4"/>
        <v>0</v>
      </c>
      <c r="Q37" s="60">
        <f t="shared" si="4"/>
        <v>2664187</v>
      </c>
      <c r="R37" s="60">
        <f t="shared" si="4"/>
        <v>3769308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66072765</v>
      </c>
      <c r="X37" s="60">
        <f t="shared" si="4"/>
        <v>31334176</v>
      </c>
      <c r="Y37" s="60">
        <f t="shared" si="4"/>
        <v>34738589</v>
      </c>
      <c r="Z37" s="140">
        <f t="shared" si="5"/>
        <v>110.86485567707285</v>
      </c>
      <c r="AA37" s="155">
        <f>AA7+AA22</f>
        <v>41778901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500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375</v>
      </c>
      <c r="Y40" s="60">
        <f t="shared" si="4"/>
        <v>-375</v>
      </c>
      <c r="Z40" s="140">
        <f t="shared" si="5"/>
        <v>-100</v>
      </c>
      <c r="AA40" s="155">
        <f>AA10+AA25</f>
        <v>500</v>
      </c>
    </row>
    <row r="41" spans="1:27" ht="12.75">
      <c r="A41" s="292" t="s">
        <v>210</v>
      </c>
      <c r="B41" s="142"/>
      <c r="C41" s="293">
        <f aca="true" t="shared" si="6" ref="C41:Y41">SUM(C36:C40)</f>
        <v>67746875</v>
      </c>
      <c r="D41" s="294">
        <f t="shared" si="6"/>
        <v>0</v>
      </c>
      <c r="E41" s="295">
        <f t="shared" si="6"/>
        <v>47635874</v>
      </c>
      <c r="F41" s="295">
        <f t="shared" si="6"/>
        <v>86628196</v>
      </c>
      <c r="G41" s="295">
        <f t="shared" si="6"/>
        <v>4021063</v>
      </c>
      <c r="H41" s="295">
        <f t="shared" si="6"/>
        <v>14550643</v>
      </c>
      <c r="I41" s="295">
        <f t="shared" si="6"/>
        <v>23918454</v>
      </c>
      <c r="J41" s="295">
        <f t="shared" si="6"/>
        <v>42490160</v>
      </c>
      <c r="K41" s="295">
        <f t="shared" si="6"/>
        <v>29377001</v>
      </c>
      <c r="L41" s="295">
        <f t="shared" si="6"/>
        <v>4024863</v>
      </c>
      <c r="M41" s="295">
        <f t="shared" si="6"/>
        <v>5210740</v>
      </c>
      <c r="N41" s="295">
        <f t="shared" si="6"/>
        <v>38612604</v>
      </c>
      <c r="O41" s="295">
        <f t="shared" si="6"/>
        <v>4139585</v>
      </c>
      <c r="P41" s="295">
        <f t="shared" si="6"/>
        <v>4740594</v>
      </c>
      <c r="Q41" s="295">
        <f t="shared" si="6"/>
        <v>4089973</v>
      </c>
      <c r="R41" s="295">
        <f t="shared" si="6"/>
        <v>12970152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94072916</v>
      </c>
      <c r="X41" s="295">
        <f t="shared" si="6"/>
        <v>64971147</v>
      </c>
      <c r="Y41" s="295">
        <f t="shared" si="6"/>
        <v>29101769</v>
      </c>
      <c r="Z41" s="296">
        <f t="shared" si="5"/>
        <v>44.7918350587223</v>
      </c>
      <c r="AA41" s="297">
        <f>SUM(AA36:AA40)</f>
        <v>86628196</v>
      </c>
    </row>
    <row r="42" spans="1:27" ht="12.75">
      <c r="A42" s="298" t="s">
        <v>211</v>
      </c>
      <c r="B42" s="136"/>
      <c r="C42" s="95">
        <f aca="true" t="shared" si="7" ref="C42:Y48">C12+C27</f>
        <v>9812835</v>
      </c>
      <c r="D42" s="129">
        <f t="shared" si="7"/>
        <v>0</v>
      </c>
      <c r="E42" s="54">
        <f t="shared" si="7"/>
        <v>51100244</v>
      </c>
      <c r="F42" s="54">
        <f t="shared" si="7"/>
        <v>37323100</v>
      </c>
      <c r="G42" s="54">
        <f t="shared" si="7"/>
        <v>0</v>
      </c>
      <c r="H42" s="54">
        <f t="shared" si="7"/>
        <v>2988936</v>
      </c>
      <c r="I42" s="54">
        <f t="shared" si="7"/>
        <v>6753642</v>
      </c>
      <c r="J42" s="54">
        <f t="shared" si="7"/>
        <v>9742578</v>
      </c>
      <c r="K42" s="54">
        <f t="shared" si="7"/>
        <v>7221488</v>
      </c>
      <c r="L42" s="54">
        <f t="shared" si="7"/>
        <v>2852965</v>
      </c>
      <c r="M42" s="54">
        <f t="shared" si="7"/>
        <v>4199652</v>
      </c>
      <c r="N42" s="54">
        <f t="shared" si="7"/>
        <v>14274105</v>
      </c>
      <c r="O42" s="54">
        <f t="shared" si="7"/>
        <v>2264211</v>
      </c>
      <c r="P42" s="54">
        <f t="shared" si="7"/>
        <v>247059</v>
      </c>
      <c r="Q42" s="54">
        <f t="shared" si="7"/>
        <v>532976</v>
      </c>
      <c r="R42" s="54">
        <f t="shared" si="7"/>
        <v>3044246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27060929</v>
      </c>
      <c r="X42" s="54">
        <f t="shared" si="7"/>
        <v>27992325</v>
      </c>
      <c r="Y42" s="54">
        <f t="shared" si="7"/>
        <v>-931396</v>
      </c>
      <c r="Z42" s="184">
        <f t="shared" si="5"/>
        <v>-3.3273263296278532</v>
      </c>
      <c r="AA42" s="130">
        <f aca="true" t="shared" si="8" ref="AA42:AA48">AA12+AA27</f>
        <v>37323100</v>
      </c>
    </row>
    <row r="43" spans="1:27" ht="12.75">
      <c r="A43" s="298" t="s">
        <v>212</v>
      </c>
      <c r="B43" s="136"/>
      <c r="C43" s="303">
        <f t="shared" si="7"/>
        <v>452358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5604724</v>
      </c>
      <c r="D45" s="129">
        <f t="shared" si="7"/>
        <v>0</v>
      </c>
      <c r="E45" s="54">
        <f t="shared" si="7"/>
        <v>16466313</v>
      </c>
      <c r="F45" s="54">
        <f t="shared" si="7"/>
        <v>15485665</v>
      </c>
      <c r="G45" s="54">
        <f t="shared" si="7"/>
        <v>349920</v>
      </c>
      <c r="H45" s="54">
        <f t="shared" si="7"/>
        <v>0</v>
      </c>
      <c r="I45" s="54">
        <f t="shared" si="7"/>
        <v>846730</v>
      </c>
      <c r="J45" s="54">
        <f t="shared" si="7"/>
        <v>1196650</v>
      </c>
      <c r="K45" s="54">
        <f t="shared" si="7"/>
        <v>846730</v>
      </c>
      <c r="L45" s="54">
        <f t="shared" si="7"/>
        <v>55358</v>
      </c>
      <c r="M45" s="54">
        <f t="shared" si="7"/>
        <v>7325931</v>
      </c>
      <c r="N45" s="54">
        <f t="shared" si="7"/>
        <v>8228019</v>
      </c>
      <c r="O45" s="54">
        <f t="shared" si="7"/>
        <v>-320794</v>
      </c>
      <c r="P45" s="54">
        <f t="shared" si="7"/>
        <v>45321</v>
      </c>
      <c r="Q45" s="54">
        <f t="shared" si="7"/>
        <v>24600</v>
      </c>
      <c r="R45" s="54">
        <f t="shared" si="7"/>
        <v>-250873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9173796</v>
      </c>
      <c r="X45" s="54">
        <f t="shared" si="7"/>
        <v>11614249</v>
      </c>
      <c r="Y45" s="54">
        <f t="shared" si="7"/>
        <v>-2440453</v>
      </c>
      <c r="Z45" s="184">
        <f t="shared" si="5"/>
        <v>-21.01257687862556</v>
      </c>
      <c r="AA45" s="130">
        <f t="shared" si="8"/>
        <v>15485665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83616792</v>
      </c>
      <c r="D49" s="218">
        <f t="shared" si="9"/>
        <v>0</v>
      </c>
      <c r="E49" s="220">
        <f t="shared" si="9"/>
        <v>115202431</v>
      </c>
      <c r="F49" s="220">
        <f t="shared" si="9"/>
        <v>139436961</v>
      </c>
      <c r="G49" s="220">
        <f t="shared" si="9"/>
        <v>4370983</v>
      </c>
      <c r="H49" s="220">
        <f t="shared" si="9"/>
        <v>17539579</v>
      </c>
      <c r="I49" s="220">
        <f t="shared" si="9"/>
        <v>31518826</v>
      </c>
      <c r="J49" s="220">
        <f t="shared" si="9"/>
        <v>53429388</v>
      </c>
      <c r="K49" s="220">
        <f t="shared" si="9"/>
        <v>37445219</v>
      </c>
      <c r="L49" s="220">
        <f t="shared" si="9"/>
        <v>6933186</v>
      </c>
      <c r="M49" s="220">
        <f t="shared" si="9"/>
        <v>16736323</v>
      </c>
      <c r="N49" s="220">
        <f t="shared" si="9"/>
        <v>61114728</v>
      </c>
      <c r="O49" s="220">
        <f t="shared" si="9"/>
        <v>6083002</v>
      </c>
      <c r="P49" s="220">
        <f t="shared" si="9"/>
        <v>5032974</v>
      </c>
      <c r="Q49" s="220">
        <f t="shared" si="9"/>
        <v>4647549</v>
      </c>
      <c r="R49" s="220">
        <f t="shared" si="9"/>
        <v>15763525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130307641</v>
      </c>
      <c r="X49" s="220">
        <f t="shared" si="9"/>
        <v>104577721</v>
      </c>
      <c r="Y49" s="220">
        <f t="shared" si="9"/>
        <v>25729920</v>
      </c>
      <c r="Z49" s="221">
        <f t="shared" si="5"/>
        <v>24.603634267378997</v>
      </c>
      <c r="AA49" s="222">
        <f>SUM(AA41:AA48)</f>
        <v>139436961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5017010</v>
      </c>
      <c r="D51" s="129">
        <f t="shared" si="10"/>
        <v>0</v>
      </c>
      <c r="E51" s="54">
        <f t="shared" si="10"/>
        <v>5807330</v>
      </c>
      <c r="F51" s="54">
        <f t="shared" si="10"/>
        <v>6029124</v>
      </c>
      <c r="G51" s="54">
        <f t="shared" si="10"/>
        <v>19449</v>
      </c>
      <c r="H51" s="54">
        <f t="shared" si="10"/>
        <v>241559</v>
      </c>
      <c r="I51" s="54">
        <f t="shared" si="10"/>
        <v>173207</v>
      </c>
      <c r="J51" s="54">
        <f t="shared" si="10"/>
        <v>434215</v>
      </c>
      <c r="K51" s="54">
        <f t="shared" si="10"/>
        <v>746557</v>
      </c>
      <c r="L51" s="54">
        <f t="shared" si="10"/>
        <v>285155</v>
      </c>
      <c r="M51" s="54">
        <f t="shared" si="10"/>
        <v>706944</v>
      </c>
      <c r="N51" s="54">
        <f t="shared" si="10"/>
        <v>1738656</v>
      </c>
      <c r="O51" s="54">
        <f t="shared" si="10"/>
        <v>-103631</v>
      </c>
      <c r="P51" s="54">
        <f t="shared" si="10"/>
        <v>509406</v>
      </c>
      <c r="Q51" s="54">
        <f t="shared" si="10"/>
        <v>738839</v>
      </c>
      <c r="R51" s="54">
        <f t="shared" si="10"/>
        <v>1144614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3317485</v>
      </c>
      <c r="X51" s="54">
        <f t="shared" si="10"/>
        <v>4521843</v>
      </c>
      <c r="Y51" s="54">
        <f t="shared" si="10"/>
        <v>-1204358</v>
      </c>
      <c r="Z51" s="184">
        <f>+IF(X51&lt;&gt;0,+(Y51/X51)*100,0)</f>
        <v>-26.63422856565343</v>
      </c>
      <c r="AA51" s="130">
        <f>SUM(AA57:AA61)</f>
        <v>6029124</v>
      </c>
    </row>
    <row r="52" spans="1:27" ht="12.75">
      <c r="A52" s="310" t="s">
        <v>205</v>
      </c>
      <c r="B52" s="142"/>
      <c r="C52" s="62">
        <v>1741464</v>
      </c>
      <c r="D52" s="156"/>
      <c r="E52" s="60">
        <v>1050000</v>
      </c>
      <c r="F52" s="60">
        <v>2493116</v>
      </c>
      <c r="G52" s="60"/>
      <c r="H52" s="60">
        <v>135432</v>
      </c>
      <c r="I52" s="60"/>
      <c r="J52" s="60">
        <v>135432</v>
      </c>
      <c r="K52" s="60">
        <v>206255</v>
      </c>
      <c r="L52" s="60">
        <v>110518</v>
      </c>
      <c r="M52" s="60">
        <v>678844</v>
      </c>
      <c r="N52" s="60">
        <v>995617</v>
      </c>
      <c r="O52" s="60">
        <v>-304555</v>
      </c>
      <c r="P52" s="60">
        <v>87680</v>
      </c>
      <c r="Q52" s="60">
        <v>650853</v>
      </c>
      <c r="R52" s="60">
        <v>433978</v>
      </c>
      <c r="S52" s="60"/>
      <c r="T52" s="60"/>
      <c r="U52" s="60"/>
      <c r="V52" s="60"/>
      <c r="W52" s="60">
        <v>1565027</v>
      </c>
      <c r="X52" s="60">
        <v>1869837</v>
      </c>
      <c r="Y52" s="60">
        <v>-304810</v>
      </c>
      <c r="Z52" s="140">
        <v>-16.3</v>
      </c>
      <c r="AA52" s="155">
        <v>2493116</v>
      </c>
    </row>
    <row r="53" spans="1:27" ht="12.75">
      <c r="A53" s="310" t="s">
        <v>206</v>
      </c>
      <c r="B53" s="142"/>
      <c r="C53" s="62"/>
      <c r="D53" s="156"/>
      <c r="E53" s="60">
        <v>158043</v>
      </c>
      <c r="F53" s="60">
        <v>84540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63405</v>
      </c>
      <c r="Y53" s="60">
        <v>-63405</v>
      </c>
      <c r="Z53" s="140">
        <v>-100</v>
      </c>
      <c r="AA53" s="155">
        <v>84540</v>
      </c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>
        <v>71000</v>
      </c>
      <c r="J56" s="60">
        <v>71000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>
        <v>71000</v>
      </c>
      <c r="X56" s="60"/>
      <c r="Y56" s="60">
        <v>71000</v>
      </c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1741464</v>
      </c>
      <c r="D57" s="294">
        <f t="shared" si="11"/>
        <v>0</v>
      </c>
      <c r="E57" s="295">
        <f t="shared" si="11"/>
        <v>1208043</v>
      </c>
      <c r="F57" s="295">
        <f t="shared" si="11"/>
        <v>2577656</v>
      </c>
      <c r="G57" s="295">
        <f t="shared" si="11"/>
        <v>0</v>
      </c>
      <c r="H57" s="295">
        <f t="shared" si="11"/>
        <v>135432</v>
      </c>
      <c r="I57" s="295">
        <f t="shared" si="11"/>
        <v>71000</v>
      </c>
      <c r="J57" s="295">
        <f t="shared" si="11"/>
        <v>206432</v>
      </c>
      <c r="K57" s="295">
        <f t="shared" si="11"/>
        <v>206255</v>
      </c>
      <c r="L57" s="295">
        <f t="shared" si="11"/>
        <v>110518</v>
      </c>
      <c r="M57" s="295">
        <f t="shared" si="11"/>
        <v>678844</v>
      </c>
      <c r="N57" s="295">
        <f t="shared" si="11"/>
        <v>995617</v>
      </c>
      <c r="O57" s="295">
        <f t="shared" si="11"/>
        <v>-304555</v>
      </c>
      <c r="P57" s="295">
        <f t="shared" si="11"/>
        <v>87680</v>
      </c>
      <c r="Q57" s="295">
        <f t="shared" si="11"/>
        <v>650853</v>
      </c>
      <c r="R57" s="295">
        <f t="shared" si="11"/>
        <v>433978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1636027</v>
      </c>
      <c r="X57" s="295">
        <f t="shared" si="11"/>
        <v>1933242</v>
      </c>
      <c r="Y57" s="295">
        <f t="shared" si="11"/>
        <v>-297215</v>
      </c>
      <c r="Z57" s="296">
        <f>+IF(X57&lt;&gt;0,+(Y57/X57)*100,0)</f>
        <v>-15.37391594016683</v>
      </c>
      <c r="AA57" s="297">
        <f>SUM(AA52:AA56)</f>
        <v>2577656</v>
      </c>
    </row>
    <row r="58" spans="1:27" ht="12.75">
      <c r="A58" s="311" t="s">
        <v>211</v>
      </c>
      <c r="B58" s="136"/>
      <c r="C58" s="62">
        <v>127200</v>
      </c>
      <c r="D58" s="156"/>
      <c r="E58" s="60">
        <v>142946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3148346</v>
      </c>
      <c r="D61" s="156"/>
      <c r="E61" s="60">
        <v>4456341</v>
      </c>
      <c r="F61" s="60">
        <v>3451468</v>
      </c>
      <c r="G61" s="60">
        <v>19449</v>
      </c>
      <c r="H61" s="60">
        <v>106127</v>
      </c>
      <c r="I61" s="60">
        <v>102207</v>
      </c>
      <c r="J61" s="60">
        <v>227783</v>
      </c>
      <c r="K61" s="60">
        <v>540302</v>
      </c>
      <c r="L61" s="60">
        <v>174637</v>
      </c>
      <c r="M61" s="60">
        <v>28100</v>
      </c>
      <c r="N61" s="60">
        <v>743039</v>
      </c>
      <c r="O61" s="60">
        <v>200924</v>
      </c>
      <c r="P61" s="60">
        <v>421726</v>
      </c>
      <c r="Q61" s="60">
        <v>87986</v>
      </c>
      <c r="R61" s="60">
        <v>710636</v>
      </c>
      <c r="S61" s="60"/>
      <c r="T61" s="60"/>
      <c r="U61" s="60"/>
      <c r="V61" s="60"/>
      <c r="W61" s="60">
        <v>1681458</v>
      </c>
      <c r="X61" s="60">
        <v>2588601</v>
      </c>
      <c r="Y61" s="60">
        <v>-907143</v>
      </c>
      <c r="Z61" s="140">
        <v>-35.04</v>
      </c>
      <c r="AA61" s="155">
        <v>3451468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>
        <v>200000</v>
      </c>
      <c r="E66" s="275">
        <v>200000</v>
      </c>
      <c r="F66" s="275">
        <v>200000</v>
      </c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>
        <v>150000</v>
      </c>
      <c r="Y66" s="275">
        <v>-150000</v>
      </c>
      <c r="Z66" s="140">
        <v>-100</v>
      </c>
      <c r="AA66" s="277"/>
    </row>
    <row r="67" spans="1:27" ht="12.75">
      <c r="A67" s="311" t="s">
        <v>225</v>
      </c>
      <c r="B67" s="316"/>
      <c r="C67" s="62"/>
      <c r="D67" s="156">
        <v>6098611</v>
      </c>
      <c r="E67" s="60">
        <v>5607329</v>
      </c>
      <c r="F67" s="60">
        <v>6291557</v>
      </c>
      <c r="G67" s="60">
        <v>19499</v>
      </c>
      <c r="H67" s="60">
        <v>241559</v>
      </c>
      <c r="I67" s="60">
        <v>173207</v>
      </c>
      <c r="J67" s="60">
        <v>434265</v>
      </c>
      <c r="K67" s="60">
        <v>746557</v>
      </c>
      <c r="L67" s="60">
        <v>285155</v>
      </c>
      <c r="M67" s="60">
        <v>706944</v>
      </c>
      <c r="N67" s="60">
        <v>1738656</v>
      </c>
      <c r="O67" s="60">
        <v>-103631</v>
      </c>
      <c r="P67" s="60">
        <v>509406</v>
      </c>
      <c r="Q67" s="60">
        <v>738839</v>
      </c>
      <c r="R67" s="60">
        <v>1144614</v>
      </c>
      <c r="S67" s="60"/>
      <c r="T67" s="60"/>
      <c r="U67" s="60"/>
      <c r="V67" s="60"/>
      <c r="W67" s="60">
        <v>3317535</v>
      </c>
      <c r="X67" s="60">
        <v>4718668</v>
      </c>
      <c r="Y67" s="60">
        <v>-1401133</v>
      </c>
      <c r="Z67" s="140">
        <v>-29.69</v>
      </c>
      <c r="AA67" s="155"/>
    </row>
    <row r="68" spans="1:27" ht="12.75">
      <c r="A68" s="311" t="s">
        <v>43</v>
      </c>
      <c r="B68" s="316"/>
      <c r="C68" s="62">
        <v>5017008</v>
      </c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5017008</v>
      </c>
      <c r="D69" s="218">
        <f t="shared" si="12"/>
        <v>6298611</v>
      </c>
      <c r="E69" s="220">
        <f t="shared" si="12"/>
        <v>5807329</v>
      </c>
      <c r="F69" s="220">
        <f t="shared" si="12"/>
        <v>6491557</v>
      </c>
      <c r="G69" s="220">
        <f t="shared" si="12"/>
        <v>19499</v>
      </c>
      <c r="H69" s="220">
        <f t="shared" si="12"/>
        <v>241559</v>
      </c>
      <c r="I69" s="220">
        <f t="shared" si="12"/>
        <v>173207</v>
      </c>
      <c r="J69" s="220">
        <f t="shared" si="12"/>
        <v>434265</v>
      </c>
      <c r="K69" s="220">
        <f t="shared" si="12"/>
        <v>746557</v>
      </c>
      <c r="L69" s="220">
        <f t="shared" si="12"/>
        <v>285155</v>
      </c>
      <c r="M69" s="220">
        <f t="shared" si="12"/>
        <v>706944</v>
      </c>
      <c r="N69" s="220">
        <f t="shared" si="12"/>
        <v>1738656</v>
      </c>
      <c r="O69" s="220">
        <f t="shared" si="12"/>
        <v>-103631</v>
      </c>
      <c r="P69" s="220">
        <f t="shared" si="12"/>
        <v>509406</v>
      </c>
      <c r="Q69" s="220">
        <f t="shared" si="12"/>
        <v>738839</v>
      </c>
      <c r="R69" s="220">
        <f t="shared" si="12"/>
        <v>1144614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3317535</v>
      </c>
      <c r="X69" s="220">
        <f t="shared" si="12"/>
        <v>4868668</v>
      </c>
      <c r="Y69" s="220">
        <f t="shared" si="12"/>
        <v>-1551133</v>
      </c>
      <c r="Z69" s="221">
        <f>+IF(X69&lt;&gt;0,+(Y69/X69)*100,0)</f>
        <v>-31.8594942189527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67746875</v>
      </c>
      <c r="D5" s="357">
        <f t="shared" si="0"/>
        <v>0</v>
      </c>
      <c r="E5" s="356">
        <f t="shared" si="0"/>
        <v>40265488</v>
      </c>
      <c r="F5" s="358">
        <f t="shared" si="0"/>
        <v>86628196</v>
      </c>
      <c r="G5" s="358">
        <f t="shared" si="0"/>
        <v>4021063</v>
      </c>
      <c r="H5" s="356">
        <f t="shared" si="0"/>
        <v>14550643</v>
      </c>
      <c r="I5" s="356">
        <f t="shared" si="0"/>
        <v>23918454</v>
      </c>
      <c r="J5" s="358">
        <f t="shared" si="0"/>
        <v>42490160</v>
      </c>
      <c r="K5" s="358">
        <f t="shared" si="0"/>
        <v>29377001</v>
      </c>
      <c r="L5" s="356">
        <f t="shared" si="0"/>
        <v>4024863</v>
      </c>
      <c r="M5" s="356">
        <f t="shared" si="0"/>
        <v>5210740</v>
      </c>
      <c r="N5" s="358">
        <f t="shared" si="0"/>
        <v>38612604</v>
      </c>
      <c r="O5" s="358">
        <f t="shared" si="0"/>
        <v>4139585</v>
      </c>
      <c r="P5" s="356">
        <f t="shared" si="0"/>
        <v>4740594</v>
      </c>
      <c r="Q5" s="356">
        <f t="shared" si="0"/>
        <v>4089973</v>
      </c>
      <c r="R5" s="358">
        <f t="shared" si="0"/>
        <v>12970152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94072916</v>
      </c>
      <c r="X5" s="356">
        <f t="shared" si="0"/>
        <v>64971147</v>
      </c>
      <c r="Y5" s="358">
        <f t="shared" si="0"/>
        <v>29101769</v>
      </c>
      <c r="Z5" s="359">
        <f>+IF(X5&lt;&gt;0,+(Y5/X5)*100,0)</f>
        <v>44.7918350587223</v>
      </c>
      <c r="AA5" s="360">
        <f>+AA6+AA8+AA11+AA13+AA15</f>
        <v>86628196</v>
      </c>
    </row>
    <row r="6" spans="1:27" ht="12.75">
      <c r="A6" s="361" t="s">
        <v>205</v>
      </c>
      <c r="B6" s="142"/>
      <c r="C6" s="60">
        <f>+C7</f>
        <v>39093648</v>
      </c>
      <c r="D6" s="340">
        <f aca="true" t="shared" si="1" ref="D6:AA6">+D7</f>
        <v>0</v>
      </c>
      <c r="E6" s="60">
        <f t="shared" si="1"/>
        <v>-15512</v>
      </c>
      <c r="F6" s="59">
        <f t="shared" si="1"/>
        <v>44848795</v>
      </c>
      <c r="G6" s="59">
        <f t="shared" si="1"/>
        <v>0</v>
      </c>
      <c r="H6" s="60">
        <f t="shared" si="1"/>
        <v>2425889</v>
      </c>
      <c r="I6" s="60">
        <f t="shared" si="1"/>
        <v>5469377</v>
      </c>
      <c r="J6" s="59">
        <f t="shared" si="1"/>
        <v>7895266</v>
      </c>
      <c r="K6" s="59">
        <f t="shared" si="1"/>
        <v>7131341</v>
      </c>
      <c r="L6" s="60">
        <f t="shared" si="1"/>
        <v>844909</v>
      </c>
      <c r="M6" s="60">
        <f t="shared" si="1"/>
        <v>2927791</v>
      </c>
      <c r="N6" s="59">
        <f t="shared" si="1"/>
        <v>10904041</v>
      </c>
      <c r="O6" s="59">
        <f t="shared" si="1"/>
        <v>3034464</v>
      </c>
      <c r="P6" s="60">
        <f t="shared" si="1"/>
        <v>4740594</v>
      </c>
      <c r="Q6" s="60">
        <f t="shared" si="1"/>
        <v>1425786</v>
      </c>
      <c r="R6" s="59">
        <f t="shared" si="1"/>
        <v>9200844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28000151</v>
      </c>
      <c r="X6" s="60">
        <f t="shared" si="1"/>
        <v>33636596</v>
      </c>
      <c r="Y6" s="59">
        <f t="shared" si="1"/>
        <v>-5636445</v>
      </c>
      <c r="Z6" s="61">
        <f>+IF(X6&lt;&gt;0,+(Y6/X6)*100,0)</f>
        <v>-16.756882890290086</v>
      </c>
      <c r="AA6" s="62">
        <f t="shared" si="1"/>
        <v>44848795</v>
      </c>
    </row>
    <row r="7" spans="1:27" ht="12.75">
      <c r="A7" s="291" t="s">
        <v>229</v>
      </c>
      <c r="B7" s="142"/>
      <c r="C7" s="60">
        <v>39093648</v>
      </c>
      <c r="D7" s="340"/>
      <c r="E7" s="60">
        <v>-15512</v>
      </c>
      <c r="F7" s="59">
        <v>44848795</v>
      </c>
      <c r="G7" s="59"/>
      <c r="H7" s="60">
        <v>2425889</v>
      </c>
      <c r="I7" s="60">
        <v>5469377</v>
      </c>
      <c r="J7" s="59">
        <v>7895266</v>
      </c>
      <c r="K7" s="59">
        <v>7131341</v>
      </c>
      <c r="L7" s="60">
        <v>844909</v>
      </c>
      <c r="M7" s="60">
        <v>2927791</v>
      </c>
      <c r="N7" s="59">
        <v>10904041</v>
      </c>
      <c r="O7" s="59">
        <v>3034464</v>
      </c>
      <c r="P7" s="60">
        <v>4740594</v>
      </c>
      <c r="Q7" s="60">
        <v>1425786</v>
      </c>
      <c r="R7" s="59">
        <v>9200844</v>
      </c>
      <c r="S7" s="59"/>
      <c r="T7" s="60"/>
      <c r="U7" s="60"/>
      <c r="V7" s="59"/>
      <c r="W7" s="59">
        <v>28000151</v>
      </c>
      <c r="X7" s="60">
        <v>33636596</v>
      </c>
      <c r="Y7" s="59">
        <v>-5636445</v>
      </c>
      <c r="Z7" s="61">
        <v>-16.76</v>
      </c>
      <c r="AA7" s="62">
        <v>44848795</v>
      </c>
    </row>
    <row r="8" spans="1:27" ht="12.75">
      <c r="A8" s="361" t="s">
        <v>206</v>
      </c>
      <c r="B8" s="142"/>
      <c r="C8" s="60">
        <f aca="true" t="shared" si="2" ref="C8:Y8">SUM(C9:C10)</f>
        <v>28653227</v>
      </c>
      <c r="D8" s="340">
        <f t="shared" si="2"/>
        <v>0</v>
      </c>
      <c r="E8" s="60">
        <f t="shared" si="2"/>
        <v>40281000</v>
      </c>
      <c r="F8" s="59">
        <f t="shared" si="2"/>
        <v>41778901</v>
      </c>
      <c r="G8" s="59">
        <f t="shared" si="2"/>
        <v>4021063</v>
      </c>
      <c r="H8" s="60">
        <f t="shared" si="2"/>
        <v>12124754</v>
      </c>
      <c r="I8" s="60">
        <f t="shared" si="2"/>
        <v>18449077</v>
      </c>
      <c r="J8" s="59">
        <f t="shared" si="2"/>
        <v>34594894</v>
      </c>
      <c r="K8" s="59">
        <f t="shared" si="2"/>
        <v>22245660</v>
      </c>
      <c r="L8" s="60">
        <f t="shared" si="2"/>
        <v>3179954</v>
      </c>
      <c r="M8" s="60">
        <f t="shared" si="2"/>
        <v>2282949</v>
      </c>
      <c r="N8" s="59">
        <f t="shared" si="2"/>
        <v>27708563</v>
      </c>
      <c r="O8" s="59">
        <f t="shared" si="2"/>
        <v>1105121</v>
      </c>
      <c r="P8" s="60">
        <f t="shared" si="2"/>
        <v>0</v>
      </c>
      <c r="Q8" s="60">
        <f t="shared" si="2"/>
        <v>2664187</v>
      </c>
      <c r="R8" s="59">
        <f t="shared" si="2"/>
        <v>3769308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66072765</v>
      </c>
      <c r="X8" s="60">
        <f t="shared" si="2"/>
        <v>31334176</v>
      </c>
      <c r="Y8" s="59">
        <f t="shared" si="2"/>
        <v>34738589</v>
      </c>
      <c r="Z8" s="61">
        <f>+IF(X8&lt;&gt;0,+(Y8/X8)*100,0)</f>
        <v>110.86485567707285</v>
      </c>
      <c r="AA8" s="62">
        <f>SUM(AA9:AA10)</f>
        <v>41778901</v>
      </c>
    </row>
    <row r="9" spans="1:27" ht="12.75">
      <c r="A9" s="291" t="s">
        <v>230</v>
      </c>
      <c r="B9" s="142"/>
      <c r="C9" s="60">
        <v>28653227</v>
      </c>
      <c r="D9" s="340"/>
      <c r="E9" s="60">
        <v>40281000</v>
      </c>
      <c r="F9" s="59">
        <v>41778901</v>
      </c>
      <c r="G9" s="59">
        <v>4021063</v>
      </c>
      <c r="H9" s="60">
        <v>12124754</v>
      </c>
      <c r="I9" s="60">
        <v>18449077</v>
      </c>
      <c r="J9" s="59">
        <v>34594894</v>
      </c>
      <c r="K9" s="59">
        <v>22245660</v>
      </c>
      <c r="L9" s="60">
        <v>3179954</v>
      </c>
      <c r="M9" s="60">
        <v>2282949</v>
      </c>
      <c r="N9" s="59">
        <v>27708563</v>
      </c>
      <c r="O9" s="59">
        <v>1105121</v>
      </c>
      <c r="P9" s="60"/>
      <c r="Q9" s="60">
        <v>2664187</v>
      </c>
      <c r="R9" s="59">
        <v>3769308</v>
      </c>
      <c r="S9" s="59"/>
      <c r="T9" s="60"/>
      <c r="U9" s="60"/>
      <c r="V9" s="59"/>
      <c r="W9" s="59">
        <v>66072765</v>
      </c>
      <c r="X9" s="60">
        <v>31334176</v>
      </c>
      <c r="Y9" s="59">
        <v>34738589</v>
      </c>
      <c r="Z9" s="61">
        <v>110.86</v>
      </c>
      <c r="AA9" s="62">
        <v>41778901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500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375</v>
      </c>
      <c r="Y15" s="59">
        <f t="shared" si="5"/>
        <v>-375</v>
      </c>
      <c r="Z15" s="61">
        <f>+IF(X15&lt;&gt;0,+(Y15/X15)*100,0)</f>
        <v>-100</v>
      </c>
      <c r="AA15" s="62">
        <f>SUM(AA16:AA20)</f>
        <v>500</v>
      </c>
    </row>
    <row r="16" spans="1:27" ht="12.75">
      <c r="A16" s="291" t="s">
        <v>234</v>
      </c>
      <c r="B16" s="300"/>
      <c r="C16" s="60"/>
      <c r="D16" s="340"/>
      <c r="E16" s="60"/>
      <c r="F16" s="59">
        <v>500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375</v>
      </c>
      <c r="Y16" s="59">
        <v>-375</v>
      </c>
      <c r="Z16" s="61">
        <v>-100</v>
      </c>
      <c r="AA16" s="62">
        <v>500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9812835</v>
      </c>
      <c r="D22" s="344">
        <f t="shared" si="6"/>
        <v>0</v>
      </c>
      <c r="E22" s="343">
        <f t="shared" si="6"/>
        <v>34919494</v>
      </c>
      <c r="F22" s="345">
        <f t="shared" si="6"/>
        <v>16811413</v>
      </c>
      <c r="G22" s="345">
        <f t="shared" si="6"/>
        <v>0</v>
      </c>
      <c r="H22" s="343">
        <f t="shared" si="6"/>
        <v>2988936</v>
      </c>
      <c r="I22" s="343">
        <f t="shared" si="6"/>
        <v>6753642</v>
      </c>
      <c r="J22" s="345">
        <f t="shared" si="6"/>
        <v>9742578</v>
      </c>
      <c r="K22" s="345">
        <f t="shared" si="6"/>
        <v>7221488</v>
      </c>
      <c r="L22" s="343">
        <f t="shared" si="6"/>
        <v>2852965</v>
      </c>
      <c r="M22" s="343">
        <f t="shared" si="6"/>
        <v>4199652</v>
      </c>
      <c r="N22" s="345">
        <f t="shared" si="6"/>
        <v>14274105</v>
      </c>
      <c r="O22" s="345">
        <f t="shared" si="6"/>
        <v>2264211</v>
      </c>
      <c r="P22" s="343">
        <f t="shared" si="6"/>
        <v>247059</v>
      </c>
      <c r="Q22" s="343">
        <f t="shared" si="6"/>
        <v>532976</v>
      </c>
      <c r="R22" s="345">
        <f t="shared" si="6"/>
        <v>3044246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27060929</v>
      </c>
      <c r="X22" s="343">
        <f t="shared" si="6"/>
        <v>12608561</v>
      </c>
      <c r="Y22" s="345">
        <f t="shared" si="6"/>
        <v>14452368</v>
      </c>
      <c r="Z22" s="336">
        <f>+IF(X22&lt;&gt;0,+(Y22/X22)*100,0)</f>
        <v>114.62345306494532</v>
      </c>
      <c r="AA22" s="350">
        <f>SUM(AA23:AA32)</f>
        <v>16811413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12000000</v>
      </c>
      <c r="F24" s="59">
        <v>242974</v>
      </c>
      <c r="G24" s="59"/>
      <c r="H24" s="60"/>
      <c r="I24" s="60">
        <v>640638</v>
      </c>
      <c r="J24" s="59">
        <v>640638</v>
      </c>
      <c r="K24" s="59">
        <v>640638</v>
      </c>
      <c r="L24" s="60"/>
      <c r="M24" s="60">
        <v>34994</v>
      </c>
      <c r="N24" s="59">
        <v>675632</v>
      </c>
      <c r="O24" s="59">
        <v>1732446</v>
      </c>
      <c r="P24" s="60"/>
      <c r="Q24" s="60"/>
      <c r="R24" s="59">
        <v>1732446</v>
      </c>
      <c r="S24" s="59"/>
      <c r="T24" s="60"/>
      <c r="U24" s="60"/>
      <c r="V24" s="59"/>
      <c r="W24" s="59">
        <v>3048716</v>
      </c>
      <c r="X24" s="60">
        <v>182231</v>
      </c>
      <c r="Y24" s="59">
        <v>2866485</v>
      </c>
      <c r="Z24" s="61">
        <v>1573</v>
      </c>
      <c r="AA24" s="62">
        <v>242974</v>
      </c>
    </row>
    <row r="25" spans="1:27" ht="12.75">
      <c r="A25" s="361" t="s">
        <v>239</v>
      </c>
      <c r="B25" s="142"/>
      <c r="C25" s="60">
        <v>9812835</v>
      </c>
      <c r="D25" s="340"/>
      <c r="E25" s="60">
        <v>12023476</v>
      </c>
      <c r="F25" s="59">
        <v>4881626</v>
      </c>
      <c r="G25" s="59"/>
      <c r="H25" s="60">
        <v>1699039</v>
      </c>
      <c r="I25" s="60">
        <v>2865879</v>
      </c>
      <c r="J25" s="59">
        <v>4564918</v>
      </c>
      <c r="K25" s="59">
        <v>3214060</v>
      </c>
      <c r="L25" s="60">
        <v>846353</v>
      </c>
      <c r="M25" s="60">
        <v>4164658</v>
      </c>
      <c r="N25" s="59">
        <v>8225071</v>
      </c>
      <c r="O25" s="59">
        <v>531765</v>
      </c>
      <c r="P25" s="60"/>
      <c r="Q25" s="60">
        <v>39904</v>
      </c>
      <c r="R25" s="59">
        <v>571669</v>
      </c>
      <c r="S25" s="59"/>
      <c r="T25" s="60"/>
      <c r="U25" s="60"/>
      <c r="V25" s="59"/>
      <c r="W25" s="59">
        <v>13361658</v>
      </c>
      <c r="X25" s="60">
        <v>3661220</v>
      </c>
      <c r="Y25" s="59">
        <v>9700438</v>
      </c>
      <c r="Z25" s="61">
        <v>264.95</v>
      </c>
      <c r="AA25" s="62">
        <v>4881626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>
        <v>3366790</v>
      </c>
      <c r="L27" s="60">
        <v>2006612</v>
      </c>
      <c r="M27" s="60"/>
      <c r="N27" s="59">
        <v>5373402</v>
      </c>
      <c r="O27" s="59"/>
      <c r="P27" s="60">
        <v>247059</v>
      </c>
      <c r="Q27" s="60">
        <v>493072</v>
      </c>
      <c r="R27" s="59">
        <v>740131</v>
      </c>
      <c r="S27" s="59"/>
      <c r="T27" s="60"/>
      <c r="U27" s="60"/>
      <c r="V27" s="59"/>
      <c r="W27" s="59">
        <v>6113533</v>
      </c>
      <c r="X27" s="60"/>
      <c r="Y27" s="59">
        <v>6113533</v>
      </c>
      <c r="Z27" s="61"/>
      <c r="AA27" s="62"/>
    </row>
    <row r="28" spans="1:27" ht="12.75">
      <c r="A28" s="361" t="s">
        <v>242</v>
      </c>
      <c r="B28" s="147"/>
      <c r="C28" s="275"/>
      <c r="D28" s="341"/>
      <c r="E28" s="275">
        <v>336018</v>
      </c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10560000</v>
      </c>
      <c r="F32" s="59">
        <v>11686813</v>
      </c>
      <c r="G32" s="59"/>
      <c r="H32" s="60">
        <v>1289897</v>
      </c>
      <c r="I32" s="60">
        <v>3247125</v>
      </c>
      <c r="J32" s="59">
        <v>4537022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4537022</v>
      </c>
      <c r="X32" s="60">
        <v>8765110</v>
      </c>
      <c r="Y32" s="59">
        <v>-4228088</v>
      </c>
      <c r="Z32" s="61">
        <v>-48.24</v>
      </c>
      <c r="AA32" s="62">
        <v>11686813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452358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>
        <v>452358</v>
      </c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5604724</v>
      </c>
      <c r="D40" s="344">
        <f t="shared" si="9"/>
        <v>0</v>
      </c>
      <c r="E40" s="343">
        <f t="shared" si="9"/>
        <v>16466313</v>
      </c>
      <c r="F40" s="345">
        <f t="shared" si="9"/>
        <v>15485665</v>
      </c>
      <c r="G40" s="345">
        <f t="shared" si="9"/>
        <v>349920</v>
      </c>
      <c r="H40" s="343">
        <f t="shared" si="9"/>
        <v>0</v>
      </c>
      <c r="I40" s="343">
        <f t="shared" si="9"/>
        <v>846730</v>
      </c>
      <c r="J40" s="345">
        <f t="shared" si="9"/>
        <v>1196650</v>
      </c>
      <c r="K40" s="345">
        <f t="shared" si="9"/>
        <v>846730</v>
      </c>
      <c r="L40" s="343">
        <f t="shared" si="9"/>
        <v>55358</v>
      </c>
      <c r="M40" s="343">
        <f t="shared" si="9"/>
        <v>7325931</v>
      </c>
      <c r="N40" s="345">
        <f t="shared" si="9"/>
        <v>8228019</v>
      </c>
      <c r="O40" s="345">
        <f t="shared" si="9"/>
        <v>-320794</v>
      </c>
      <c r="P40" s="343">
        <f t="shared" si="9"/>
        <v>45321</v>
      </c>
      <c r="Q40" s="343">
        <f t="shared" si="9"/>
        <v>24600</v>
      </c>
      <c r="R40" s="345">
        <f t="shared" si="9"/>
        <v>-250873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9173796</v>
      </c>
      <c r="X40" s="343">
        <f t="shared" si="9"/>
        <v>11614249</v>
      </c>
      <c r="Y40" s="345">
        <f t="shared" si="9"/>
        <v>-2440453</v>
      </c>
      <c r="Z40" s="336">
        <f>+IF(X40&lt;&gt;0,+(Y40/X40)*100,0)</f>
        <v>-21.01257687862556</v>
      </c>
      <c r="AA40" s="350">
        <f>SUM(AA41:AA49)</f>
        <v>15485665</v>
      </c>
    </row>
    <row r="41" spans="1:27" ht="12.75">
      <c r="A41" s="361" t="s">
        <v>248</v>
      </c>
      <c r="B41" s="142"/>
      <c r="C41" s="362">
        <v>2492490</v>
      </c>
      <c r="D41" s="363"/>
      <c r="E41" s="362">
        <v>2850000</v>
      </c>
      <c r="F41" s="364">
        <v>4114900</v>
      </c>
      <c r="G41" s="364"/>
      <c r="H41" s="362"/>
      <c r="I41" s="362"/>
      <c r="J41" s="364"/>
      <c r="K41" s="364"/>
      <c r="L41" s="362"/>
      <c r="M41" s="362">
        <v>7098</v>
      </c>
      <c r="N41" s="364">
        <v>7098</v>
      </c>
      <c r="O41" s="364">
        <v>-343534</v>
      </c>
      <c r="P41" s="362"/>
      <c r="Q41" s="362"/>
      <c r="R41" s="364">
        <v>-343534</v>
      </c>
      <c r="S41" s="364"/>
      <c r="T41" s="362"/>
      <c r="U41" s="362"/>
      <c r="V41" s="364"/>
      <c r="W41" s="364">
        <v>-336436</v>
      </c>
      <c r="X41" s="362">
        <v>3086175</v>
      </c>
      <c r="Y41" s="364">
        <v>-3422611</v>
      </c>
      <c r="Z41" s="365">
        <v>-110.9</v>
      </c>
      <c r="AA41" s="366">
        <v>4114900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165200</v>
      </c>
      <c r="D43" s="369"/>
      <c r="E43" s="305">
        <v>9132400</v>
      </c>
      <c r="F43" s="370">
        <v>7437053</v>
      </c>
      <c r="G43" s="370"/>
      <c r="H43" s="305"/>
      <c r="I43" s="305"/>
      <c r="J43" s="370"/>
      <c r="K43" s="370"/>
      <c r="L43" s="305"/>
      <c r="M43" s="305">
        <v>7272843</v>
      </c>
      <c r="N43" s="370">
        <v>7272843</v>
      </c>
      <c r="O43" s="370">
        <v>22740</v>
      </c>
      <c r="P43" s="305"/>
      <c r="Q43" s="305">
        <v>24600</v>
      </c>
      <c r="R43" s="370">
        <v>47340</v>
      </c>
      <c r="S43" s="370"/>
      <c r="T43" s="305"/>
      <c r="U43" s="305"/>
      <c r="V43" s="370"/>
      <c r="W43" s="370">
        <v>7320183</v>
      </c>
      <c r="X43" s="305">
        <v>5577790</v>
      </c>
      <c r="Y43" s="370">
        <v>1742393</v>
      </c>
      <c r="Z43" s="371">
        <v>31.24</v>
      </c>
      <c r="AA43" s="303">
        <v>7437053</v>
      </c>
    </row>
    <row r="44" spans="1:27" ht="12.75">
      <c r="A44" s="361" t="s">
        <v>251</v>
      </c>
      <c r="B44" s="136"/>
      <c r="C44" s="60">
        <v>1982034</v>
      </c>
      <c r="D44" s="368"/>
      <c r="E44" s="54">
        <v>2883913</v>
      </c>
      <c r="F44" s="53">
        <v>3633716</v>
      </c>
      <c r="G44" s="53">
        <v>349920</v>
      </c>
      <c r="H44" s="54"/>
      <c r="I44" s="54">
        <v>846730</v>
      </c>
      <c r="J44" s="53">
        <v>1196650</v>
      </c>
      <c r="K44" s="53">
        <v>846730</v>
      </c>
      <c r="L44" s="54">
        <v>55358</v>
      </c>
      <c r="M44" s="54">
        <v>45990</v>
      </c>
      <c r="N44" s="53">
        <v>948078</v>
      </c>
      <c r="O44" s="53"/>
      <c r="P44" s="54">
        <v>45321</v>
      </c>
      <c r="Q44" s="54"/>
      <c r="R44" s="53">
        <v>45321</v>
      </c>
      <c r="S44" s="53"/>
      <c r="T44" s="54"/>
      <c r="U44" s="54"/>
      <c r="V44" s="53"/>
      <c r="W44" s="53">
        <v>2190049</v>
      </c>
      <c r="X44" s="54">
        <v>2725287</v>
      </c>
      <c r="Y44" s="53">
        <v>-535238</v>
      </c>
      <c r="Z44" s="94">
        <v>-19.64</v>
      </c>
      <c r="AA44" s="95">
        <v>3633716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965000</v>
      </c>
      <c r="D47" s="368"/>
      <c r="E47" s="54">
        <v>400000</v>
      </c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1200000</v>
      </c>
      <c r="F48" s="53">
        <v>299996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224997</v>
      </c>
      <c r="Y48" s="53">
        <v>-224997</v>
      </c>
      <c r="Z48" s="94">
        <v>-100</v>
      </c>
      <c r="AA48" s="95">
        <v>299996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83616792</v>
      </c>
      <c r="D60" s="346">
        <f t="shared" si="14"/>
        <v>0</v>
      </c>
      <c r="E60" s="219">
        <f t="shared" si="14"/>
        <v>91651295</v>
      </c>
      <c r="F60" s="264">
        <f t="shared" si="14"/>
        <v>118925274</v>
      </c>
      <c r="G60" s="264">
        <f t="shared" si="14"/>
        <v>4370983</v>
      </c>
      <c r="H60" s="219">
        <f t="shared" si="14"/>
        <v>17539579</v>
      </c>
      <c r="I60" s="219">
        <f t="shared" si="14"/>
        <v>31518826</v>
      </c>
      <c r="J60" s="264">
        <f t="shared" si="14"/>
        <v>53429388</v>
      </c>
      <c r="K60" s="264">
        <f t="shared" si="14"/>
        <v>37445219</v>
      </c>
      <c r="L60" s="219">
        <f t="shared" si="14"/>
        <v>6933186</v>
      </c>
      <c r="M60" s="219">
        <f t="shared" si="14"/>
        <v>16736323</v>
      </c>
      <c r="N60" s="264">
        <f t="shared" si="14"/>
        <v>61114728</v>
      </c>
      <c r="O60" s="264">
        <f t="shared" si="14"/>
        <v>6083002</v>
      </c>
      <c r="P60" s="219">
        <f t="shared" si="14"/>
        <v>5032974</v>
      </c>
      <c r="Q60" s="219">
        <f t="shared" si="14"/>
        <v>4647549</v>
      </c>
      <c r="R60" s="264">
        <f t="shared" si="14"/>
        <v>15763525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130307641</v>
      </c>
      <c r="X60" s="219">
        <f t="shared" si="14"/>
        <v>89193957</v>
      </c>
      <c r="Y60" s="264">
        <f t="shared" si="14"/>
        <v>41113684</v>
      </c>
      <c r="Z60" s="337">
        <f>+IF(X60&lt;&gt;0,+(Y60/X60)*100,0)</f>
        <v>46.094696751709314</v>
      </c>
      <c r="AA60" s="232">
        <f>+AA57+AA54+AA51+AA40+AA37+AA34+AA22+AA5</f>
        <v>118925274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7370386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7370386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>
        <v>7370386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16180750</v>
      </c>
      <c r="F22" s="345">
        <f t="shared" si="6"/>
        <v>20511687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15383765</v>
      </c>
      <c r="Y22" s="345">
        <f t="shared" si="6"/>
        <v>-15383765</v>
      </c>
      <c r="Z22" s="336">
        <f>+IF(X22&lt;&gt;0,+(Y22/X22)*100,0)</f>
        <v>-100</v>
      </c>
      <c r="AA22" s="350">
        <f>SUM(AA23:AA32)</f>
        <v>20511687</v>
      </c>
    </row>
    <row r="23" spans="1:27" ht="12.75">
      <c r="A23" s="361" t="s">
        <v>237</v>
      </c>
      <c r="B23" s="142"/>
      <c r="C23" s="60"/>
      <c r="D23" s="340"/>
      <c r="E23" s="60">
        <v>16180750</v>
      </c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>
        <v>12000000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9000000</v>
      </c>
      <c r="Y24" s="59">
        <v>-9000000</v>
      </c>
      <c r="Z24" s="61">
        <v>-100</v>
      </c>
      <c r="AA24" s="62">
        <v>12000000</v>
      </c>
    </row>
    <row r="25" spans="1:27" ht="12.75">
      <c r="A25" s="361" t="s">
        <v>239</v>
      </c>
      <c r="B25" s="142"/>
      <c r="C25" s="60"/>
      <c r="D25" s="340"/>
      <c r="E25" s="60"/>
      <c r="F25" s="59">
        <v>8511687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6383765</v>
      </c>
      <c r="Y25" s="59">
        <v>-6383765</v>
      </c>
      <c r="Z25" s="61">
        <v>-100</v>
      </c>
      <c r="AA25" s="62">
        <v>8511687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23551136</v>
      </c>
      <c r="F60" s="264">
        <f t="shared" si="14"/>
        <v>20511687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15383765</v>
      </c>
      <c r="Y60" s="264">
        <f t="shared" si="14"/>
        <v>-15383765</v>
      </c>
      <c r="Z60" s="337">
        <f>+IF(X60&lt;&gt;0,+(Y60/X60)*100,0)</f>
        <v>-100</v>
      </c>
      <c r="AA60" s="232">
        <f>+AA57+AA54+AA51+AA40+AA37+AA34+AA22+AA5</f>
        <v>20511687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2018-05-09T09:46:49Z</dcterms:created>
  <dcterms:modified xsi:type="dcterms:W3CDTF">2018-05-09T09:46:54Z</dcterms:modified>
  <cp:category/>
  <cp:version/>
  <cp:contentType/>
  <cp:contentStatus/>
</cp:coreProperties>
</file>