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<sst xmlns="http://schemas.openxmlformats.org/spreadsheetml/2006/main" count="857" uniqueCount="303">
  <si>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Ntabankulu(EC444)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</si>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</sst>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5208754</v>
      </c>
      <c r="C5" s="19">
        <v>0</v>
      </c>
      <c r="D5" s="59">
        <v>10360447</v>
      </c>
      <c r="E5" s="60">
        <v>10360447</v>
      </c>
      <c r="F5" s="60">
        <v>618638</v>
      </c>
      <c r="G5" s="60">
        <v>618972</v>
      </c>
      <c r="H5" s="60">
        <v>794113</v>
      </c>
      <c r="I5" s="60">
        <v>2031723</v>
      </c>
      <c r="J5" s="60">
        <v>706542</v>
      </c>
      <c r="K5" s="60">
        <v>0</v>
      </c>
      <c r="L5" s="60">
        <v>0</v>
      </c>
      <c r="M5" s="60">
        <v>706542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2738265</v>
      </c>
      <c r="W5" s="60">
        <v>7770339</v>
      </c>
      <c r="X5" s="60">
        <v>-5032074</v>
      </c>
      <c r="Y5" s="61">
        <v>-64.76</v>
      </c>
      <c r="Z5" s="62">
        <v>10360447</v>
      </c>
    </row>
    <row r="6" spans="1:26" ht="12.75">
      <c r="A6" s="58" t="s">
        <v>32</v>
      </c>
      <c r="B6" s="19">
        <v>354687</v>
      </c>
      <c r="C6" s="19">
        <v>0</v>
      </c>
      <c r="D6" s="59">
        <v>549999</v>
      </c>
      <c r="E6" s="60">
        <v>549999</v>
      </c>
      <c r="F6" s="60">
        <v>34180</v>
      </c>
      <c r="G6" s="60">
        <v>34061</v>
      </c>
      <c r="H6" s="60">
        <v>34061</v>
      </c>
      <c r="I6" s="60">
        <v>102302</v>
      </c>
      <c r="J6" s="60">
        <v>34061</v>
      </c>
      <c r="K6" s="60">
        <v>0</v>
      </c>
      <c r="L6" s="60">
        <v>0</v>
      </c>
      <c r="M6" s="60">
        <v>34061</v>
      </c>
      <c r="N6" s="60">
        <v>0</v>
      </c>
      <c r="O6" s="60">
        <v>0</v>
      </c>
      <c r="P6" s="60">
        <v>-15000</v>
      </c>
      <c r="Q6" s="60">
        <v>-15000</v>
      </c>
      <c r="R6" s="60">
        <v>0</v>
      </c>
      <c r="S6" s="60">
        <v>0</v>
      </c>
      <c r="T6" s="60">
        <v>0</v>
      </c>
      <c r="U6" s="60">
        <v>0</v>
      </c>
      <c r="V6" s="60">
        <v>121363</v>
      </c>
      <c r="W6" s="60">
        <v>187497</v>
      </c>
      <c r="X6" s="60">
        <v>-66134</v>
      </c>
      <c r="Y6" s="61">
        <v>-35.27</v>
      </c>
      <c r="Z6" s="62">
        <v>549999</v>
      </c>
    </row>
    <row r="7" spans="1:26" ht="12.75">
      <c r="A7" s="58" t="s">
        <v>33</v>
      </c>
      <c r="B7" s="19">
        <v>2323601</v>
      </c>
      <c r="C7" s="19">
        <v>0</v>
      </c>
      <c r="D7" s="59">
        <v>3000000</v>
      </c>
      <c r="E7" s="60">
        <v>3000000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2250000</v>
      </c>
      <c r="X7" s="60">
        <v>-2250000</v>
      </c>
      <c r="Y7" s="61">
        <v>-100</v>
      </c>
      <c r="Z7" s="62">
        <v>3000000</v>
      </c>
    </row>
    <row r="8" spans="1:26" ht="12.75">
      <c r="A8" s="58" t="s">
        <v>34</v>
      </c>
      <c r="B8" s="19">
        <v>115851355</v>
      </c>
      <c r="C8" s="19">
        <v>0</v>
      </c>
      <c r="D8" s="59">
        <v>104073998</v>
      </c>
      <c r="E8" s="60">
        <v>104073998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-4900</v>
      </c>
      <c r="Q8" s="60">
        <v>-4900</v>
      </c>
      <c r="R8" s="60">
        <v>0</v>
      </c>
      <c r="S8" s="60">
        <v>0</v>
      </c>
      <c r="T8" s="60">
        <v>0</v>
      </c>
      <c r="U8" s="60">
        <v>0</v>
      </c>
      <c r="V8" s="60">
        <v>-4900</v>
      </c>
      <c r="W8" s="60">
        <v>78055497</v>
      </c>
      <c r="X8" s="60">
        <v>-78060397</v>
      </c>
      <c r="Y8" s="61">
        <v>-100.01</v>
      </c>
      <c r="Z8" s="62">
        <v>104073998</v>
      </c>
    </row>
    <row r="9" spans="1:26" ht="12.75">
      <c r="A9" s="58" t="s">
        <v>35</v>
      </c>
      <c r="B9" s="19">
        <v>3394234</v>
      </c>
      <c r="C9" s="19">
        <v>0</v>
      </c>
      <c r="D9" s="59">
        <v>14712493</v>
      </c>
      <c r="E9" s="60">
        <v>14712493</v>
      </c>
      <c r="F9" s="60">
        <v>131091</v>
      </c>
      <c r="G9" s="60">
        <v>180126</v>
      </c>
      <c r="H9" s="60">
        <v>169432</v>
      </c>
      <c r="I9" s="60">
        <v>480649</v>
      </c>
      <c r="J9" s="60">
        <v>119793</v>
      </c>
      <c r="K9" s="60">
        <v>106829</v>
      </c>
      <c r="L9" s="60">
        <v>0</v>
      </c>
      <c r="M9" s="60">
        <v>226622</v>
      </c>
      <c r="N9" s="60">
        <v>0</v>
      </c>
      <c r="O9" s="60">
        <v>0</v>
      </c>
      <c r="P9" s="60">
        <v>120215</v>
      </c>
      <c r="Q9" s="60">
        <v>120215</v>
      </c>
      <c r="R9" s="60">
        <v>0</v>
      </c>
      <c r="S9" s="60">
        <v>0</v>
      </c>
      <c r="T9" s="60">
        <v>0</v>
      </c>
      <c r="U9" s="60">
        <v>0</v>
      </c>
      <c r="V9" s="60">
        <v>827486</v>
      </c>
      <c r="W9" s="60">
        <v>11034378</v>
      </c>
      <c r="X9" s="60">
        <v>-10206892</v>
      </c>
      <c r="Y9" s="61">
        <v>-92.5</v>
      </c>
      <c r="Z9" s="62">
        <v>14712493</v>
      </c>
    </row>
    <row r="10" spans="1:26" ht="22.5">
      <c r="A10" s="63" t="s">
        <v>278</v>
      </c>
      <c r="B10" s="64">
        <f>SUM(B5:B9)</f>
        <v>127132631</v>
      </c>
      <c r="C10" s="64">
        <f>SUM(C5:C9)</f>
        <v>0</v>
      </c>
      <c r="D10" s="65">
        <f aca="true" t="shared" si="0" ref="D10:Z10">SUM(D5:D9)</f>
        <v>132696937</v>
      </c>
      <c r="E10" s="66">
        <f t="shared" si="0"/>
        <v>132696937</v>
      </c>
      <c r="F10" s="66">
        <f t="shared" si="0"/>
        <v>783909</v>
      </c>
      <c r="G10" s="66">
        <f t="shared" si="0"/>
        <v>833159</v>
      </c>
      <c r="H10" s="66">
        <f t="shared" si="0"/>
        <v>997606</v>
      </c>
      <c r="I10" s="66">
        <f t="shared" si="0"/>
        <v>2614674</v>
      </c>
      <c r="J10" s="66">
        <f t="shared" si="0"/>
        <v>860396</v>
      </c>
      <c r="K10" s="66">
        <f t="shared" si="0"/>
        <v>106829</v>
      </c>
      <c r="L10" s="66">
        <f t="shared" si="0"/>
        <v>0</v>
      </c>
      <c r="M10" s="66">
        <f t="shared" si="0"/>
        <v>967225</v>
      </c>
      <c r="N10" s="66">
        <f t="shared" si="0"/>
        <v>0</v>
      </c>
      <c r="O10" s="66">
        <f t="shared" si="0"/>
        <v>0</v>
      </c>
      <c r="P10" s="66">
        <f t="shared" si="0"/>
        <v>100315</v>
      </c>
      <c r="Q10" s="66">
        <f t="shared" si="0"/>
        <v>100315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3682214</v>
      </c>
      <c r="W10" s="66">
        <f t="shared" si="0"/>
        <v>99297711</v>
      </c>
      <c r="X10" s="66">
        <f t="shared" si="0"/>
        <v>-95615497</v>
      </c>
      <c r="Y10" s="67">
        <f>+IF(W10&lt;&gt;0,(X10/W10)*100,0)</f>
        <v>-96.29174332125339</v>
      </c>
      <c r="Z10" s="68">
        <f t="shared" si="0"/>
        <v>132696937</v>
      </c>
    </row>
    <row r="11" spans="1:26" ht="12.75">
      <c r="A11" s="58" t="s">
        <v>37</v>
      </c>
      <c r="B11" s="19">
        <v>57467956</v>
      </c>
      <c r="C11" s="19">
        <v>0</v>
      </c>
      <c r="D11" s="59">
        <v>55330223</v>
      </c>
      <c r="E11" s="60">
        <v>55330223</v>
      </c>
      <c r="F11" s="60">
        <v>3484001</v>
      </c>
      <c r="G11" s="60">
        <v>3366453</v>
      </c>
      <c r="H11" s="60">
        <v>94083</v>
      </c>
      <c r="I11" s="60">
        <v>6944537</v>
      </c>
      <c r="J11" s="60">
        <v>35382</v>
      </c>
      <c r="K11" s="60">
        <v>-584</v>
      </c>
      <c r="L11" s="60">
        <v>0</v>
      </c>
      <c r="M11" s="60">
        <v>34798</v>
      </c>
      <c r="N11" s="60">
        <v>0</v>
      </c>
      <c r="O11" s="60">
        <v>0</v>
      </c>
      <c r="P11" s="60">
        <v>12383</v>
      </c>
      <c r="Q11" s="60">
        <v>12383</v>
      </c>
      <c r="R11" s="60">
        <v>0</v>
      </c>
      <c r="S11" s="60">
        <v>0</v>
      </c>
      <c r="T11" s="60">
        <v>0</v>
      </c>
      <c r="U11" s="60">
        <v>0</v>
      </c>
      <c r="V11" s="60">
        <v>6991718</v>
      </c>
      <c r="W11" s="60">
        <v>41497668</v>
      </c>
      <c r="X11" s="60">
        <v>-34505950</v>
      </c>
      <c r="Y11" s="61">
        <v>-83.15</v>
      </c>
      <c r="Z11" s="62">
        <v>55330223</v>
      </c>
    </row>
    <row r="12" spans="1:26" ht="12.75">
      <c r="A12" s="58" t="s">
        <v>38</v>
      </c>
      <c r="B12" s="19">
        <v>0</v>
      </c>
      <c r="C12" s="19">
        <v>0</v>
      </c>
      <c r="D12" s="59">
        <v>9257275</v>
      </c>
      <c r="E12" s="60">
        <v>9257275</v>
      </c>
      <c r="F12" s="60">
        <v>826401</v>
      </c>
      <c r="G12" s="60">
        <v>814616</v>
      </c>
      <c r="H12" s="60">
        <v>0</v>
      </c>
      <c r="I12" s="60">
        <v>1641017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1641017</v>
      </c>
      <c r="W12" s="60">
        <v>6942960</v>
      </c>
      <c r="X12" s="60">
        <v>-5301943</v>
      </c>
      <c r="Y12" s="61">
        <v>-76.36</v>
      </c>
      <c r="Z12" s="62">
        <v>9257275</v>
      </c>
    </row>
    <row r="13" spans="1:26" ht="12.75">
      <c r="A13" s="58" t="s">
        <v>279</v>
      </c>
      <c r="B13" s="19">
        <v>17764730</v>
      </c>
      <c r="C13" s="19">
        <v>0</v>
      </c>
      <c r="D13" s="59">
        <v>1500000</v>
      </c>
      <c r="E13" s="60">
        <v>1500000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171960</v>
      </c>
      <c r="Q13" s="60">
        <v>171960</v>
      </c>
      <c r="R13" s="60">
        <v>0</v>
      </c>
      <c r="S13" s="60">
        <v>0</v>
      </c>
      <c r="T13" s="60">
        <v>0</v>
      </c>
      <c r="U13" s="60">
        <v>0</v>
      </c>
      <c r="V13" s="60">
        <v>171960</v>
      </c>
      <c r="W13" s="60">
        <v>1125000</v>
      </c>
      <c r="X13" s="60">
        <v>-953040</v>
      </c>
      <c r="Y13" s="61">
        <v>-84.71</v>
      </c>
      <c r="Z13" s="62">
        <v>1500000</v>
      </c>
    </row>
    <row r="14" spans="1:26" ht="12.75">
      <c r="A14" s="58" t="s">
        <v>40</v>
      </c>
      <c r="B14" s="19">
        <v>0</v>
      </c>
      <c r="C14" s="19">
        <v>0</v>
      </c>
      <c r="D14" s="59">
        <v>50000</v>
      </c>
      <c r="E14" s="60">
        <v>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37503</v>
      </c>
      <c r="X14" s="60">
        <v>-37503</v>
      </c>
      <c r="Y14" s="61">
        <v>-100</v>
      </c>
      <c r="Z14" s="62">
        <v>50000</v>
      </c>
    </row>
    <row r="15" spans="1:26" ht="12.75">
      <c r="A15" s="58" t="s">
        <v>41</v>
      </c>
      <c r="B15" s="19">
        <v>0</v>
      </c>
      <c r="C15" s="19">
        <v>0</v>
      </c>
      <c r="D15" s="59">
        <v>3701000</v>
      </c>
      <c r="E15" s="60">
        <v>3701000</v>
      </c>
      <c r="F15" s="60">
        <v>0</v>
      </c>
      <c r="G15" s="60">
        <v>2498</v>
      </c>
      <c r="H15" s="60">
        <v>8638</v>
      </c>
      <c r="I15" s="60">
        <v>11136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11136</v>
      </c>
      <c r="W15" s="60">
        <v>2775753</v>
      </c>
      <c r="X15" s="60">
        <v>-2764617</v>
      </c>
      <c r="Y15" s="61">
        <v>-99.6</v>
      </c>
      <c r="Z15" s="62">
        <v>3701000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316500</v>
      </c>
      <c r="K16" s="60">
        <v>55350</v>
      </c>
      <c r="L16" s="60">
        <v>0</v>
      </c>
      <c r="M16" s="60">
        <v>371850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371850</v>
      </c>
      <c r="W16" s="60"/>
      <c r="X16" s="60">
        <v>371850</v>
      </c>
      <c r="Y16" s="61">
        <v>0</v>
      </c>
      <c r="Z16" s="62">
        <v>0</v>
      </c>
    </row>
    <row r="17" spans="1:26" ht="12.75">
      <c r="A17" s="58" t="s">
        <v>43</v>
      </c>
      <c r="B17" s="19">
        <v>105111110</v>
      </c>
      <c r="C17" s="19">
        <v>0</v>
      </c>
      <c r="D17" s="59">
        <v>52962241</v>
      </c>
      <c r="E17" s="60">
        <v>52962241</v>
      </c>
      <c r="F17" s="60">
        <v>238929</v>
      </c>
      <c r="G17" s="60">
        <v>1699500</v>
      </c>
      <c r="H17" s="60">
        <v>3089987</v>
      </c>
      <c r="I17" s="60">
        <v>5028416</v>
      </c>
      <c r="J17" s="60">
        <v>2801164</v>
      </c>
      <c r="K17" s="60">
        <v>1309684</v>
      </c>
      <c r="L17" s="60">
        <v>0</v>
      </c>
      <c r="M17" s="60">
        <v>4110848</v>
      </c>
      <c r="N17" s="60">
        <v>0</v>
      </c>
      <c r="O17" s="60">
        <v>0</v>
      </c>
      <c r="P17" s="60">
        <v>5181481</v>
      </c>
      <c r="Q17" s="60">
        <v>5181481</v>
      </c>
      <c r="R17" s="60">
        <v>0</v>
      </c>
      <c r="S17" s="60">
        <v>0</v>
      </c>
      <c r="T17" s="60">
        <v>0</v>
      </c>
      <c r="U17" s="60">
        <v>0</v>
      </c>
      <c r="V17" s="60">
        <v>14320745</v>
      </c>
      <c r="W17" s="60">
        <v>39721680</v>
      </c>
      <c r="X17" s="60">
        <v>-25400935</v>
      </c>
      <c r="Y17" s="61">
        <v>-63.95</v>
      </c>
      <c r="Z17" s="62">
        <v>52962241</v>
      </c>
    </row>
    <row r="18" spans="1:26" ht="12.75">
      <c r="A18" s="70" t="s">
        <v>44</v>
      </c>
      <c r="B18" s="71">
        <f>SUM(B11:B17)</f>
        <v>180343796</v>
      </c>
      <c r="C18" s="71">
        <f>SUM(C11:C17)</f>
        <v>0</v>
      </c>
      <c r="D18" s="72">
        <f aca="true" t="shared" si="1" ref="D18:Z18">SUM(D11:D17)</f>
        <v>122800739</v>
      </c>
      <c r="E18" s="73">
        <f t="shared" si="1"/>
        <v>122800739</v>
      </c>
      <c r="F18" s="73">
        <f t="shared" si="1"/>
        <v>4549331</v>
      </c>
      <c r="G18" s="73">
        <f t="shared" si="1"/>
        <v>5883067</v>
      </c>
      <c r="H18" s="73">
        <f t="shared" si="1"/>
        <v>3192708</v>
      </c>
      <c r="I18" s="73">
        <f t="shared" si="1"/>
        <v>13625106</v>
      </c>
      <c r="J18" s="73">
        <f t="shared" si="1"/>
        <v>3153046</v>
      </c>
      <c r="K18" s="73">
        <f t="shared" si="1"/>
        <v>1364450</v>
      </c>
      <c r="L18" s="73">
        <f t="shared" si="1"/>
        <v>0</v>
      </c>
      <c r="M18" s="73">
        <f t="shared" si="1"/>
        <v>4517496</v>
      </c>
      <c r="N18" s="73">
        <f t="shared" si="1"/>
        <v>0</v>
      </c>
      <c r="O18" s="73">
        <f t="shared" si="1"/>
        <v>0</v>
      </c>
      <c r="P18" s="73">
        <f t="shared" si="1"/>
        <v>5365824</v>
      </c>
      <c r="Q18" s="73">
        <f t="shared" si="1"/>
        <v>5365824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23508426</v>
      </c>
      <c r="W18" s="73">
        <f t="shared" si="1"/>
        <v>92100564</v>
      </c>
      <c r="X18" s="73">
        <f t="shared" si="1"/>
        <v>-68592138</v>
      </c>
      <c r="Y18" s="67">
        <f>+IF(W18&lt;&gt;0,(X18/W18)*100,0)</f>
        <v>-74.47526379968748</v>
      </c>
      <c r="Z18" s="74">
        <f t="shared" si="1"/>
        <v>122800739</v>
      </c>
    </row>
    <row r="19" spans="1:26" ht="12.75">
      <c r="A19" s="70" t="s">
        <v>45</v>
      </c>
      <c r="B19" s="75">
        <f>+B10-B18</f>
        <v>-53211165</v>
      </c>
      <c r="C19" s="75">
        <f>+C10-C18</f>
        <v>0</v>
      </c>
      <c r="D19" s="76">
        <f aca="true" t="shared" si="2" ref="D19:Z19">+D10-D18</f>
        <v>9896198</v>
      </c>
      <c r="E19" s="77">
        <f t="shared" si="2"/>
        <v>9896198</v>
      </c>
      <c r="F19" s="77">
        <f t="shared" si="2"/>
        <v>-3765422</v>
      </c>
      <c r="G19" s="77">
        <f t="shared" si="2"/>
        <v>-5049908</v>
      </c>
      <c r="H19" s="77">
        <f t="shared" si="2"/>
        <v>-2195102</v>
      </c>
      <c r="I19" s="77">
        <f t="shared" si="2"/>
        <v>-11010432</v>
      </c>
      <c r="J19" s="77">
        <f t="shared" si="2"/>
        <v>-2292650</v>
      </c>
      <c r="K19" s="77">
        <f t="shared" si="2"/>
        <v>-1257621</v>
      </c>
      <c r="L19" s="77">
        <f t="shared" si="2"/>
        <v>0</v>
      </c>
      <c r="M19" s="77">
        <f t="shared" si="2"/>
        <v>-3550271</v>
      </c>
      <c r="N19" s="77">
        <f t="shared" si="2"/>
        <v>0</v>
      </c>
      <c r="O19" s="77">
        <f t="shared" si="2"/>
        <v>0</v>
      </c>
      <c r="P19" s="77">
        <f t="shared" si="2"/>
        <v>-5265509</v>
      </c>
      <c r="Q19" s="77">
        <f t="shared" si="2"/>
        <v>-5265509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-19826212</v>
      </c>
      <c r="W19" s="77">
        <f>IF(E10=E18,0,W10-W18)</f>
        <v>7197147</v>
      </c>
      <c r="X19" s="77">
        <f t="shared" si="2"/>
        <v>-27023359</v>
      </c>
      <c r="Y19" s="78">
        <f>+IF(W19&lt;&gt;0,(X19/W19)*100,0)</f>
        <v>-375.47321181573756</v>
      </c>
      <c r="Z19" s="79">
        <f t="shared" si="2"/>
        <v>9896198</v>
      </c>
    </row>
    <row r="20" spans="1:26" ht="12.75">
      <c r="A20" s="58" t="s">
        <v>46</v>
      </c>
      <c r="B20" s="19">
        <v>92960000</v>
      </c>
      <c r="C20" s="19">
        <v>0</v>
      </c>
      <c r="D20" s="59">
        <v>80913002</v>
      </c>
      <c r="E20" s="60">
        <v>80913002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60684750</v>
      </c>
      <c r="X20" s="60">
        <v>-60684750</v>
      </c>
      <c r="Y20" s="61">
        <v>-100</v>
      </c>
      <c r="Z20" s="62">
        <v>80913002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39748835</v>
      </c>
      <c r="C22" s="86">
        <f>SUM(C19:C21)</f>
        <v>0</v>
      </c>
      <c r="D22" s="87">
        <f aca="true" t="shared" si="3" ref="D22:Z22">SUM(D19:D21)</f>
        <v>90809200</v>
      </c>
      <c r="E22" s="88">
        <f t="shared" si="3"/>
        <v>90809200</v>
      </c>
      <c r="F22" s="88">
        <f t="shared" si="3"/>
        <v>-3765422</v>
      </c>
      <c r="G22" s="88">
        <f t="shared" si="3"/>
        <v>-5049908</v>
      </c>
      <c r="H22" s="88">
        <f t="shared" si="3"/>
        <v>-2195102</v>
      </c>
      <c r="I22" s="88">
        <f t="shared" si="3"/>
        <v>-11010432</v>
      </c>
      <c r="J22" s="88">
        <f t="shared" si="3"/>
        <v>-2292650</v>
      </c>
      <c r="K22" s="88">
        <f t="shared" si="3"/>
        <v>-1257621</v>
      </c>
      <c r="L22" s="88">
        <f t="shared" si="3"/>
        <v>0</v>
      </c>
      <c r="M22" s="88">
        <f t="shared" si="3"/>
        <v>-3550271</v>
      </c>
      <c r="N22" s="88">
        <f t="shared" si="3"/>
        <v>0</v>
      </c>
      <c r="O22" s="88">
        <f t="shared" si="3"/>
        <v>0</v>
      </c>
      <c r="P22" s="88">
        <f t="shared" si="3"/>
        <v>-5265509</v>
      </c>
      <c r="Q22" s="88">
        <f t="shared" si="3"/>
        <v>-5265509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-19826212</v>
      </c>
      <c r="W22" s="88">
        <f t="shared" si="3"/>
        <v>67881897</v>
      </c>
      <c r="X22" s="88">
        <f t="shared" si="3"/>
        <v>-87708109</v>
      </c>
      <c r="Y22" s="89">
        <f>+IF(W22&lt;&gt;0,(X22/W22)*100,0)</f>
        <v>-129.206920955671</v>
      </c>
      <c r="Z22" s="90">
        <f t="shared" si="3"/>
        <v>90809200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39748835</v>
      </c>
      <c r="C24" s="75">
        <f>SUM(C22:C23)</f>
        <v>0</v>
      </c>
      <c r="D24" s="76">
        <f aca="true" t="shared" si="4" ref="D24:Z24">SUM(D22:D23)</f>
        <v>90809200</v>
      </c>
      <c r="E24" s="77">
        <f t="shared" si="4"/>
        <v>90809200</v>
      </c>
      <c r="F24" s="77">
        <f t="shared" si="4"/>
        <v>-3765422</v>
      </c>
      <c r="G24" s="77">
        <f t="shared" si="4"/>
        <v>-5049908</v>
      </c>
      <c r="H24" s="77">
        <f t="shared" si="4"/>
        <v>-2195102</v>
      </c>
      <c r="I24" s="77">
        <f t="shared" si="4"/>
        <v>-11010432</v>
      </c>
      <c r="J24" s="77">
        <f t="shared" si="4"/>
        <v>-2292650</v>
      </c>
      <c r="K24" s="77">
        <f t="shared" si="4"/>
        <v>-1257621</v>
      </c>
      <c r="L24" s="77">
        <f t="shared" si="4"/>
        <v>0</v>
      </c>
      <c r="M24" s="77">
        <f t="shared" si="4"/>
        <v>-3550271</v>
      </c>
      <c r="N24" s="77">
        <f t="shared" si="4"/>
        <v>0</v>
      </c>
      <c r="O24" s="77">
        <f t="shared" si="4"/>
        <v>0</v>
      </c>
      <c r="P24" s="77">
        <f t="shared" si="4"/>
        <v>-5265509</v>
      </c>
      <c r="Q24" s="77">
        <f t="shared" si="4"/>
        <v>-5265509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-19826212</v>
      </c>
      <c r="W24" s="77">
        <f t="shared" si="4"/>
        <v>67881897</v>
      </c>
      <c r="X24" s="77">
        <f t="shared" si="4"/>
        <v>-87708109</v>
      </c>
      <c r="Y24" s="78">
        <f>+IF(W24&lt;&gt;0,(X24/W24)*100,0)</f>
        <v>-129.206920955671</v>
      </c>
      <c r="Z24" s="79">
        <f t="shared" si="4"/>
        <v>90809200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87219436</v>
      </c>
      <c r="C27" s="22">
        <v>0</v>
      </c>
      <c r="D27" s="99">
        <v>90549200</v>
      </c>
      <c r="E27" s="100">
        <v>90549200</v>
      </c>
      <c r="F27" s="100">
        <v>2057839</v>
      </c>
      <c r="G27" s="100">
        <v>5997538</v>
      </c>
      <c r="H27" s="100">
        <v>5129448</v>
      </c>
      <c r="I27" s="100">
        <v>13184825</v>
      </c>
      <c r="J27" s="100">
        <v>4207777</v>
      </c>
      <c r="K27" s="100">
        <v>11306569</v>
      </c>
      <c r="L27" s="100">
        <v>7002096</v>
      </c>
      <c r="M27" s="100">
        <v>22516442</v>
      </c>
      <c r="N27" s="100">
        <v>11082840</v>
      </c>
      <c r="O27" s="100">
        <v>438727</v>
      </c>
      <c r="P27" s="100">
        <v>8444274</v>
      </c>
      <c r="Q27" s="100">
        <v>19965841</v>
      </c>
      <c r="R27" s="100">
        <v>0</v>
      </c>
      <c r="S27" s="100">
        <v>0</v>
      </c>
      <c r="T27" s="100">
        <v>0</v>
      </c>
      <c r="U27" s="100">
        <v>0</v>
      </c>
      <c r="V27" s="100">
        <v>55667108</v>
      </c>
      <c r="W27" s="100">
        <v>67911900</v>
      </c>
      <c r="X27" s="100">
        <v>-12244792</v>
      </c>
      <c r="Y27" s="101">
        <v>-18.03</v>
      </c>
      <c r="Z27" s="102">
        <v>90549200</v>
      </c>
    </row>
    <row r="28" spans="1:26" ht="12.75">
      <c r="A28" s="103" t="s">
        <v>46</v>
      </c>
      <c r="B28" s="19">
        <v>87219436</v>
      </c>
      <c r="C28" s="19">
        <v>0</v>
      </c>
      <c r="D28" s="59">
        <v>88633950</v>
      </c>
      <c r="E28" s="60">
        <v>88633950</v>
      </c>
      <c r="F28" s="60">
        <v>1555103</v>
      </c>
      <c r="G28" s="60">
        <v>5997538</v>
      </c>
      <c r="H28" s="60">
        <v>5129448</v>
      </c>
      <c r="I28" s="60">
        <v>12682089</v>
      </c>
      <c r="J28" s="60">
        <v>4181777</v>
      </c>
      <c r="K28" s="60">
        <v>11306569</v>
      </c>
      <c r="L28" s="60">
        <v>6923774</v>
      </c>
      <c r="M28" s="60">
        <v>22412120</v>
      </c>
      <c r="N28" s="60">
        <v>11082840</v>
      </c>
      <c r="O28" s="60">
        <v>413727</v>
      </c>
      <c r="P28" s="60">
        <v>6376930</v>
      </c>
      <c r="Q28" s="60">
        <v>17873497</v>
      </c>
      <c r="R28" s="60">
        <v>0</v>
      </c>
      <c r="S28" s="60">
        <v>0</v>
      </c>
      <c r="T28" s="60">
        <v>0</v>
      </c>
      <c r="U28" s="60">
        <v>0</v>
      </c>
      <c r="V28" s="60">
        <v>52967706</v>
      </c>
      <c r="W28" s="60">
        <v>66475463</v>
      </c>
      <c r="X28" s="60">
        <v>-13507757</v>
      </c>
      <c r="Y28" s="61">
        <v>-20.32</v>
      </c>
      <c r="Z28" s="62">
        <v>88633950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1915250</v>
      </c>
      <c r="E31" s="60">
        <v>1915250</v>
      </c>
      <c r="F31" s="60">
        <v>502736</v>
      </c>
      <c r="G31" s="60">
        <v>0</v>
      </c>
      <c r="H31" s="60">
        <v>0</v>
      </c>
      <c r="I31" s="60">
        <v>502736</v>
      </c>
      <c r="J31" s="60">
        <v>26000</v>
      </c>
      <c r="K31" s="60">
        <v>0</v>
      </c>
      <c r="L31" s="60">
        <v>78322</v>
      </c>
      <c r="M31" s="60">
        <v>104322</v>
      </c>
      <c r="N31" s="60">
        <v>0</v>
      </c>
      <c r="O31" s="60">
        <v>25000</v>
      </c>
      <c r="P31" s="60">
        <v>2067344</v>
      </c>
      <c r="Q31" s="60">
        <v>2092344</v>
      </c>
      <c r="R31" s="60">
        <v>0</v>
      </c>
      <c r="S31" s="60">
        <v>0</v>
      </c>
      <c r="T31" s="60">
        <v>0</v>
      </c>
      <c r="U31" s="60">
        <v>0</v>
      </c>
      <c r="V31" s="60">
        <v>2699402</v>
      </c>
      <c r="W31" s="60">
        <v>1436438</v>
      </c>
      <c r="X31" s="60">
        <v>1262964</v>
      </c>
      <c r="Y31" s="61">
        <v>87.92</v>
      </c>
      <c r="Z31" s="62">
        <v>1915250</v>
      </c>
    </row>
    <row r="32" spans="1:26" ht="12.75">
      <c r="A32" s="70" t="s">
        <v>54</v>
      </c>
      <c r="B32" s="22">
        <f>SUM(B28:B31)</f>
        <v>87219436</v>
      </c>
      <c r="C32" s="22">
        <f>SUM(C28:C31)</f>
        <v>0</v>
      </c>
      <c r="D32" s="99">
        <f aca="true" t="shared" si="5" ref="D32:Z32">SUM(D28:D31)</f>
        <v>90549200</v>
      </c>
      <c r="E32" s="100">
        <f t="shared" si="5"/>
        <v>90549200</v>
      </c>
      <c r="F32" s="100">
        <f t="shared" si="5"/>
        <v>2057839</v>
      </c>
      <c r="G32" s="100">
        <f t="shared" si="5"/>
        <v>5997538</v>
      </c>
      <c r="H32" s="100">
        <f t="shared" si="5"/>
        <v>5129448</v>
      </c>
      <c r="I32" s="100">
        <f t="shared" si="5"/>
        <v>13184825</v>
      </c>
      <c r="J32" s="100">
        <f t="shared" si="5"/>
        <v>4207777</v>
      </c>
      <c r="K32" s="100">
        <f t="shared" si="5"/>
        <v>11306569</v>
      </c>
      <c r="L32" s="100">
        <f t="shared" si="5"/>
        <v>7002096</v>
      </c>
      <c r="M32" s="100">
        <f t="shared" si="5"/>
        <v>22516442</v>
      </c>
      <c r="N32" s="100">
        <f t="shared" si="5"/>
        <v>11082840</v>
      </c>
      <c r="O32" s="100">
        <f t="shared" si="5"/>
        <v>438727</v>
      </c>
      <c r="P32" s="100">
        <f t="shared" si="5"/>
        <v>8444274</v>
      </c>
      <c r="Q32" s="100">
        <f t="shared" si="5"/>
        <v>19965841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55667108</v>
      </c>
      <c r="W32" s="100">
        <f t="shared" si="5"/>
        <v>67911901</v>
      </c>
      <c r="X32" s="100">
        <f t="shared" si="5"/>
        <v>-12244793</v>
      </c>
      <c r="Y32" s="101">
        <f>+IF(W32&lt;&gt;0,(X32/W32)*100,0)</f>
        <v>-18.03040824906374</v>
      </c>
      <c r="Z32" s="102">
        <f t="shared" si="5"/>
        <v>90549200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9831665</v>
      </c>
      <c r="C35" s="19">
        <v>0</v>
      </c>
      <c r="D35" s="59">
        <v>15775215</v>
      </c>
      <c r="E35" s="60">
        <v>4591224</v>
      </c>
      <c r="F35" s="60">
        <v>-276619</v>
      </c>
      <c r="G35" s="60">
        <v>-18820847</v>
      </c>
      <c r="H35" s="60">
        <v>-7646504</v>
      </c>
      <c r="I35" s="60">
        <v>-7646504</v>
      </c>
      <c r="J35" s="60">
        <v>67663289</v>
      </c>
      <c r="K35" s="60">
        <v>88913745</v>
      </c>
      <c r="L35" s="60">
        <v>56006141</v>
      </c>
      <c r="M35" s="60">
        <v>56006141</v>
      </c>
      <c r="N35" s="60">
        <v>346525</v>
      </c>
      <c r="O35" s="60">
        <v>-431001</v>
      </c>
      <c r="P35" s="60">
        <v>-17406950</v>
      </c>
      <c r="Q35" s="60">
        <v>-17406950</v>
      </c>
      <c r="R35" s="60">
        <v>0</v>
      </c>
      <c r="S35" s="60">
        <v>0</v>
      </c>
      <c r="T35" s="60">
        <v>0</v>
      </c>
      <c r="U35" s="60">
        <v>0</v>
      </c>
      <c r="V35" s="60">
        <v>-17406950</v>
      </c>
      <c r="W35" s="60">
        <v>3443418</v>
      </c>
      <c r="X35" s="60">
        <v>-20850368</v>
      </c>
      <c r="Y35" s="61">
        <v>-605.51</v>
      </c>
      <c r="Z35" s="62">
        <v>4591224</v>
      </c>
    </row>
    <row r="36" spans="1:26" ht="12.75">
      <c r="A36" s="58" t="s">
        <v>57</v>
      </c>
      <c r="B36" s="19">
        <v>341593049</v>
      </c>
      <c r="C36" s="19">
        <v>0</v>
      </c>
      <c r="D36" s="59">
        <v>345226321</v>
      </c>
      <c r="E36" s="60">
        <v>439784351</v>
      </c>
      <c r="F36" s="60">
        <v>2057839</v>
      </c>
      <c r="G36" s="60">
        <v>14440520</v>
      </c>
      <c r="H36" s="60">
        <v>5129448</v>
      </c>
      <c r="I36" s="60">
        <v>5129448</v>
      </c>
      <c r="J36" s="60">
        <v>25878582</v>
      </c>
      <c r="K36" s="60">
        <v>37159153</v>
      </c>
      <c r="L36" s="60">
        <v>11082840</v>
      </c>
      <c r="M36" s="60">
        <v>11082840</v>
      </c>
      <c r="N36" s="60">
        <v>1833746</v>
      </c>
      <c r="O36" s="60">
        <v>438727</v>
      </c>
      <c r="P36" s="60">
        <v>8444274</v>
      </c>
      <c r="Q36" s="60">
        <v>8444274</v>
      </c>
      <c r="R36" s="60">
        <v>0</v>
      </c>
      <c r="S36" s="60">
        <v>0</v>
      </c>
      <c r="T36" s="60">
        <v>0</v>
      </c>
      <c r="U36" s="60">
        <v>0</v>
      </c>
      <c r="V36" s="60">
        <v>8444274</v>
      </c>
      <c r="W36" s="60">
        <v>329838263</v>
      </c>
      <c r="X36" s="60">
        <v>-321393989</v>
      </c>
      <c r="Y36" s="61">
        <v>-97.44</v>
      </c>
      <c r="Z36" s="62">
        <v>439784351</v>
      </c>
    </row>
    <row r="37" spans="1:26" ht="12.75">
      <c r="A37" s="58" t="s">
        <v>58</v>
      </c>
      <c r="B37" s="19">
        <v>20244695</v>
      </c>
      <c r="C37" s="19">
        <v>0</v>
      </c>
      <c r="D37" s="59">
        <v>16500000</v>
      </c>
      <c r="E37" s="60">
        <v>116996184</v>
      </c>
      <c r="F37" s="60">
        <v>-635012</v>
      </c>
      <c r="G37" s="60">
        <v>10170</v>
      </c>
      <c r="H37" s="60">
        <v>-461367</v>
      </c>
      <c r="I37" s="60">
        <v>-461367</v>
      </c>
      <c r="J37" s="60">
        <v>9297103</v>
      </c>
      <c r="K37" s="60">
        <v>-449583</v>
      </c>
      <c r="L37" s="60">
        <v>-4825736</v>
      </c>
      <c r="M37" s="60">
        <v>-4825736</v>
      </c>
      <c r="N37" s="60">
        <v>8522514</v>
      </c>
      <c r="O37" s="60">
        <v>655405</v>
      </c>
      <c r="P37" s="60">
        <v>-4138576</v>
      </c>
      <c r="Q37" s="60">
        <v>-4138576</v>
      </c>
      <c r="R37" s="60">
        <v>0</v>
      </c>
      <c r="S37" s="60">
        <v>0</v>
      </c>
      <c r="T37" s="60">
        <v>0</v>
      </c>
      <c r="U37" s="60">
        <v>0</v>
      </c>
      <c r="V37" s="60">
        <v>-4138576</v>
      </c>
      <c r="W37" s="60">
        <v>87747138</v>
      </c>
      <c r="X37" s="60">
        <v>-91885714</v>
      </c>
      <c r="Y37" s="61">
        <v>-104.72</v>
      </c>
      <c r="Z37" s="62">
        <v>116996184</v>
      </c>
    </row>
    <row r="38" spans="1:26" ht="12.75">
      <c r="A38" s="58" t="s">
        <v>59</v>
      </c>
      <c r="B38" s="19">
        <v>2356586</v>
      </c>
      <c r="C38" s="19">
        <v>0</v>
      </c>
      <c r="D38" s="59">
        <v>400000</v>
      </c>
      <c r="E38" s="60">
        <v>0</v>
      </c>
      <c r="F38" s="60">
        <v>101219</v>
      </c>
      <c r="G38" s="60">
        <v>-44394</v>
      </c>
      <c r="H38" s="60">
        <v>-17380</v>
      </c>
      <c r="I38" s="60">
        <v>-17380</v>
      </c>
      <c r="J38" s="60">
        <v>181957</v>
      </c>
      <c r="K38" s="60">
        <v>98622</v>
      </c>
      <c r="L38" s="60">
        <v>32875</v>
      </c>
      <c r="M38" s="60">
        <v>32875</v>
      </c>
      <c r="N38" s="60">
        <v>40044</v>
      </c>
      <c r="O38" s="60">
        <v>18500</v>
      </c>
      <c r="P38" s="60">
        <v>441009</v>
      </c>
      <c r="Q38" s="60">
        <v>441009</v>
      </c>
      <c r="R38" s="60">
        <v>0</v>
      </c>
      <c r="S38" s="60">
        <v>0</v>
      </c>
      <c r="T38" s="60">
        <v>0</v>
      </c>
      <c r="U38" s="60">
        <v>0</v>
      </c>
      <c r="V38" s="60">
        <v>441009</v>
      </c>
      <c r="W38" s="60"/>
      <c r="X38" s="60">
        <v>441009</v>
      </c>
      <c r="Y38" s="61">
        <v>0</v>
      </c>
      <c r="Z38" s="62">
        <v>0</v>
      </c>
    </row>
    <row r="39" spans="1:26" ht="12.75">
      <c r="A39" s="58" t="s">
        <v>60</v>
      </c>
      <c r="B39" s="19">
        <v>328823433</v>
      </c>
      <c r="C39" s="19">
        <v>0</v>
      </c>
      <c r="D39" s="59">
        <v>344101536</v>
      </c>
      <c r="E39" s="60">
        <v>327379391</v>
      </c>
      <c r="F39" s="60">
        <v>2315013</v>
      </c>
      <c r="G39" s="60">
        <v>-4346103</v>
      </c>
      <c r="H39" s="60">
        <v>-2038309</v>
      </c>
      <c r="I39" s="60">
        <v>-2038309</v>
      </c>
      <c r="J39" s="60">
        <v>84062811</v>
      </c>
      <c r="K39" s="60">
        <v>126423859</v>
      </c>
      <c r="L39" s="60">
        <v>71881842</v>
      </c>
      <c r="M39" s="60">
        <v>71881842</v>
      </c>
      <c r="N39" s="60">
        <v>-6382287</v>
      </c>
      <c r="O39" s="60">
        <v>-666179</v>
      </c>
      <c r="P39" s="60">
        <v>-5265109</v>
      </c>
      <c r="Q39" s="60">
        <v>-5265109</v>
      </c>
      <c r="R39" s="60">
        <v>0</v>
      </c>
      <c r="S39" s="60">
        <v>0</v>
      </c>
      <c r="T39" s="60">
        <v>0</v>
      </c>
      <c r="U39" s="60">
        <v>0</v>
      </c>
      <c r="V39" s="60">
        <v>-5265109</v>
      </c>
      <c r="W39" s="60">
        <v>245534543</v>
      </c>
      <c r="X39" s="60">
        <v>-250799652</v>
      </c>
      <c r="Y39" s="61">
        <v>-102.14</v>
      </c>
      <c r="Z39" s="62">
        <v>327379391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101038502</v>
      </c>
      <c r="C42" s="19">
        <v>0</v>
      </c>
      <c r="D42" s="59">
        <v>83227921</v>
      </c>
      <c r="E42" s="60">
        <v>83332992</v>
      </c>
      <c r="F42" s="60">
        <v>53803801</v>
      </c>
      <c r="G42" s="60">
        <v>-5747250</v>
      </c>
      <c r="H42" s="60">
        <v>-3192708</v>
      </c>
      <c r="I42" s="60">
        <v>44863843</v>
      </c>
      <c r="J42" s="60">
        <v>-2292650</v>
      </c>
      <c r="K42" s="60">
        <v>-1257621</v>
      </c>
      <c r="L42" s="60">
        <v>-12317753</v>
      </c>
      <c r="M42" s="60">
        <v>-15868024</v>
      </c>
      <c r="N42" s="60">
        <v>-6381545</v>
      </c>
      <c r="O42" s="60">
        <v>-666179</v>
      </c>
      <c r="P42" s="60">
        <v>9975197</v>
      </c>
      <c r="Q42" s="60">
        <v>2927473</v>
      </c>
      <c r="R42" s="60">
        <v>0</v>
      </c>
      <c r="S42" s="60">
        <v>0</v>
      </c>
      <c r="T42" s="60">
        <v>0</v>
      </c>
      <c r="U42" s="60">
        <v>0</v>
      </c>
      <c r="V42" s="60">
        <v>31923292</v>
      </c>
      <c r="W42" s="60">
        <v>62499744</v>
      </c>
      <c r="X42" s="60">
        <v>-30576452</v>
      </c>
      <c r="Y42" s="61">
        <v>-48.92</v>
      </c>
      <c r="Z42" s="62">
        <v>83332992</v>
      </c>
    </row>
    <row r="43" spans="1:26" ht="12.75">
      <c r="A43" s="58" t="s">
        <v>63</v>
      </c>
      <c r="B43" s="19">
        <v>-87423491</v>
      </c>
      <c r="C43" s="19">
        <v>0</v>
      </c>
      <c r="D43" s="59">
        <v>-90809196</v>
      </c>
      <c r="E43" s="60">
        <v>0</v>
      </c>
      <c r="F43" s="60">
        <v>-2057839</v>
      </c>
      <c r="G43" s="60">
        <v>-14440520</v>
      </c>
      <c r="H43" s="60">
        <v>-5129448</v>
      </c>
      <c r="I43" s="60">
        <v>-21627807</v>
      </c>
      <c r="J43" s="60">
        <v>-4207777</v>
      </c>
      <c r="K43" s="60">
        <v>-11306569</v>
      </c>
      <c r="L43" s="60">
        <v>-7002096</v>
      </c>
      <c r="M43" s="60">
        <v>-22516442</v>
      </c>
      <c r="N43" s="60">
        <v>-11082840</v>
      </c>
      <c r="O43" s="60">
        <v>-438727</v>
      </c>
      <c r="P43" s="60">
        <v>0</v>
      </c>
      <c r="Q43" s="60">
        <v>-11521567</v>
      </c>
      <c r="R43" s="60">
        <v>0</v>
      </c>
      <c r="S43" s="60">
        <v>0</v>
      </c>
      <c r="T43" s="60">
        <v>0</v>
      </c>
      <c r="U43" s="60">
        <v>0</v>
      </c>
      <c r="V43" s="60">
        <v>-55665816</v>
      </c>
      <c r="W43" s="60"/>
      <c r="X43" s="60">
        <v>-55665816</v>
      </c>
      <c r="Y43" s="61">
        <v>0</v>
      </c>
      <c r="Z43" s="62">
        <v>0</v>
      </c>
    </row>
    <row r="44" spans="1:26" ht="12.75">
      <c r="A44" s="58" t="s">
        <v>64</v>
      </c>
      <c r="B44" s="19">
        <v>-21281079</v>
      </c>
      <c r="C44" s="19">
        <v>0</v>
      </c>
      <c r="D44" s="59">
        <v>0</v>
      </c>
      <c r="E44" s="60">
        <v>-90809004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-68106753</v>
      </c>
      <c r="X44" s="60">
        <v>68106753</v>
      </c>
      <c r="Y44" s="61">
        <v>-100</v>
      </c>
      <c r="Z44" s="62">
        <v>-90809004</v>
      </c>
    </row>
    <row r="45" spans="1:26" ht="12.75">
      <c r="A45" s="70" t="s">
        <v>65</v>
      </c>
      <c r="B45" s="22">
        <v>1594929</v>
      </c>
      <c r="C45" s="22">
        <v>0</v>
      </c>
      <c r="D45" s="99">
        <v>1262313</v>
      </c>
      <c r="E45" s="100">
        <v>-7476012</v>
      </c>
      <c r="F45" s="100">
        <v>53803801</v>
      </c>
      <c r="G45" s="100">
        <v>33616031</v>
      </c>
      <c r="H45" s="100">
        <v>25293875</v>
      </c>
      <c r="I45" s="100">
        <v>25293875</v>
      </c>
      <c r="J45" s="100">
        <v>18793448</v>
      </c>
      <c r="K45" s="100">
        <v>6229258</v>
      </c>
      <c r="L45" s="100">
        <v>-13090591</v>
      </c>
      <c r="M45" s="100">
        <v>-13090591</v>
      </c>
      <c r="N45" s="100">
        <v>-30554976</v>
      </c>
      <c r="O45" s="100">
        <v>-31659882</v>
      </c>
      <c r="P45" s="100">
        <v>-21684685</v>
      </c>
      <c r="Q45" s="100">
        <v>-21684685</v>
      </c>
      <c r="R45" s="100">
        <v>0</v>
      </c>
      <c r="S45" s="100">
        <v>0</v>
      </c>
      <c r="T45" s="100">
        <v>0</v>
      </c>
      <c r="U45" s="100">
        <v>0</v>
      </c>
      <c r="V45" s="100">
        <v>-21684685</v>
      </c>
      <c r="W45" s="100">
        <v>-5607009</v>
      </c>
      <c r="X45" s="100">
        <v>-16077676</v>
      </c>
      <c r="Y45" s="101">
        <v>286.74</v>
      </c>
      <c r="Z45" s="102">
        <v>-7476012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1950631</v>
      </c>
      <c r="C51" s="52">
        <v>0</v>
      </c>
      <c r="D51" s="129">
        <v>667499</v>
      </c>
      <c r="E51" s="54">
        <v>3829314</v>
      </c>
      <c r="F51" s="54">
        <v>0</v>
      </c>
      <c r="G51" s="54">
        <v>0</v>
      </c>
      <c r="H51" s="54">
        <v>0</v>
      </c>
      <c r="I51" s="54">
        <v>-1781599</v>
      </c>
      <c r="J51" s="54">
        <v>0</v>
      </c>
      <c r="K51" s="54">
        <v>0</v>
      </c>
      <c r="L51" s="54">
        <v>0</v>
      </c>
      <c r="M51" s="54">
        <v>605848</v>
      </c>
      <c r="N51" s="54">
        <v>0</v>
      </c>
      <c r="O51" s="54">
        <v>0</v>
      </c>
      <c r="P51" s="54">
        <v>0</v>
      </c>
      <c r="Q51" s="54">
        <v>40708</v>
      </c>
      <c r="R51" s="54">
        <v>0</v>
      </c>
      <c r="S51" s="54">
        <v>0</v>
      </c>
      <c r="T51" s="54">
        <v>0</v>
      </c>
      <c r="U51" s="54">
        <v>0</v>
      </c>
      <c r="V51" s="54">
        <v>10337</v>
      </c>
      <c r="W51" s="54">
        <v>8</v>
      </c>
      <c r="X51" s="54">
        <v>5322746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126.31502697700938</v>
      </c>
      <c r="C58" s="5">
        <f>IF(C67=0,0,+(C76/C67)*100)</f>
        <v>0</v>
      </c>
      <c r="D58" s="6">
        <f aca="true" t="shared" si="6" ref="D58:Z58">IF(D67=0,0,+(D76/D67)*100)</f>
        <v>37.7354147428974</v>
      </c>
      <c r="E58" s="7">
        <f t="shared" si="6"/>
        <v>159.7538498919137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100</v>
      </c>
      <c r="K58" s="7">
        <f t="shared" si="6"/>
        <v>0</v>
      </c>
      <c r="L58" s="7">
        <f t="shared" si="6"/>
        <v>0</v>
      </c>
      <c r="M58" s="7">
        <f t="shared" si="6"/>
        <v>209.19818040164571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-9875.586666666666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105.9811276152003</v>
      </c>
      <c r="W58" s="7">
        <f t="shared" si="6"/>
        <v>164.12640646571873</v>
      </c>
      <c r="X58" s="7">
        <f t="shared" si="6"/>
        <v>0</v>
      </c>
      <c r="Y58" s="7">
        <f t="shared" si="6"/>
        <v>0</v>
      </c>
      <c r="Z58" s="8">
        <f t="shared" si="6"/>
        <v>159.7538498919137</v>
      </c>
    </row>
    <row r="59" spans="1:26" ht="12.75">
      <c r="A59" s="37" t="s">
        <v>31</v>
      </c>
      <c r="B59" s="9">
        <f aca="true" t="shared" si="7" ref="B59:Z66">IF(B68=0,0,+(B77/B68)*100)</f>
        <v>79.38046219882912</v>
      </c>
      <c r="C59" s="9">
        <f t="shared" si="7"/>
        <v>0</v>
      </c>
      <c r="D59" s="2">
        <f t="shared" si="7"/>
        <v>39.99997297413905</v>
      </c>
      <c r="E59" s="10">
        <f t="shared" si="7"/>
        <v>39.99823559736371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200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103.21499197484539</v>
      </c>
      <c r="W59" s="10">
        <f t="shared" si="7"/>
        <v>39.99821629403814</v>
      </c>
      <c r="X59" s="10">
        <f t="shared" si="7"/>
        <v>0</v>
      </c>
      <c r="Y59" s="10">
        <f t="shared" si="7"/>
        <v>0</v>
      </c>
      <c r="Z59" s="11">
        <f t="shared" si="7"/>
        <v>39.99823559736371</v>
      </c>
    </row>
    <row r="60" spans="1:26" ht="12.75">
      <c r="A60" s="38" t="s">
        <v>32</v>
      </c>
      <c r="B60" s="12">
        <f t="shared" si="7"/>
        <v>815.5723215116426</v>
      </c>
      <c r="C60" s="12">
        <f t="shared" si="7"/>
        <v>0</v>
      </c>
      <c r="D60" s="3">
        <f t="shared" si="7"/>
        <v>-9.545471900858002</v>
      </c>
      <c r="E60" s="13">
        <f t="shared" si="7"/>
        <v>2517.277304140553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100</v>
      </c>
      <c r="K60" s="13">
        <f t="shared" si="7"/>
        <v>0</v>
      </c>
      <c r="L60" s="13">
        <f t="shared" si="7"/>
        <v>0</v>
      </c>
      <c r="M60" s="13">
        <f t="shared" si="7"/>
        <v>400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-454.14666666666665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168.39234363026623</v>
      </c>
      <c r="W60" s="13">
        <f t="shared" si="7"/>
        <v>5538.08860941775</v>
      </c>
      <c r="X60" s="13">
        <f t="shared" si="7"/>
        <v>0</v>
      </c>
      <c r="Y60" s="13">
        <f t="shared" si="7"/>
        <v>0</v>
      </c>
      <c r="Z60" s="14">
        <f t="shared" si="7"/>
        <v>2517.277304140553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815.5723215116426</v>
      </c>
      <c r="C64" s="12">
        <f t="shared" si="7"/>
        <v>0</v>
      </c>
      <c r="D64" s="3">
        <f t="shared" si="7"/>
        <v>45</v>
      </c>
      <c r="E64" s="13">
        <f t="shared" si="7"/>
        <v>9.63709090909091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100</v>
      </c>
      <c r="K64" s="13">
        <f t="shared" si="7"/>
        <v>0</v>
      </c>
      <c r="L64" s="13">
        <f t="shared" si="7"/>
        <v>0</v>
      </c>
      <c r="M64" s="13">
        <f t="shared" si="7"/>
        <v>400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-454.14666666666665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168.39234363026623</v>
      </c>
      <c r="W64" s="13">
        <f t="shared" si="7"/>
        <v>9.637160997534528</v>
      </c>
      <c r="X64" s="13">
        <f t="shared" si="7"/>
        <v>0</v>
      </c>
      <c r="Y64" s="13">
        <f t="shared" si="7"/>
        <v>0</v>
      </c>
      <c r="Z64" s="14">
        <f t="shared" si="7"/>
        <v>9.63709090909091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-1379199600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-1379199600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5563441</v>
      </c>
      <c r="C67" s="24"/>
      <c r="D67" s="25">
        <v>11260446</v>
      </c>
      <c r="E67" s="26">
        <v>11260446</v>
      </c>
      <c r="F67" s="26">
        <v>652818</v>
      </c>
      <c r="G67" s="26">
        <v>653033</v>
      </c>
      <c r="H67" s="26">
        <v>828174</v>
      </c>
      <c r="I67" s="26">
        <v>2134025</v>
      </c>
      <c r="J67" s="26">
        <v>740603</v>
      </c>
      <c r="K67" s="26"/>
      <c r="L67" s="26"/>
      <c r="M67" s="26">
        <v>740603</v>
      </c>
      <c r="N67" s="26"/>
      <c r="O67" s="26"/>
      <c r="P67" s="26">
        <v>-15000</v>
      </c>
      <c r="Q67" s="26">
        <v>-15000</v>
      </c>
      <c r="R67" s="26"/>
      <c r="S67" s="26"/>
      <c r="T67" s="26"/>
      <c r="U67" s="26"/>
      <c r="V67" s="26">
        <v>2859628</v>
      </c>
      <c r="W67" s="26">
        <v>8220339</v>
      </c>
      <c r="X67" s="26"/>
      <c r="Y67" s="25"/>
      <c r="Z67" s="27">
        <v>11260446</v>
      </c>
    </row>
    <row r="68" spans="1:26" ht="12.75" hidden="1">
      <c r="A68" s="37" t="s">
        <v>31</v>
      </c>
      <c r="B68" s="19">
        <v>5208754</v>
      </c>
      <c r="C68" s="19"/>
      <c r="D68" s="20">
        <v>10360447</v>
      </c>
      <c r="E68" s="21">
        <v>10360447</v>
      </c>
      <c r="F68" s="21">
        <v>618638</v>
      </c>
      <c r="G68" s="21">
        <v>618972</v>
      </c>
      <c r="H68" s="21">
        <v>794113</v>
      </c>
      <c r="I68" s="21">
        <v>2031723</v>
      </c>
      <c r="J68" s="21">
        <v>706542</v>
      </c>
      <c r="K68" s="21"/>
      <c r="L68" s="21"/>
      <c r="M68" s="21">
        <v>706542</v>
      </c>
      <c r="N68" s="21"/>
      <c r="O68" s="21"/>
      <c r="P68" s="21"/>
      <c r="Q68" s="21"/>
      <c r="R68" s="21"/>
      <c r="S68" s="21"/>
      <c r="T68" s="21"/>
      <c r="U68" s="21"/>
      <c r="V68" s="21">
        <v>2738265</v>
      </c>
      <c r="W68" s="21">
        <v>7770339</v>
      </c>
      <c r="X68" s="21"/>
      <c r="Y68" s="20"/>
      <c r="Z68" s="23">
        <v>10360447</v>
      </c>
    </row>
    <row r="69" spans="1:26" ht="12.75" hidden="1">
      <c r="A69" s="38" t="s">
        <v>32</v>
      </c>
      <c r="B69" s="19">
        <v>354687</v>
      </c>
      <c r="C69" s="19"/>
      <c r="D69" s="20">
        <v>549999</v>
      </c>
      <c r="E69" s="21">
        <v>549999</v>
      </c>
      <c r="F69" s="21">
        <v>34180</v>
      </c>
      <c r="G69" s="21">
        <v>34061</v>
      </c>
      <c r="H69" s="21">
        <v>34061</v>
      </c>
      <c r="I69" s="21">
        <v>102302</v>
      </c>
      <c r="J69" s="21">
        <v>34061</v>
      </c>
      <c r="K69" s="21"/>
      <c r="L69" s="21"/>
      <c r="M69" s="21">
        <v>34061</v>
      </c>
      <c r="N69" s="21"/>
      <c r="O69" s="21"/>
      <c r="P69" s="21">
        <v>-15000</v>
      </c>
      <c r="Q69" s="21">
        <v>-15000</v>
      </c>
      <c r="R69" s="21"/>
      <c r="S69" s="21"/>
      <c r="T69" s="21"/>
      <c r="U69" s="21"/>
      <c r="V69" s="21">
        <v>121363</v>
      </c>
      <c r="W69" s="21">
        <v>187497</v>
      </c>
      <c r="X69" s="21"/>
      <c r="Y69" s="20"/>
      <c r="Z69" s="23">
        <v>549999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-225000</v>
      </c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354687</v>
      </c>
      <c r="C73" s="19"/>
      <c r="D73" s="20">
        <v>550000</v>
      </c>
      <c r="E73" s="21">
        <v>550000</v>
      </c>
      <c r="F73" s="21">
        <v>34180</v>
      </c>
      <c r="G73" s="21">
        <v>34061</v>
      </c>
      <c r="H73" s="21">
        <v>34061</v>
      </c>
      <c r="I73" s="21">
        <v>102302</v>
      </c>
      <c r="J73" s="21">
        <v>34061</v>
      </c>
      <c r="K73" s="21"/>
      <c r="L73" s="21"/>
      <c r="M73" s="21">
        <v>34061</v>
      </c>
      <c r="N73" s="21"/>
      <c r="O73" s="21"/>
      <c r="P73" s="21">
        <v>-15000</v>
      </c>
      <c r="Q73" s="21">
        <v>-15000</v>
      </c>
      <c r="R73" s="21"/>
      <c r="S73" s="21"/>
      <c r="T73" s="21"/>
      <c r="U73" s="21"/>
      <c r="V73" s="21">
        <v>121363</v>
      </c>
      <c r="W73" s="21">
        <v>412497</v>
      </c>
      <c r="X73" s="21"/>
      <c r="Y73" s="20"/>
      <c r="Z73" s="23">
        <v>550000</v>
      </c>
    </row>
    <row r="74" spans="1:26" ht="12.75" hidden="1">
      <c r="A74" s="39" t="s">
        <v>107</v>
      </c>
      <c r="B74" s="19"/>
      <c r="C74" s="19"/>
      <c r="D74" s="20">
        <v>-1</v>
      </c>
      <c r="E74" s="21">
        <v>-1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-1</v>
      </c>
    </row>
    <row r="75" spans="1:26" ht="12.75" hidden="1">
      <c r="A75" s="40" t="s">
        <v>110</v>
      </c>
      <c r="B75" s="28"/>
      <c r="C75" s="28"/>
      <c r="D75" s="29">
        <v>350000</v>
      </c>
      <c r="E75" s="30">
        <v>350000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262503</v>
      </c>
      <c r="X75" s="30"/>
      <c r="Y75" s="29"/>
      <c r="Z75" s="31">
        <v>350000</v>
      </c>
    </row>
    <row r="76" spans="1:26" ht="12.75" hidden="1">
      <c r="A76" s="42" t="s">
        <v>287</v>
      </c>
      <c r="B76" s="32">
        <v>7027462</v>
      </c>
      <c r="C76" s="32"/>
      <c r="D76" s="33">
        <v>4249176</v>
      </c>
      <c r="E76" s="34">
        <v>17988996</v>
      </c>
      <c r="F76" s="34"/>
      <c r="G76" s="34"/>
      <c r="H76" s="34"/>
      <c r="I76" s="34"/>
      <c r="J76" s="34">
        <v>740603</v>
      </c>
      <c r="K76" s="34"/>
      <c r="L76" s="34">
        <v>808725</v>
      </c>
      <c r="M76" s="34">
        <v>1549328</v>
      </c>
      <c r="N76" s="34">
        <v>740735</v>
      </c>
      <c r="O76" s="34">
        <v>740603</v>
      </c>
      <c r="P76" s="34"/>
      <c r="Q76" s="34">
        <v>1481338</v>
      </c>
      <c r="R76" s="34"/>
      <c r="S76" s="34"/>
      <c r="T76" s="34"/>
      <c r="U76" s="34"/>
      <c r="V76" s="34">
        <v>3030666</v>
      </c>
      <c r="W76" s="34">
        <v>13491747</v>
      </c>
      <c r="X76" s="34"/>
      <c r="Y76" s="33"/>
      <c r="Z76" s="35">
        <v>17988996</v>
      </c>
    </row>
    <row r="77" spans="1:26" ht="12.75" hidden="1">
      <c r="A77" s="37" t="s">
        <v>31</v>
      </c>
      <c r="B77" s="19">
        <v>4134733</v>
      </c>
      <c r="C77" s="19"/>
      <c r="D77" s="20">
        <v>4144176</v>
      </c>
      <c r="E77" s="21">
        <v>4143996</v>
      </c>
      <c r="F77" s="21"/>
      <c r="G77" s="21"/>
      <c r="H77" s="21"/>
      <c r="I77" s="21"/>
      <c r="J77" s="21">
        <v>706542</v>
      </c>
      <c r="K77" s="21"/>
      <c r="L77" s="21">
        <v>706542</v>
      </c>
      <c r="M77" s="21">
        <v>1413084</v>
      </c>
      <c r="N77" s="21">
        <v>706674</v>
      </c>
      <c r="O77" s="21">
        <v>706542</v>
      </c>
      <c r="P77" s="21"/>
      <c r="Q77" s="21">
        <v>1413216</v>
      </c>
      <c r="R77" s="21"/>
      <c r="S77" s="21"/>
      <c r="T77" s="21"/>
      <c r="U77" s="21"/>
      <c r="V77" s="21">
        <v>2826300</v>
      </c>
      <c r="W77" s="21">
        <v>3107997</v>
      </c>
      <c r="X77" s="21"/>
      <c r="Y77" s="20"/>
      <c r="Z77" s="23">
        <v>4143996</v>
      </c>
    </row>
    <row r="78" spans="1:26" ht="12.75" hidden="1">
      <c r="A78" s="38" t="s">
        <v>32</v>
      </c>
      <c r="B78" s="19">
        <v>2892729</v>
      </c>
      <c r="C78" s="19"/>
      <c r="D78" s="20">
        <v>-52500</v>
      </c>
      <c r="E78" s="21">
        <v>13845000</v>
      </c>
      <c r="F78" s="21"/>
      <c r="G78" s="21"/>
      <c r="H78" s="21"/>
      <c r="I78" s="21"/>
      <c r="J78" s="21">
        <v>34061</v>
      </c>
      <c r="K78" s="21"/>
      <c r="L78" s="21">
        <v>102183</v>
      </c>
      <c r="M78" s="21">
        <v>136244</v>
      </c>
      <c r="N78" s="21">
        <v>34061</v>
      </c>
      <c r="O78" s="21">
        <v>34061</v>
      </c>
      <c r="P78" s="21"/>
      <c r="Q78" s="21">
        <v>68122</v>
      </c>
      <c r="R78" s="21"/>
      <c r="S78" s="21"/>
      <c r="T78" s="21"/>
      <c r="U78" s="21"/>
      <c r="V78" s="21">
        <v>204366</v>
      </c>
      <c r="W78" s="21">
        <v>10383750</v>
      </c>
      <c r="X78" s="21"/>
      <c r="Y78" s="20"/>
      <c r="Z78" s="23">
        <v>13845000</v>
      </c>
    </row>
    <row r="79" spans="1:26" ht="12.75" hidden="1">
      <c r="A79" s="39" t="s">
        <v>103</v>
      </c>
      <c r="B79" s="19"/>
      <c r="C79" s="19"/>
      <c r="D79" s="20">
        <v>-300000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2892729</v>
      </c>
      <c r="C82" s="19"/>
      <c r="D82" s="20">
        <v>247500</v>
      </c>
      <c r="E82" s="21">
        <v>53004</v>
      </c>
      <c r="F82" s="21"/>
      <c r="G82" s="21"/>
      <c r="H82" s="21"/>
      <c r="I82" s="21"/>
      <c r="J82" s="21">
        <v>34061</v>
      </c>
      <c r="K82" s="21"/>
      <c r="L82" s="21">
        <v>102183</v>
      </c>
      <c r="M82" s="21">
        <v>136244</v>
      </c>
      <c r="N82" s="21">
        <v>34061</v>
      </c>
      <c r="O82" s="21">
        <v>34061</v>
      </c>
      <c r="P82" s="21"/>
      <c r="Q82" s="21">
        <v>68122</v>
      </c>
      <c r="R82" s="21"/>
      <c r="S82" s="21"/>
      <c r="T82" s="21"/>
      <c r="U82" s="21"/>
      <c r="V82" s="21">
        <v>204366</v>
      </c>
      <c r="W82" s="21">
        <v>39753</v>
      </c>
      <c r="X82" s="21"/>
      <c r="Y82" s="20"/>
      <c r="Z82" s="23">
        <v>53004</v>
      </c>
    </row>
    <row r="83" spans="1:26" ht="12.75" hidden="1">
      <c r="A83" s="39" t="s">
        <v>107</v>
      </c>
      <c r="B83" s="19"/>
      <c r="C83" s="19"/>
      <c r="D83" s="20"/>
      <c r="E83" s="21">
        <v>13791996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10343997</v>
      </c>
      <c r="X83" s="21"/>
      <c r="Y83" s="20"/>
      <c r="Z83" s="23">
        <v>13791996</v>
      </c>
    </row>
    <row r="84" spans="1:26" ht="12.75" hidden="1">
      <c r="A84" s="40" t="s">
        <v>110</v>
      </c>
      <c r="B84" s="28"/>
      <c r="C84" s="28"/>
      <c r="D84" s="29">
        <v>157500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3701000</v>
      </c>
      <c r="F5" s="358">
        <f t="shared" si="0"/>
        <v>3701000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2775750</v>
      </c>
      <c r="Y5" s="358">
        <f t="shared" si="0"/>
        <v>-2775750</v>
      </c>
      <c r="Z5" s="359">
        <f>+IF(X5&lt;&gt;0,+(Y5/X5)*100,0)</f>
        <v>-100</v>
      </c>
      <c r="AA5" s="360">
        <f>+AA6+AA8+AA11+AA13+AA15</f>
        <v>3701000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3701000</v>
      </c>
      <c r="F6" s="59">
        <f t="shared" si="1"/>
        <v>3701000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2775750</v>
      </c>
      <c r="Y6" s="59">
        <f t="shared" si="1"/>
        <v>-2775750</v>
      </c>
      <c r="Z6" s="61">
        <f>+IF(X6&lt;&gt;0,+(Y6/X6)*100,0)</f>
        <v>-100</v>
      </c>
      <c r="AA6" s="62">
        <f t="shared" si="1"/>
        <v>3701000</v>
      </c>
    </row>
    <row r="7" spans="1:27" ht="12.75">
      <c r="A7" s="291" t="s">
        <v>229</v>
      </c>
      <c r="B7" s="142"/>
      <c r="C7" s="60"/>
      <c r="D7" s="340"/>
      <c r="E7" s="60">
        <v>3701000</v>
      </c>
      <c r="F7" s="59">
        <v>3701000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2775750</v>
      </c>
      <c r="Y7" s="59">
        <v>-2775750</v>
      </c>
      <c r="Z7" s="61">
        <v>-100</v>
      </c>
      <c r="AA7" s="62">
        <v>3701000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10100</v>
      </c>
      <c r="L40" s="343">
        <f t="shared" si="9"/>
        <v>0</v>
      </c>
      <c r="M40" s="343">
        <f t="shared" si="9"/>
        <v>0</v>
      </c>
      <c r="N40" s="345">
        <f t="shared" si="9"/>
        <v>10100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10100</v>
      </c>
      <c r="X40" s="343">
        <f t="shared" si="9"/>
        <v>0</v>
      </c>
      <c r="Y40" s="345">
        <f t="shared" si="9"/>
        <v>10100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>
        <v>10100</v>
      </c>
      <c r="L44" s="54"/>
      <c r="M44" s="54"/>
      <c r="N44" s="53">
        <v>10100</v>
      </c>
      <c r="O44" s="53"/>
      <c r="P44" s="54"/>
      <c r="Q44" s="54"/>
      <c r="R44" s="53"/>
      <c r="S44" s="53"/>
      <c r="T44" s="54"/>
      <c r="U44" s="54"/>
      <c r="V44" s="53"/>
      <c r="W44" s="53">
        <v>10100</v>
      </c>
      <c r="X44" s="54"/>
      <c r="Y44" s="53">
        <v>10100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3701000</v>
      </c>
      <c r="F60" s="264">
        <f t="shared" si="14"/>
        <v>3701000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10100</v>
      </c>
      <c r="L60" s="219">
        <f t="shared" si="14"/>
        <v>0</v>
      </c>
      <c r="M60" s="219">
        <f t="shared" si="14"/>
        <v>0</v>
      </c>
      <c r="N60" s="264">
        <f t="shared" si="14"/>
        <v>10100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10100</v>
      </c>
      <c r="X60" s="219">
        <f t="shared" si="14"/>
        <v>2775750</v>
      </c>
      <c r="Y60" s="264">
        <f t="shared" si="14"/>
        <v>-2765650</v>
      </c>
      <c r="Z60" s="337">
        <f>+IF(X60&lt;&gt;0,+(Y60/X60)*100,0)</f>
        <v>-99.636134378096</v>
      </c>
      <c r="AA60" s="232">
        <f>+AA57+AA54+AA51+AA40+AA37+AA34+AA22+AA5</f>
        <v>3701000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217843818</v>
      </c>
      <c r="D5" s="153">
        <f>SUM(D6:D8)</f>
        <v>0</v>
      </c>
      <c r="E5" s="154">
        <f t="shared" si="0"/>
        <v>163251273</v>
      </c>
      <c r="F5" s="100">
        <f t="shared" si="0"/>
        <v>163251273</v>
      </c>
      <c r="G5" s="100">
        <f t="shared" si="0"/>
        <v>630424</v>
      </c>
      <c r="H5" s="100">
        <f t="shared" si="0"/>
        <v>663281</v>
      </c>
      <c r="I5" s="100">
        <f t="shared" si="0"/>
        <v>798609</v>
      </c>
      <c r="J5" s="100">
        <f t="shared" si="0"/>
        <v>2092314</v>
      </c>
      <c r="K5" s="100">
        <f t="shared" si="0"/>
        <v>714310</v>
      </c>
      <c r="L5" s="100">
        <f t="shared" si="0"/>
        <v>49050</v>
      </c>
      <c r="M5" s="100">
        <f t="shared" si="0"/>
        <v>0</v>
      </c>
      <c r="N5" s="100">
        <f t="shared" si="0"/>
        <v>763360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2855674</v>
      </c>
      <c r="X5" s="100">
        <f t="shared" si="0"/>
        <v>61982154</v>
      </c>
      <c r="Y5" s="100">
        <f t="shared" si="0"/>
        <v>-59126480</v>
      </c>
      <c r="Z5" s="137">
        <f>+IF(X5&lt;&gt;0,+(Y5/X5)*100,0)</f>
        <v>-95.39274804809139</v>
      </c>
      <c r="AA5" s="153">
        <f>SUM(AA6:AA8)</f>
        <v>163251273</v>
      </c>
    </row>
    <row r="6" spans="1:27" ht="12.75">
      <c r="A6" s="138" t="s">
        <v>75</v>
      </c>
      <c r="B6" s="136"/>
      <c r="C6" s="155"/>
      <c r="D6" s="155"/>
      <c r="E6" s="156">
        <v>110394930</v>
      </c>
      <c r="F6" s="60">
        <v>110394930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23547888</v>
      </c>
      <c r="Y6" s="60">
        <v>-23547888</v>
      </c>
      <c r="Z6" s="140">
        <v>-100</v>
      </c>
      <c r="AA6" s="155">
        <v>110394930</v>
      </c>
    </row>
    <row r="7" spans="1:27" ht="12.75">
      <c r="A7" s="138" t="s">
        <v>76</v>
      </c>
      <c r="B7" s="136"/>
      <c r="C7" s="157">
        <v>217843818</v>
      </c>
      <c r="D7" s="157"/>
      <c r="E7" s="158">
        <v>52856343</v>
      </c>
      <c r="F7" s="159">
        <v>52856343</v>
      </c>
      <c r="G7" s="159">
        <v>630424</v>
      </c>
      <c r="H7" s="159">
        <v>663281</v>
      </c>
      <c r="I7" s="159">
        <v>798609</v>
      </c>
      <c r="J7" s="159">
        <v>2092314</v>
      </c>
      <c r="K7" s="159">
        <v>714310</v>
      </c>
      <c r="L7" s="159">
        <v>49050</v>
      </c>
      <c r="M7" s="159"/>
      <c r="N7" s="159">
        <v>763360</v>
      </c>
      <c r="O7" s="159"/>
      <c r="P7" s="159"/>
      <c r="Q7" s="159"/>
      <c r="R7" s="159"/>
      <c r="S7" s="159"/>
      <c r="T7" s="159"/>
      <c r="U7" s="159"/>
      <c r="V7" s="159"/>
      <c r="W7" s="159">
        <v>2855674</v>
      </c>
      <c r="X7" s="159">
        <v>38434266</v>
      </c>
      <c r="Y7" s="159">
        <v>-35578592</v>
      </c>
      <c r="Z7" s="141">
        <v>-92.57</v>
      </c>
      <c r="AA7" s="157">
        <v>52856343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1894126</v>
      </c>
      <c r="D9" s="153">
        <f>SUM(D10:D14)</f>
        <v>0</v>
      </c>
      <c r="E9" s="154">
        <f t="shared" si="1"/>
        <v>27108074</v>
      </c>
      <c r="F9" s="100">
        <f t="shared" si="1"/>
        <v>27108074</v>
      </c>
      <c r="G9" s="100">
        <f t="shared" si="1"/>
        <v>7673</v>
      </c>
      <c r="H9" s="100">
        <f t="shared" si="1"/>
        <v>12057</v>
      </c>
      <c r="I9" s="100">
        <f t="shared" si="1"/>
        <v>157496</v>
      </c>
      <c r="J9" s="100">
        <f t="shared" si="1"/>
        <v>177226</v>
      </c>
      <c r="K9" s="100">
        <f t="shared" si="1"/>
        <v>112025</v>
      </c>
      <c r="L9" s="100">
        <f t="shared" si="1"/>
        <v>2354</v>
      </c>
      <c r="M9" s="100">
        <f t="shared" si="1"/>
        <v>0</v>
      </c>
      <c r="N9" s="100">
        <f t="shared" si="1"/>
        <v>114379</v>
      </c>
      <c r="O9" s="100">
        <f t="shared" si="1"/>
        <v>0</v>
      </c>
      <c r="P9" s="100">
        <f t="shared" si="1"/>
        <v>0</v>
      </c>
      <c r="Q9" s="100">
        <f t="shared" si="1"/>
        <v>-1824</v>
      </c>
      <c r="R9" s="100">
        <f t="shared" si="1"/>
        <v>-1824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289781</v>
      </c>
      <c r="X9" s="100">
        <f t="shared" si="1"/>
        <v>20331054</v>
      </c>
      <c r="Y9" s="100">
        <f t="shared" si="1"/>
        <v>-20041273</v>
      </c>
      <c r="Z9" s="137">
        <f>+IF(X9&lt;&gt;0,+(Y9/X9)*100,0)</f>
        <v>-98.57468776581874</v>
      </c>
      <c r="AA9" s="153">
        <f>SUM(AA10:AA14)</f>
        <v>27108074</v>
      </c>
    </row>
    <row r="10" spans="1:27" ht="12.75">
      <c r="A10" s="138" t="s">
        <v>79</v>
      </c>
      <c r="B10" s="136"/>
      <c r="C10" s="155">
        <v>1894126</v>
      </c>
      <c r="D10" s="155"/>
      <c r="E10" s="156">
        <v>24855024</v>
      </c>
      <c r="F10" s="60">
        <v>24855024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-4900</v>
      </c>
      <c r="R10" s="60">
        <v>-4900</v>
      </c>
      <c r="S10" s="60"/>
      <c r="T10" s="60"/>
      <c r="U10" s="60"/>
      <c r="V10" s="60"/>
      <c r="W10" s="60">
        <v>-4900</v>
      </c>
      <c r="X10" s="60">
        <v>18641268</v>
      </c>
      <c r="Y10" s="60">
        <v>-18646168</v>
      </c>
      <c r="Z10" s="140">
        <v>-100.03</v>
      </c>
      <c r="AA10" s="155">
        <v>24855024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2253050</v>
      </c>
      <c r="F12" s="60">
        <v>2253050</v>
      </c>
      <c r="G12" s="60">
        <v>7673</v>
      </c>
      <c r="H12" s="60">
        <v>12057</v>
      </c>
      <c r="I12" s="60">
        <v>157496</v>
      </c>
      <c r="J12" s="60">
        <v>177226</v>
      </c>
      <c r="K12" s="60">
        <v>112025</v>
      </c>
      <c r="L12" s="60">
        <v>2354</v>
      </c>
      <c r="M12" s="60"/>
      <c r="N12" s="60">
        <v>114379</v>
      </c>
      <c r="O12" s="60"/>
      <c r="P12" s="60"/>
      <c r="Q12" s="60">
        <v>3076</v>
      </c>
      <c r="R12" s="60">
        <v>3076</v>
      </c>
      <c r="S12" s="60"/>
      <c r="T12" s="60"/>
      <c r="U12" s="60"/>
      <c r="V12" s="60"/>
      <c r="W12" s="60">
        <v>294681</v>
      </c>
      <c r="X12" s="60">
        <v>1689786</v>
      </c>
      <c r="Y12" s="60">
        <v>-1395105</v>
      </c>
      <c r="Z12" s="140">
        <v>-82.56</v>
      </c>
      <c r="AA12" s="155">
        <v>2253050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22700592</v>
      </c>
      <c r="F15" s="100">
        <f t="shared" si="2"/>
        <v>22700592</v>
      </c>
      <c r="G15" s="100">
        <f t="shared" si="2"/>
        <v>111632</v>
      </c>
      <c r="H15" s="100">
        <f t="shared" si="2"/>
        <v>123760</v>
      </c>
      <c r="I15" s="100">
        <f t="shared" si="2"/>
        <v>7440</v>
      </c>
      <c r="J15" s="100">
        <f t="shared" si="2"/>
        <v>242832</v>
      </c>
      <c r="K15" s="100">
        <f t="shared" si="2"/>
        <v>0</v>
      </c>
      <c r="L15" s="100">
        <f t="shared" si="2"/>
        <v>55425</v>
      </c>
      <c r="M15" s="100">
        <f t="shared" si="2"/>
        <v>0</v>
      </c>
      <c r="N15" s="100">
        <f t="shared" si="2"/>
        <v>55425</v>
      </c>
      <c r="O15" s="100">
        <f t="shared" si="2"/>
        <v>0</v>
      </c>
      <c r="P15" s="100">
        <f t="shared" si="2"/>
        <v>0</v>
      </c>
      <c r="Q15" s="100">
        <f t="shared" si="2"/>
        <v>117139</v>
      </c>
      <c r="R15" s="100">
        <f t="shared" si="2"/>
        <v>117139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415396</v>
      </c>
      <c r="X15" s="100">
        <f t="shared" si="2"/>
        <v>17025444</v>
      </c>
      <c r="Y15" s="100">
        <f t="shared" si="2"/>
        <v>-16610048</v>
      </c>
      <c r="Z15" s="137">
        <f>+IF(X15&lt;&gt;0,+(Y15/X15)*100,0)</f>
        <v>-97.56014586168796</v>
      </c>
      <c r="AA15" s="153">
        <f>SUM(AA16:AA18)</f>
        <v>22700592</v>
      </c>
    </row>
    <row r="16" spans="1:27" ht="12.75">
      <c r="A16" s="138" t="s">
        <v>85</v>
      </c>
      <c r="B16" s="136"/>
      <c r="C16" s="155"/>
      <c r="D16" s="155"/>
      <c r="E16" s="156">
        <v>22682643</v>
      </c>
      <c r="F16" s="60">
        <v>22682643</v>
      </c>
      <c r="G16" s="60"/>
      <c r="H16" s="60"/>
      <c r="I16" s="60">
        <v>7440</v>
      </c>
      <c r="J16" s="60">
        <v>7440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7440</v>
      </c>
      <c r="X16" s="60">
        <v>17011980</v>
      </c>
      <c r="Y16" s="60">
        <v>-17004540</v>
      </c>
      <c r="Z16" s="140">
        <v>-99.96</v>
      </c>
      <c r="AA16" s="155">
        <v>22682643</v>
      </c>
    </row>
    <row r="17" spans="1:27" ht="12.75">
      <c r="A17" s="138" t="s">
        <v>86</v>
      </c>
      <c r="B17" s="136"/>
      <c r="C17" s="155"/>
      <c r="D17" s="155"/>
      <c r="E17" s="156">
        <v>17949</v>
      </c>
      <c r="F17" s="60">
        <v>17949</v>
      </c>
      <c r="G17" s="60">
        <v>111632</v>
      </c>
      <c r="H17" s="60">
        <v>123760</v>
      </c>
      <c r="I17" s="60"/>
      <c r="J17" s="60">
        <v>235392</v>
      </c>
      <c r="K17" s="60"/>
      <c r="L17" s="60">
        <v>55425</v>
      </c>
      <c r="M17" s="60"/>
      <c r="N17" s="60">
        <v>55425</v>
      </c>
      <c r="O17" s="60"/>
      <c r="P17" s="60"/>
      <c r="Q17" s="60">
        <v>117139</v>
      </c>
      <c r="R17" s="60">
        <v>117139</v>
      </c>
      <c r="S17" s="60"/>
      <c r="T17" s="60"/>
      <c r="U17" s="60"/>
      <c r="V17" s="60"/>
      <c r="W17" s="60">
        <v>407956</v>
      </c>
      <c r="X17" s="60">
        <v>13464</v>
      </c>
      <c r="Y17" s="60">
        <v>394492</v>
      </c>
      <c r="Z17" s="140">
        <v>2929.98</v>
      </c>
      <c r="AA17" s="155">
        <v>17949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354687</v>
      </c>
      <c r="D19" s="153">
        <f>SUM(D20:D23)</f>
        <v>0</v>
      </c>
      <c r="E19" s="154">
        <f t="shared" si="3"/>
        <v>550000</v>
      </c>
      <c r="F19" s="100">
        <f t="shared" si="3"/>
        <v>550000</v>
      </c>
      <c r="G19" s="100">
        <f t="shared" si="3"/>
        <v>34180</v>
      </c>
      <c r="H19" s="100">
        <f t="shared" si="3"/>
        <v>34061</v>
      </c>
      <c r="I19" s="100">
        <f t="shared" si="3"/>
        <v>34061</v>
      </c>
      <c r="J19" s="100">
        <f t="shared" si="3"/>
        <v>102302</v>
      </c>
      <c r="K19" s="100">
        <f t="shared" si="3"/>
        <v>34061</v>
      </c>
      <c r="L19" s="100">
        <f t="shared" si="3"/>
        <v>0</v>
      </c>
      <c r="M19" s="100">
        <f t="shared" si="3"/>
        <v>0</v>
      </c>
      <c r="N19" s="100">
        <f t="shared" si="3"/>
        <v>34061</v>
      </c>
      <c r="O19" s="100">
        <f t="shared" si="3"/>
        <v>0</v>
      </c>
      <c r="P19" s="100">
        <f t="shared" si="3"/>
        <v>0</v>
      </c>
      <c r="Q19" s="100">
        <f t="shared" si="3"/>
        <v>-15000</v>
      </c>
      <c r="R19" s="100">
        <f t="shared" si="3"/>
        <v>-15000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121363</v>
      </c>
      <c r="X19" s="100">
        <f t="shared" si="3"/>
        <v>412497</v>
      </c>
      <c r="Y19" s="100">
        <f t="shared" si="3"/>
        <v>-291134</v>
      </c>
      <c r="Z19" s="137">
        <f>+IF(X19&lt;&gt;0,+(Y19/X19)*100,0)</f>
        <v>-70.57845269177714</v>
      </c>
      <c r="AA19" s="153">
        <f>SUM(AA20:AA23)</f>
        <v>550000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354687</v>
      </c>
      <c r="D23" s="155"/>
      <c r="E23" s="156">
        <v>550000</v>
      </c>
      <c r="F23" s="60">
        <v>550000</v>
      </c>
      <c r="G23" s="60">
        <v>34180</v>
      </c>
      <c r="H23" s="60">
        <v>34061</v>
      </c>
      <c r="I23" s="60">
        <v>34061</v>
      </c>
      <c r="J23" s="60">
        <v>102302</v>
      </c>
      <c r="K23" s="60">
        <v>34061</v>
      </c>
      <c r="L23" s="60"/>
      <c r="M23" s="60"/>
      <c r="N23" s="60">
        <v>34061</v>
      </c>
      <c r="O23" s="60"/>
      <c r="P23" s="60"/>
      <c r="Q23" s="60">
        <v>-15000</v>
      </c>
      <c r="R23" s="60">
        <v>-15000</v>
      </c>
      <c r="S23" s="60"/>
      <c r="T23" s="60"/>
      <c r="U23" s="60"/>
      <c r="V23" s="60"/>
      <c r="W23" s="60">
        <v>121363</v>
      </c>
      <c r="X23" s="60">
        <v>412497</v>
      </c>
      <c r="Y23" s="60">
        <v>-291134</v>
      </c>
      <c r="Z23" s="140">
        <v>-70.58</v>
      </c>
      <c r="AA23" s="155">
        <v>550000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220092631</v>
      </c>
      <c r="D25" s="168">
        <f>+D5+D9+D15+D19+D24</f>
        <v>0</v>
      </c>
      <c r="E25" s="169">
        <f t="shared" si="4"/>
        <v>213609939</v>
      </c>
      <c r="F25" s="73">
        <f t="shared" si="4"/>
        <v>213609939</v>
      </c>
      <c r="G25" s="73">
        <f t="shared" si="4"/>
        <v>783909</v>
      </c>
      <c r="H25" s="73">
        <f t="shared" si="4"/>
        <v>833159</v>
      </c>
      <c r="I25" s="73">
        <f t="shared" si="4"/>
        <v>997606</v>
      </c>
      <c r="J25" s="73">
        <f t="shared" si="4"/>
        <v>2614674</v>
      </c>
      <c r="K25" s="73">
        <f t="shared" si="4"/>
        <v>860396</v>
      </c>
      <c r="L25" s="73">
        <f t="shared" si="4"/>
        <v>106829</v>
      </c>
      <c r="M25" s="73">
        <f t="shared" si="4"/>
        <v>0</v>
      </c>
      <c r="N25" s="73">
        <f t="shared" si="4"/>
        <v>967225</v>
      </c>
      <c r="O25" s="73">
        <f t="shared" si="4"/>
        <v>0</v>
      </c>
      <c r="P25" s="73">
        <f t="shared" si="4"/>
        <v>0</v>
      </c>
      <c r="Q25" s="73">
        <f t="shared" si="4"/>
        <v>100315</v>
      </c>
      <c r="R25" s="73">
        <f t="shared" si="4"/>
        <v>100315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3682214</v>
      </c>
      <c r="X25" s="73">
        <f t="shared" si="4"/>
        <v>99751149</v>
      </c>
      <c r="Y25" s="73">
        <f t="shared" si="4"/>
        <v>-96068935</v>
      </c>
      <c r="Z25" s="170">
        <f>+IF(X25&lt;&gt;0,+(Y25/X25)*100,0)</f>
        <v>-96.30859991397192</v>
      </c>
      <c r="AA25" s="168">
        <f>+AA5+AA9+AA15+AA19+AA24</f>
        <v>213609939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180343796</v>
      </c>
      <c r="D28" s="153">
        <f>SUM(D29:D31)</f>
        <v>0</v>
      </c>
      <c r="E28" s="154">
        <f t="shared" si="5"/>
        <v>64836085</v>
      </c>
      <c r="F28" s="100">
        <f t="shared" si="5"/>
        <v>64836085</v>
      </c>
      <c r="G28" s="100">
        <f t="shared" si="5"/>
        <v>3254070</v>
      </c>
      <c r="H28" s="100">
        <f t="shared" si="5"/>
        <v>4413557</v>
      </c>
      <c r="I28" s="100">
        <f t="shared" si="5"/>
        <v>1870147</v>
      </c>
      <c r="J28" s="100">
        <f t="shared" si="5"/>
        <v>9537774</v>
      </c>
      <c r="K28" s="100">
        <f t="shared" si="5"/>
        <v>2240938</v>
      </c>
      <c r="L28" s="100">
        <f t="shared" si="5"/>
        <v>476524</v>
      </c>
      <c r="M28" s="100">
        <f t="shared" si="5"/>
        <v>0</v>
      </c>
      <c r="N28" s="100">
        <f t="shared" si="5"/>
        <v>2717462</v>
      </c>
      <c r="O28" s="100">
        <f t="shared" si="5"/>
        <v>0</v>
      </c>
      <c r="P28" s="100">
        <f t="shared" si="5"/>
        <v>0</v>
      </c>
      <c r="Q28" s="100">
        <f t="shared" si="5"/>
        <v>4126429</v>
      </c>
      <c r="R28" s="100">
        <f t="shared" si="5"/>
        <v>4126429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16381665</v>
      </c>
      <c r="X28" s="100">
        <f t="shared" si="5"/>
        <v>48627063</v>
      </c>
      <c r="Y28" s="100">
        <f t="shared" si="5"/>
        <v>-32245398</v>
      </c>
      <c r="Z28" s="137">
        <f>+IF(X28&lt;&gt;0,+(Y28/X28)*100,0)</f>
        <v>-66.31162980170117</v>
      </c>
      <c r="AA28" s="153">
        <f>SUM(AA29:AA31)</f>
        <v>64836085</v>
      </c>
    </row>
    <row r="29" spans="1:27" ht="12.75">
      <c r="A29" s="138" t="s">
        <v>75</v>
      </c>
      <c r="B29" s="136"/>
      <c r="C29" s="155">
        <v>9806636</v>
      </c>
      <c r="D29" s="155"/>
      <c r="E29" s="156">
        <v>23876231</v>
      </c>
      <c r="F29" s="60">
        <v>23876231</v>
      </c>
      <c r="G29" s="60">
        <v>1424845</v>
      </c>
      <c r="H29" s="60">
        <v>1435545</v>
      </c>
      <c r="I29" s="60">
        <v>103078</v>
      </c>
      <c r="J29" s="60">
        <v>2963468</v>
      </c>
      <c r="K29" s="60">
        <v>563602</v>
      </c>
      <c r="L29" s="60"/>
      <c r="M29" s="60"/>
      <c r="N29" s="60">
        <v>563602</v>
      </c>
      <c r="O29" s="60"/>
      <c r="P29" s="60"/>
      <c r="Q29" s="60">
        <v>900</v>
      </c>
      <c r="R29" s="60">
        <v>900</v>
      </c>
      <c r="S29" s="60"/>
      <c r="T29" s="60"/>
      <c r="U29" s="60"/>
      <c r="V29" s="60"/>
      <c r="W29" s="60">
        <v>3527970</v>
      </c>
      <c r="X29" s="60">
        <v>17907174</v>
      </c>
      <c r="Y29" s="60">
        <v>-14379204</v>
      </c>
      <c r="Z29" s="140">
        <v>-80.3</v>
      </c>
      <c r="AA29" s="155">
        <v>23876231</v>
      </c>
    </row>
    <row r="30" spans="1:27" ht="12.75">
      <c r="A30" s="138" t="s">
        <v>76</v>
      </c>
      <c r="B30" s="136"/>
      <c r="C30" s="157">
        <v>170537160</v>
      </c>
      <c r="D30" s="157"/>
      <c r="E30" s="158">
        <v>40959854</v>
      </c>
      <c r="F30" s="159">
        <v>40959854</v>
      </c>
      <c r="G30" s="159">
        <v>1829225</v>
      </c>
      <c r="H30" s="159">
        <v>2978012</v>
      </c>
      <c r="I30" s="159">
        <v>1741538</v>
      </c>
      <c r="J30" s="159">
        <v>6548775</v>
      </c>
      <c r="K30" s="159">
        <v>1149931</v>
      </c>
      <c r="L30" s="159">
        <v>254640</v>
      </c>
      <c r="M30" s="159"/>
      <c r="N30" s="159">
        <v>1404571</v>
      </c>
      <c r="O30" s="159"/>
      <c r="P30" s="159"/>
      <c r="Q30" s="159">
        <v>3274556</v>
      </c>
      <c r="R30" s="159">
        <v>3274556</v>
      </c>
      <c r="S30" s="159"/>
      <c r="T30" s="159"/>
      <c r="U30" s="159"/>
      <c r="V30" s="159"/>
      <c r="W30" s="159">
        <v>11227902</v>
      </c>
      <c r="X30" s="159">
        <v>30719889</v>
      </c>
      <c r="Y30" s="159">
        <v>-19491987</v>
      </c>
      <c r="Z30" s="141">
        <v>-63.45</v>
      </c>
      <c r="AA30" s="157">
        <v>40959854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/>
      <c r="H31" s="60"/>
      <c r="I31" s="60">
        <v>25531</v>
      </c>
      <c r="J31" s="60">
        <v>25531</v>
      </c>
      <c r="K31" s="60">
        <v>527405</v>
      </c>
      <c r="L31" s="60">
        <v>221884</v>
      </c>
      <c r="M31" s="60"/>
      <c r="N31" s="60">
        <v>749289</v>
      </c>
      <c r="O31" s="60"/>
      <c r="P31" s="60"/>
      <c r="Q31" s="60">
        <v>850973</v>
      </c>
      <c r="R31" s="60">
        <v>850973</v>
      </c>
      <c r="S31" s="60"/>
      <c r="T31" s="60"/>
      <c r="U31" s="60"/>
      <c r="V31" s="60"/>
      <c r="W31" s="60">
        <v>1625793</v>
      </c>
      <c r="X31" s="60"/>
      <c r="Y31" s="60">
        <v>1625793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27123323</v>
      </c>
      <c r="F32" s="100">
        <f t="shared" si="6"/>
        <v>27123323</v>
      </c>
      <c r="G32" s="100">
        <f t="shared" si="6"/>
        <v>1238097</v>
      </c>
      <c r="H32" s="100">
        <f t="shared" si="6"/>
        <v>1272408</v>
      </c>
      <c r="I32" s="100">
        <f t="shared" si="6"/>
        <v>34488</v>
      </c>
      <c r="J32" s="100">
        <f t="shared" si="6"/>
        <v>2544993</v>
      </c>
      <c r="K32" s="100">
        <f t="shared" si="6"/>
        <v>886218</v>
      </c>
      <c r="L32" s="100">
        <f t="shared" si="6"/>
        <v>424275</v>
      </c>
      <c r="M32" s="100">
        <f t="shared" si="6"/>
        <v>0</v>
      </c>
      <c r="N32" s="100">
        <f t="shared" si="6"/>
        <v>1310493</v>
      </c>
      <c r="O32" s="100">
        <f t="shared" si="6"/>
        <v>0</v>
      </c>
      <c r="P32" s="100">
        <f t="shared" si="6"/>
        <v>0</v>
      </c>
      <c r="Q32" s="100">
        <f t="shared" si="6"/>
        <v>465967</v>
      </c>
      <c r="R32" s="100">
        <f t="shared" si="6"/>
        <v>465967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4321453</v>
      </c>
      <c r="X32" s="100">
        <f t="shared" si="6"/>
        <v>20342493</v>
      </c>
      <c r="Y32" s="100">
        <f t="shared" si="6"/>
        <v>-16021040</v>
      </c>
      <c r="Z32" s="137">
        <f>+IF(X32&lt;&gt;0,+(Y32/X32)*100,0)</f>
        <v>-78.75652212341919</v>
      </c>
      <c r="AA32" s="153">
        <f>SUM(AA33:AA37)</f>
        <v>27123323</v>
      </c>
    </row>
    <row r="33" spans="1:27" ht="12.75">
      <c r="A33" s="138" t="s">
        <v>79</v>
      </c>
      <c r="B33" s="136"/>
      <c r="C33" s="155"/>
      <c r="D33" s="155"/>
      <c r="E33" s="156">
        <v>24870273</v>
      </c>
      <c r="F33" s="60">
        <v>24870273</v>
      </c>
      <c r="G33" s="60">
        <v>1199937</v>
      </c>
      <c r="H33" s="60">
        <v>1069143</v>
      </c>
      <c r="I33" s="60">
        <v>34488</v>
      </c>
      <c r="J33" s="60">
        <v>2303568</v>
      </c>
      <c r="K33" s="60">
        <v>882553</v>
      </c>
      <c r="L33" s="60">
        <v>422097</v>
      </c>
      <c r="M33" s="60"/>
      <c r="N33" s="60">
        <v>1304650</v>
      </c>
      <c r="O33" s="60"/>
      <c r="P33" s="60"/>
      <c r="Q33" s="60">
        <v>291359</v>
      </c>
      <c r="R33" s="60">
        <v>291359</v>
      </c>
      <c r="S33" s="60"/>
      <c r="T33" s="60"/>
      <c r="U33" s="60"/>
      <c r="V33" s="60"/>
      <c r="W33" s="60">
        <v>3899577</v>
      </c>
      <c r="X33" s="60">
        <v>18652707</v>
      </c>
      <c r="Y33" s="60">
        <v>-14753130</v>
      </c>
      <c r="Z33" s="140">
        <v>-79.09</v>
      </c>
      <c r="AA33" s="155">
        <v>24870273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2253050</v>
      </c>
      <c r="F35" s="60">
        <v>2253050</v>
      </c>
      <c r="G35" s="60"/>
      <c r="H35" s="60">
        <v>161608</v>
      </c>
      <c r="I35" s="60"/>
      <c r="J35" s="60">
        <v>161608</v>
      </c>
      <c r="K35" s="60"/>
      <c r="L35" s="60"/>
      <c r="M35" s="60"/>
      <c r="N35" s="60"/>
      <c r="O35" s="60"/>
      <c r="P35" s="60"/>
      <c r="Q35" s="60">
        <v>161608</v>
      </c>
      <c r="R35" s="60">
        <v>161608</v>
      </c>
      <c r="S35" s="60"/>
      <c r="T35" s="60"/>
      <c r="U35" s="60"/>
      <c r="V35" s="60"/>
      <c r="W35" s="60">
        <v>323216</v>
      </c>
      <c r="X35" s="60">
        <v>1689786</v>
      </c>
      <c r="Y35" s="60">
        <v>-1366570</v>
      </c>
      <c r="Z35" s="140">
        <v>-80.87</v>
      </c>
      <c r="AA35" s="155">
        <v>2253050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38160</v>
      </c>
      <c r="H36" s="60">
        <v>41657</v>
      </c>
      <c r="I36" s="60"/>
      <c r="J36" s="60">
        <v>79817</v>
      </c>
      <c r="K36" s="60">
        <v>3665</v>
      </c>
      <c r="L36" s="60">
        <v>2178</v>
      </c>
      <c r="M36" s="60"/>
      <c r="N36" s="60">
        <v>5843</v>
      </c>
      <c r="O36" s="60"/>
      <c r="P36" s="60"/>
      <c r="Q36" s="60">
        <v>13000</v>
      </c>
      <c r="R36" s="60">
        <v>13000</v>
      </c>
      <c r="S36" s="60"/>
      <c r="T36" s="60"/>
      <c r="U36" s="60"/>
      <c r="V36" s="60"/>
      <c r="W36" s="60">
        <v>98660</v>
      </c>
      <c r="X36" s="60"/>
      <c r="Y36" s="60">
        <v>98660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30491331</v>
      </c>
      <c r="F38" s="100">
        <f t="shared" si="7"/>
        <v>30491331</v>
      </c>
      <c r="G38" s="100">
        <f t="shared" si="7"/>
        <v>57164</v>
      </c>
      <c r="H38" s="100">
        <f t="shared" si="7"/>
        <v>59662</v>
      </c>
      <c r="I38" s="100">
        <f t="shared" si="7"/>
        <v>353670</v>
      </c>
      <c r="J38" s="100">
        <f t="shared" si="7"/>
        <v>470496</v>
      </c>
      <c r="K38" s="100">
        <f t="shared" si="7"/>
        <v>12557</v>
      </c>
      <c r="L38" s="100">
        <f t="shared" si="7"/>
        <v>425985</v>
      </c>
      <c r="M38" s="100">
        <f t="shared" si="7"/>
        <v>0</v>
      </c>
      <c r="N38" s="100">
        <f t="shared" si="7"/>
        <v>438542</v>
      </c>
      <c r="O38" s="100">
        <f t="shared" si="7"/>
        <v>0</v>
      </c>
      <c r="P38" s="100">
        <f t="shared" si="7"/>
        <v>0</v>
      </c>
      <c r="Q38" s="100">
        <f t="shared" si="7"/>
        <v>115767</v>
      </c>
      <c r="R38" s="100">
        <f t="shared" si="7"/>
        <v>115767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1024805</v>
      </c>
      <c r="X38" s="100">
        <f t="shared" si="7"/>
        <v>22868496</v>
      </c>
      <c r="Y38" s="100">
        <f t="shared" si="7"/>
        <v>-21843691</v>
      </c>
      <c r="Z38" s="137">
        <f>+IF(X38&lt;&gt;0,+(Y38/X38)*100,0)</f>
        <v>-95.51870398473078</v>
      </c>
      <c r="AA38" s="153">
        <f>SUM(AA39:AA41)</f>
        <v>30491331</v>
      </c>
    </row>
    <row r="39" spans="1:27" ht="12.75">
      <c r="A39" s="138" t="s">
        <v>85</v>
      </c>
      <c r="B39" s="136"/>
      <c r="C39" s="155"/>
      <c r="D39" s="155"/>
      <c r="E39" s="156">
        <v>22682643</v>
      </c>
      <c r="F39" s="60">
        <v>22682643</v>
      </c>
      <c r="G39" s="60">
        <v>57164</v>
      </c>
      <c r="H39" s="60">
        <v>57164</v>
      </c>
      <c r="I39" s="60">
        <v>160220</v>
      </c>
      <c r="J39" s="60">
        <v>274548</v>
      </c>
      <c r="K39" s="60">
        <v>9057</v>
      </c>
      <c r="L39" s="60">
        <v>70955</v>
      </c>
      <c r="M39" s="60"/>
      <c r="N39" s="60">
        <v>80012</v>
      </c>
      <c r="O39" s="60"/>
      <c r="P39" s="60"/>
      <c r="Q39" s="60">
        <v>52379</v>
      </c>
      <c r="R39" s="60">
        <v>52379</v>
      </c>
      <c r="S39" s="60"/>
      <c r="T39" s="60"/>
      <c r="U39" s="60"/>
      <c r="V39" s="60"/>
      <c r="W39" s="60">
        <v>406939</v>
      </c>
      <c r="X39" s="60">
        <v>17011980</v>
      </c>
      <c r="Y39" s="60">
        <v>-16605041</v>
      </c>
      <c r="Z39" s="140">
        <v>-97.61</v>
      </c>
      <c r="AA39" s="155">
        <v>22682643</v>
      </c>
    </row>
    <row r="40" spans="1:27" ht="12.75">
      <c r="A40" s="138" t="s">
        <v>86</v>
      </c>
      <c r="B40" s="136"/>
      <c r="C40" s="155"/>
      <c r="D40" s="155"/>
      <c r="E40" s="156">
        <v>7808688</v>
      </c>
      <c r="F40" s="60">
        <v>7808688</v>
      </c>
      <c r="G40" s="60"/>
      <c r="H40" s="60"/>
      <c r="I40" s="60">
        <v>193450</v>
      </c>
      <c r="J40" s="60">
        <v>193450</v>
      </c>
      <c r="K40" s="60">
        <v>3500</v>
      </c>
      <c r="L40" s="60">
        <v>348030</v>
      </c>
      <c r="M40" s="60"/>
      <c r="N40" s="60">
        <v>351530</v>
      </c>
      <c r="O40" s="60"/>
      <c r="P40" s="60"/>
      <c r="Q40" s="60"/>
      <c r="R40" s="60"/>
      <c r="S40" s="60"/>
      <c r="T40" s="60"/>
      <c r="U40" s="60"/>
      <c r="V40" s="60"/>
      <c r="W40" s="60">
        <v>544980</v>
      </c>
      <c r="X40" s="60">
        <v>5856516</v>
      </c>
      <c r="Y40" s="60">
        <v>-5311536</v>
      </c>
      <c r="Z40" s="140">
        <v>-90.69</v>
      </c>
      <c r="AA40" s="155">
        <v>7808688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>
        <v>2498</v>
      </c>
      <c r="I41" s="60"/>
      <c r="J41" s="60">
        <v>2498</v>
      </c>
      <c r="K41" s="60"/>
      <c r="L41" s="60">
        <v>7000</v>
      </c>
      <c r="M41" s="60"/>
      <c r="N41" s="60">
        <v>7000</v>
      </c>
      <c r="O41" s="60"/>
      <c r="P41" s="60"/>
      <c r="Q41" s="60">
        <v>63388</v>
      </c>
      <c r="R41" s="60">
        <v>63388</v>
      </c>
      <c r="S41" s="60"/>
      <c r="T41" s="60"/>
      <c r="U41" s="60"/>
      <c r="V41" s="60"/>
      <c r="W41" s="60">
        <v>72886</v>
      </c>
      <c r="X41" s="60"/>
      <c r="Y41" s="60">
        <v>72886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350000</v>
      </c>
      <c r="F42" s="100">
        <f t="shared" si="8"/>
        <v>350000</v>
      </c>
      <c r="G42" s="100">
        <f t="shared" si="8"/>
        <v>0</v>
      </c>
      <c r="H42" s="100">
        <f t="shared" si="8"/>
        <v>137440</v>
      </c>
      <c r="I42" s="100">
        <f t="shared" si="8"/>
        <v>176714</v>
      </c>
      <c r="J42" s="100">
        <f t="shared" si="8"/>
        <v>314154</v>
      </c>
      <c r="K42" s="100">
        <f t="shared" si="8"/>
        <v>13333</v>
      </c>
      <c r="L42" s="100">
        <f t="shared" si="8"/>
        <v>0</v>
      </c>
      <c r="M42" s="100">
        <f t="shared" si="8"/>
        <v>0</v>
      </c>
      <c r="N42" s="100">
        <f t="shared" si="8"/>
        <v>13333</v>
      </c>
      <c r="O42" s="100">
        <f t="shared" si="8"/>
        <v>0</v>
      </c>
      <c r="P42" s="100">
        <f t="shared" si="8"/>
        <v>0</v>
      </c>
      <c r="Q42" s="100">
        <f t="shared" si="8"/>
        <v>67305</v>
      </c>
      <c r="R42" s="100">
        <f t="shared" si="8"/>
        <v>67305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394792</v>
      </c>
      <c r="X42" s="100">
        <f t="shared" si="8"/>
        <v>262503</v>
      </c>
      <c r="Y42" s="100">
        <f t="shared" si="8"/>
        <v>132289</v>
      </c>
      <c r="Z42" s="137">
        <f>+IF(X42&lt;&gt;0,+(Y42/X42)*100,0)</f>
        <v>50.39523357828292</v>
      </c>
      <c r="AA42" s="153">
        <f>SUM(AA43:AA46)</f>
        <v>350000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7524</v>
      </c>
      <c r="J45" s="159">
        <v>7524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7524</v>
      </c>
      <c r="X45" s="159"/>
      <c r="Y45" s="159">
        <v>7524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350000</v>
      </c>
      <c r="F46" s="60">
        <v>350000</v>
      </c>
      <c r="G46" s="60"/>
      <c r="H46" s="60">
        <v>137440</v>
      </c>
      <c r="I46" s="60">
        <v>169190</v>
      </c>
      <c r="J46" s="60">
        <v>306630</v>
      </c>
      <c r="K46" s="60">
        <v>13333</v>
      </c>
      <c r="L46" s="60"/>
      <c r="M46" s="60"/>
      <c r="N46" s="60">
        <v>13333</v>
      </c>
      <c r="O46" s="60"/>
      <c r="P46" s="60"/>
      <c r="Q46" s="60">
        <v>67305</v>
      </c>
      <c r="R46" s="60">
        <v>67305</v>
      </c>
      <c r="S46" s="60"/>
      <c r="T46" s="60"/>
      <c r="U46" s="60"/>
      <c r="V46" s="60"/>
      <c r="W46" s="60">
        <v>387268</v>
      </c>
      <c r="X46" s="60">
        <v>262503</v>
      </c>
      <c r="Y46" s="60">
        <v>124765</v>
      </c>
      <c r="Z46" s="140">
        <v>47.53</v>
      </c>
      <c r="AA46" s="155">
        <v>350000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757689</v>
      </c>
      <c r="J47" s="100">
        <v>757689</v>
      </c>
      <c r="K47" s="100"/>
      <c r="L47" s="100">
        <v>37666</v>
      </c>
      <c r="M47" s="100"/>
      <c r="N47" s="100">
        <v>37666</v>
      </c>
      <c r="O47" s="100"/>
      <c r="P47" s="100"/>
      <c r="Q47" s="100">
        <v>590356</v>
      </c>
      <c r="R47" s="100">
        <v>590356</v>
      </c>
      <c r="S47" s="100"/>
      <c r="T47" s="100"/>
      <c r="U47" s="100"/>
      <c r="V47" s="100"/>
      <c r="W47" s="100">
        <v>1385711</v>
      </c>
      <c r="X47" s="100"/>
      <c r="Y47" s="100">
        <v>1385711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180343796</v>
      </c>
      <c r="D48" s="168">
        <f>+D28+D32+D38+D42+D47</f>
        <v>0</v>
      </c>
      <c r="E48" s="169">
        <f t="shared" si="9"/>
        <v>122800739</v>
      </c>
      <c r="F48" s="73">
        <f t="shared" si="9"/>
        <v>122800739</v>
      </c>
      <c r="G48" s="73">
        <f t="shared" si="9"/>
        <v>4549331</v>
      </c>
      <c r="H48" s="73">
        <f t="shared" si="9"/>
        <v>5883067</v>
      </c>
      <c r="I48" s="73">
        <f t="shared" si="9"/>
        <v>3192708</v>
      </c>
      <c r="J48" s="73">
        <f t="shared" si="9"/>
        <v>13625106</v>
      </c>
      <c r="K48" s="73">
        <f t="shared" si="9"/>
        <v>3153046</v>
      </c>
      <c r="L48" s="73">
        <f t="shared" si="9"/>
        <v>1364450</v>
      </c>
      <c r="M48" s="73">
        <f t="shared" si="9"/>
        <v>0</v>
      </c>
      <c r="N48" s="73">
        <f t="shared" si="9"/>
        <v>4517496</v>
      </c>
      <c r="O48" s="73">
        <f t="shared" si="9"/>
        <v>0</v>
      </c>
      <c r="P48" s="73">
        <f t="shared" si="9"/>
        <v>0</v>
      </c>
      <c r="Q48" s="73">
        <f t="shared" si="9"/>
        <v>5365824</v>
      </c>
      <c r="R48" s="73">
        <f t="shared" si="9"/>
        <v>5365824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23508426</v>
      </c>
      <c r="X48" s="73">
        <f t="shared" si="9"/>
        <v>92100555</v>
      </c>
      <c r="Y48" s="73">
        <f t="shared" si="9"/>
        <v>-68592129</v>
      </c>
      <c r="Z48" s="170">
        <f>+IF(X48&lt;&gt;0,+(Y48/X48)*100,0)</f>
        <v>-74.47526130542862</v>
      </c>
      <c r="AA48" s="168">
        <f>+AA28+AA32+AA38+AA42+AA47</f>
        <v>122800739</v>
      </c>
    </row>
    <row r="49" spans="1:27" ht="12.75">
      <c r="A49" s="148" t="s">
        <v>49</v>
      </c>
      <c r="B49" s="149"/>
      <c r="C49" s="171">
        <f aca="true" t="shared" si="10" ref="C49:Y49">+C25-C48</f>
        <v>39748835</v>
      </c>
      <c r="D49" s="171">
        <f>+D25-D48</f>
        <v>0</v>
      </c>
      <c r="E49" s="172">
        <f t="shared" si="10"/>
        <v>90809200</v>
      </c>
      <c r="F49" s="173">
        <f t="shared" si="10"/>
        <v>90809200</v>
      </c>
      <c r="G49" s="173">
        <f t="shared" si="10"/>
        <v>-3765422</v>
      </c>
      <c r="H49" s="173">
        <f t="shared" si="10"/>
        <v>-5049908</v>
      </c>
      <c r="I49" s="173">
        <f t="shared" si="10"/>
        <v>-2195102</v>
      </c>
      <c r="J49" s="173">
        <f t="shared" si="10"/>
        <v>-11010432</v>
      </c>
      <c r="K49" s="173">
        <f t="shared" si="10"/>
        <v>-2292650</v>
      </c>
      <c r="L49" s="173">
        <f t="shared" si="10"/>
        <v>-1257621</v>
      </c>
      <c r="M49" s="173">
        <f t="shared" si="10"/>
        <v>0</v>
      </c>
      <c r="N49" s="173">
        <f t="shared" si="10"/>
        <v>-3550271</v>
      </c>
      <c r="O49" s="173">
        <f t="shared" si="10"/>
        <v>0</v>
      </c>
      <c r="P49" s="173">
        <f t="shared" si="10"/>
        <v>0</v>
      </c>
      <c r="Q49" s="173">
        <f t="shared" si="10"/>
        <v>-5265509</v>
      </c>
      <c r="R49" s="173">
        <f t="shared" si="10"/>
        <v>-5265509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-19826212</v>
      </c>
      <c r="X49" s="173">
        <f>IF(F25=F48,0,X25-X48)</f>
        <v>7650594</v>
      </c>
      <c r="Y49" s="173">
        <f t="shared" si="10"/>
        <v>-27476806</v>
      </c>
      <c r="Z49" s="174">
        <f>+IF(X49&lt;&gt;0,+(Y49/X49)*100,0)</f>
        <v>-359.1460480062071</v>
      </c>
      <c r="AA49" s="171">
        <f>+AA25-AA48</f>
        <v>90809200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5208754</v>
      </c>
      <c r="D5" s="155">
        <v>0</v>
      </c>
      <c r="E5" s="156">
        <v>10360447</v>
      </c>
      <c r="F5" s="60">
        <v>10360447</v>
      </c>
      <c r="G5" s="60">
        <v>618638</v>
      </c>
      <c r="H5" s="60">
        <v>618972</v>
      </c>
      <c r="I5" s="60">
        <v>794113</v>
      </c>
      <c r="J5" s="60">
        <v>2031723</v>
      </c>
      <c r="K5" s="60">
        <v>706542</v>
      </c>
      <c r="L5" s="60">
        <v>0</v>
      </c>
      <c r="M5" s="60">
        <v>0</v>
      </c>
      <c r="N5" s="60">
        <v>706542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2738265</v>
      </c>
      <c r="X5" s="60">
        <v>7770339</v>
      </c>
      <c r="Y5" s="60">
        <v>-5032074</v>
      </c>
      <c r="Z5" s="140">
        <v>-64.76</v>
      </c>
      <c r="AA5" s="155">
        <v>10360447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-225000</v>
      </c>
      <c r="Y7" s="60">
        <v>225000</v>
      </c>
      <c r="Z7" s="140">
        <v>-100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354687</v>
      </c>
      <c r="D10" s="155">
        <v>0</v>
      </c>
      <c r="E10" s="156">
        <v>550000</v>
      </c>
      <c r="F10" s="54">
        <v>550000</v>
      </c>
      <c r="G10" s="54">
        <v>34180</v>
      </c>
      <c r="H10" s="54">
        <v>34061</v>
      </c>
      <c r="I10" s="54">
        <v>34061</v>
      </c>
      <c r="J10" s="54">
        <v>102302</v>
      </c>
      <c r="K10" s="54">
        <v>34061</v>
      </c>
      <c r="L10" s="54">
        <v>0</v>
      </c>
      <c r="M10" s="54">
        <v>0</v>
      </c>
      <c r="N10" s="54">
        <v>34061</v>
      </c>
      <c r="O10" s="54">
        <v>0</v>
      </c>
      <c r="P10" s="54">
        <v>0</v>
      </c>
      <c r="Q10" s="54">
        <v>-15000</v>
      </c>
      <c r="R10" s="54">
        <v>-15000</v>
      </c>
      <c r="S10" s="54">
        <v>0</v>
      </c>
      <c r="T10" s="54">
        <v>0</v>
      </c>
      <c r="U10" s="54">
        <v>0</v>
      </c>
      <c r="V10" s="54">
        <v>0</v>
      </c>
      <c r="W10" s="54">
        <v>121363</v>
      </c>
      <c r="X10" s="54">
        <v>412497</v>
      </c>
      <c r="Y10" s="54">
        <v>-291134</v>
      </c>
      <c r="Z10" s="184">
        <v>-70.58</v>
      </c>
      <c r="AA10" s="130">
        <v>550000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-1</v>
      </c>
      <c r="F11" s="60">
        <v>-1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-1</v>
      </c>
    </row>
    <row r="12" spans="1:27" ht="12.75">
      <c r="A12" s="183" t="s">
        <v>108</v>
      </c>
      <c r="B12" s="185"/>
      <c r="C12" s="155">
        <v>1089991</v>
      </c>
      <c r="D12" s="155">
        <v>0</v>
      </c>
      <c r="E12" s="156">
        <v>1500000</v>
      </c>
      <c r="F12" s="60">
        <v>1500000</v>
      </c>
      <c r="G12" s="60">
        <v>0</v>
      </c>
      <c r="H12" s="60">
        <v>0</v>
      </c>
      <c r="I12" s="60">
        <v>2726</v>
      </c>
      <c r="J12" s="60">
        <v>2726</v>
      </c>
      <c r="K12" s="60">
        <v>1244</v>
      </c>
      <c r="L12" s="60">
        <v>0</v>
      </c>
      <c r="M12" s="60">
        <v>0</v>
      </c>
      <c r="N12" s="60">
        <v>1244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3970</v>
      </c>
      <c r="X12" s="60">
        <v>1125000</v>
      </c>
      <c r="Y12" s="60">
        <v>-1121030</v>
      </c>
      <c r="Z12" s="140">
        <v>-99.65</v>
      </c>
      <c r="AA12" s="155">
        <v>1500000</v>
      </c>
    </row>
    <row r="13" spans="1:27" ht="12.75">
      <c r="A13" s="181" t="s">
        <v>109</v>
      </c>
      <c r="B13" s="185"/>
      <c r="C13" s="155">
        <v>2323601</v>
      </c>
      <c r="D13" s="155">
        <v>0</v>
      </c>
      <c r="E13" s="156">
        <v>3000000</v>
      </c>
      <c r="F13" s="60">
        <v>3000000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2250000</v>
      </c>
      <c r="Y13" s="60">
        <v>-2250000</v>
      </c>
      <c r="Z13" s="140">
        <v>-100</v>
      </c>
      <c r="AA13" s="155">
        <v>3000000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350000</v>
      </c>
      <c r="F14" s="60">
        <v>350000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262503</v>
      </c>
      <c r="Y14" s="60">
        <v>-262503</v>
      </c>
      <c r="Z14" s="140">
        <v>-100</v>
      </c>
      <c r="AA14" s="155">
        <v>350000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816900</v>
      </c>
      <c r="D16" s="155">
        <v>0</v>
      </c>
      <c r="E16" s="156">
        <v>3500000</v>
      </c>
      <c r="F16" s="60">
        <v>3500000</v>
      </c>
      <c r="G16" s="60">
        <v>7673</v>
      </c>
      <c r="H16" s="60">
        <v>12057</v>
      </c>
      <c r="I16" s="60">
        <v>7440</v>
      </c>
      <c r="J16" s="60">
        <v>27170</v>
      </c>
      <c r="K16" s="60">
        <v>8937</v>
      </c>
      <c r="L16" s="60">
        <v>2354</v>
      </c>
      <c r="M16" s="60">
        <v>0</v>
      </c>
      <c r="N16" s="60">
        <v>11291</v>
      </c>
      <c r="O16" s="60">
        <v>0</v>
      </c>
      <c r="P16" s="60">
        <v>0</v>
      </c>
      <c r="Q16" s="60">
        <v>3076</v>
      </c>
      <c r="R16" s="60">
        <v>3076</v>
      </c>
      <c r="S16" s="60">
        <v>0</v>
      </c>
      <c r="T16" s="60">
        <v>0</v>
      </c>
      <c r="U16" s="60">
        <v>0</v>
      </c>
      <c r="V16" s="60">
        <v>0</v>
      </c>
      <c r="W16" s="60">
        <v>41537</v>
      </c>
      <c r="X16" s="60">
        <v>2625003</v>
      </c>
      <c r="Y16" s="60">
        <v>-2583466</v>
      </c>
      <c r="Z16" s="140">
        <v>-98.42</v>
      </c>
      <c r="AA16" s="155">
        <v>3500000</v>
      </c>
    </row>
    <row r="17" spans="1:27" ht="12.75">
      <c r="A17" s="181" t="s">
        <v>113</v>
      </c>
      <c r="B17" s="185"/>
      <c r="C17" s="155">
        <v>1077226</v>
      </c>
      <c r="D17" s="155">
        <v>0</v>
      </c>
      <c r="E17" s="156">
        <v>0</v>
      </c>
      <c r="F17" s="60">
        <v>0</v>
      </c>
      <c r="G17" s="60">
        <v>111632</v>
      </c>
      <c r="H17" s="60">
        <v>123760</v>
      </c>
      <c r="I17" s="60">
        <v>157496</v>
      </c>
      <c r="J17" s="60">
        <v>392888</v>
      </c>
      <c r="K17" s="60">
        <v>103088</v>
      </c>
      <c r="L17" s="60">
        <v>55425</v>
      </c>
      <c r="M17" s="60">
        <v>0</v>
      </c>
      <c r="N17" s="60">
        <v>158513</v>
      </c>
      <c r="O17" s="60">
        <v>0</v>
      </c>
      <c r="P17" s="60">
        <v>0</v>
      </c>
      <c r="Q17" s="60">
        <v>117139</v>
      </c>
      <c r="R17" s="60">
        <v>117139</v>
      </c>
      <c r="S17" s="60">
        <v>0</v>
      </c>
      <c r="T17" s="60">
        <v>0</v>
      </c>
      <c r="U17" s="60">
        <v>0</v>
      </c>
      <c r="V17" s="60">
        <v>0</v>
      </c>
      <c r="W17" s="60">
        <v>668540</v>
      </c>
      <c r="X17" s="60"/>
      <c r="Y17" s="60">
        <v>668540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115851355</v>
      </c>
      <c r="D19" s="155">
        <v>0</v>
      </c>
      <c r="E19" s="156">
        <v>104073998</v>
      </c>
      <c r="F19" s="60">
        <v>104073998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-4900</v>
      </c>
      <c r="R19" s="60">
        <v>-4900</v>
      </c>
      <c r="S19" s="60">
        <v>0</v>
      </c>
      <c r="T19" s="60">
        <v>0</v>
      </c>
      <c r="U19" s="60">
        <v>0</v>
      </c>
      <c r="V19" s="60">
        <v>0</v>
      </c>
      <c r="W19" s="60">
        <v>-4900</v>
      </c>
      <c r="X19" s="60">
        <v>78055497</v>
      </c>
      <c r="Y19" s="60">
        <v>-78060397</v>
      </c>
      <c r="Z19" s="140">
        <v>-100.01</v>
      </c>
      <c r="AA19" s="155">
        <v>104073998</v>
      </c>
    </row>
    <row r="20" spans="1:27" ht="12.75">
      <c r="A20" s="181" t="s">
        <v>35</v>
      </c>
      <c r="B20" s="185"/>
      <c r="C20" s="155">
        <v>410117</v>
      </c>
      <c r="D20" s="155">
        <v>0</v>
      </c>
      <c r="E20" s="156">
        <v>9362493</v>
      </c>
      <c r="F20" s="54">
        <v>9362493</v>
      </c>
      <c r="G20" s="54">
        <v>11786</v>
      </c>
      <c r="H20" s="54">
        <v>44309</v>
      </c>
      <c r="I20" s="54">
        <v>1770</v>
      </c>
      <c r="J20" s="54">
        <v>57865</v>
      </c>
      <c r="K20" s="54">
        <v>6524</v>
      </c>
      <c r="L20" s="54">
        <v>49050</v>
      </c>
      <c r="M20" s="54">
        <v>0</v>
      </c>
      <c r="N20" s="54">
        <v>55574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113439</v>
      </c>
      <c r="X20" s="54">
        <v>7021872</v>
      </c>
      <c r="Y20" s="54">
        <v>-6908433</v>
      </c>
      <c r="Z20" s="184">
        <v>-98.38</v>
      </c>
      <c r="AA20" s="130">
        <v>9362493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127132631</v>
      </c>
      <c r="D22" s="188">
        <f>SUM(D5:D21)</f>
        <v>0</v>
      </c>
      <c r="E22" s="189">
        <f t="shared" si="0"/>
        <v>132696937</v>
      </c>
      <c r="F22" s="190">
        <f t="shared" si="0"/>
        <v>132696937</v>
      </c>
      <c r="G22" s="190">
        <f t="shared" si="0"/>
        <v>783909</v>
      </c>
      <c r="H22" s="190">
        <f t="shared" si="0"/>
        <v>833159</v>
      </c>
      <c r="I22" s="190">
        <f t="shared" si="0"/>
        <v>997606</v>
      </c>
      <c r="J22" s="190">
        <f t="shared" si="0"/>
        <v>2614674</v>
      </c>
      <c r="K22" s="190">
        <f t="shared" si="0"/>
        <v>860396</v>
      </c>
      <c r="L22" s="190">
        <f t="shared" si="0"/>
        <v>106829</v>
      </c>
      <c r="M22" s="190">
        <f t="shared" si="0"/>
        <v>0</v>
      </c>
      <c r="N22" s="190">
        <f t="shared" si="0"/>
        <v>967225</v>
      </c>
      <c r="O22" s="190">
        <f t="shared" si="0"/>
        <v>0</v>
      </c>
      <c r="P22" s="190">
        <f t="shared" si="0"/>
        <v>0</v>
      </c>
      <c r="Q22" s="190">
        <f t="shared" si="0"/>
        <v>100315</v>
      </c>
      <c r="R22" s="190">
        <f t="shared" si="0"/>
        <v>100315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3682214</v>
      </c>
      <c r="X22" s="190">
        <f t="shared" si="0"/>
        <v>99297711</v>
      </c>
      <c r="Y22" s="190">
        <f t="shared" si="0"/>
        <v>-95615497</v>
      </c>
      <c r="Z22" s="191">
        <f>+IF(X22&lt;&gt;0,+(Y22/X22)*100,0)</f>
        <v>-96.29174332125339</v>
      </c>
      <c r="AA22" s="188">
        <f>SUM(AA5:AA21)</f>
        <v>132696937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57467956</v>
      </c>
      <c r="D25" s="155">
        <v>0</v>
      </c>
      <c r="E25" s="156">
        <v>55330223</v>
      </c>
      <c r="F25" s="60">
        <v>55330223</v>
      </c>
      <c r="G25" s="60">
        <v>3484001</v>
      </c>
      <c r="H25" s="60">
        <v>3366453</v>
      </c>
      <c r="I25" s="60">
        <v>94083</v>
      </c>
      <c r="J25" s="60">
        <v>6944537</v>
      </c>
      <c r="K25" s="60">
        <v>35382</v>
      </c>
      <c r="L25" s="60">
        <v>-584</v>
      </c>
      <c r="M25" s="60">
        <v>0</v>
      </c>
      <c r="N25" s="60">
        <v>34798</v>
      </c>
      <c r="O25" s="60">
        <v>0</v>
      </c>
      <c r="P25" s="60">
        <v>0</v>
      </c>
      <c r="Q25" s="60">
        <v>12383</v>
      </c>
      <c r="R25" s="60">
        <v>12383</v>
      </c>
      <c r="S25" s="60">
        <v>0</v>
      </c>
      <c r="T25" s="60">
        <v>0</v>
      </c>
      <c r="U25" s="60">
        <v>0</v>
      </c>
      <c r="V25" s="60">
        <v>0</v>
      </c>
      <c r="W25" s="60">
        <v>6991718</v>
      </c>
      <c r="X25" s="60">
        <v>41497668</v>
      </c>
      <c r="Y25" s="60">
        <v>-34505950</v>
      </c>
      <c r="Z25" s="140">
        <v>-83.15</v>
      </c>
      <c r="AA25" s="155">
        <v>55330223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9257275</v>
      </c>
      <c r="F26" s="60">
        <v>9257275</v>
      </c>
      <c r="G26" s="60">
        <v>826401</v>
      </c>
      <c r="H26" s="60">
        <v>814616</v>
      </c>
      <c r="I26" s="60">
        <v>0</v>
      </c>
      <c r="J26" s="60">
        <v>1641017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1641017</v>
      </c>
      <c r="X26" s="60">
        <v>6942960</v>
      </c>
      <c r="Y26" s="60">
        <v>-5301943</v>
      </c>
      <c r="Z26" s="140">
        <v>-76.36</v>
      </c>
      <c r="AA26" s="155">
        <v>9257275</v>
      </c>
    </row>
    <row r="27" spans="1:27" ht="12.75">
      <c r="A27" s="183" t="s">
        <v>118</v>
      </c>
      <c r="B27" s="182"/>
      <c r="C27" s="155">
        <v>1284535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749997</v>
      </c>
      <c r="Y27" s="60">
        <v>-749997</v>
      </c>
      <c r="Z27" s="140">
        <v>-100</v>
      </c>
      <c r="AA27" s="155">
        <v>1000000</v>
      </c>
    </row>
    <row r="28" spans="1:27" ht="12.75">
      <c r="A28" s="183" t="s">
        <v>39</v>
      </c>
      <c r="B28" s="182"/>
      <c r="C28" s="155">
        <v>17764730</v>
      </c>
      <c r="D28" s="155">
        <v>0</v>
      </c>
      <c r="E28" s="156">
        <v>1500000</v>
      </c>
      <c r="F28" s="60">
        <v>1500000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171960</v>
      </c>
      <c r="R28" s="60">
        <v>171960</v>
      </c>
      <c r="S28" s="60">
        <v>0</v>
      </c>
      <c r="T28" s="60">
        <v>0</v>
      </c>
      <c r="U28" s="60">
        <v>0</v>
      </c>
      <c r="V28" s="60">
        <v>0</v>
      </c>
      <c r="W28" s="60">
        <v>171960</v>
      </c>
      <c r="X28" s="60">
        <v>1125000</v>
      </c>
      <c r="Y28" s="60">
        <v>-953040</v>
      </c>
      <c r="Z28" s="140">
        <v>-84.71</v>
      </c>
      <c r="AA28" s="155">
        <v>1500000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50000</v>
      </c>
      <c r="F29" s="60">
        <v>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37503</v>
      </c>
      <c r="Y29" s="60">
        <v>-37503</v>
      </c>
      <c r="Z29" s="140">
        <v>-100</v>
      </c>
      <c r="AA29" s="155">
        <v>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3701000</v>
      </c>
      <c r="F31" s="60">
        <v>3701000</v>
      </c>
      <c r="G31" s="60">
        <v>0</v>
      </c>
      <c r="H31" s="60">
        <v>2498</v>
      </c>
      <c r="I31" s="60">
        <v>8638</v>
      </c>
      <c r="J31" s="60">
        <v>11136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11136</v>
      </c>
      <c r="X31" s="60">
        <v>2775753</v>
      </c>
      <c r="Y31" s="60">
        <v>-2764617</v>
      </c>
      <c r="Z31" s="140">
        <v>-99.6</v>
      </c>
      <c r="AA31" s="155">
        <v>3701000</v>
      </c>
    </row>
    <row r="32" spans="1:27" ht="12.75">
      <c r="A32" s="183" t="s">
        <v>121</v>
      </c>
      <c r="B32" s="182"/>
      <c r="C32" s="155">
        <v>5260900</v>
      </c>
      <c r="D32" s="155">
        <v>0</v>
      </c>
      <c r="E32" s="156">
        <v>0</v>
      </c>
      <c r="F32" s="60">
        <v>0</v>
      </c>
      <c r="G32" s="60">
        <v>116783</v>
      </c>
      <c r="H32" s="60">
        <v>1391774</v>
      </c>
      <c r="I32" s="60">
        <v>1699494</v>
      </c>
      <c r="J32" s="60">
        <v>3208051</v>
      </c>
      <c r="K32" s="60">
        <v>1498980</v>
      </c>
      <c r="L32" s="60">
        <v>980529</v>
      </c>
      <c r="M32" s="60">
        <v>0</v>
      </c>
      <c r="N32" s="60">
        <v>2479509</v>
      </c>
      <c r="O32" s="60">
        <v>0</v>
      </c>
      <c r="P32" s="60">
        <v>0</v>
      </c>
      <c r="Q32" s="60">
        <v>2830388</v>
      </c>
      <c r="R32" s="60">
        <v>2830388</v>
      </c>
      <c r="S32" s="60">
        <v>0</v>
      </c>
      <c r="T32" s="60">
        <v>0</v>
      </c>
      <c r="U32" s="60">
        <v>0</v>
      </c>
      <c r="V32" s="60">
        <v>0</v>
      </c>
      <c r="W32" s="60">
        <v>8517948</v>
      </c>
      <c r="X32" s="60"/>
      <c r="Y32" s="60">
        <v>8517948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316500</v>
      </c>
      <c r="L33" s="60">
        <v>55350</v>
      </c>
      <c r="M33" s="60">
        <v>0</v>
      </c>
      <c r="N33" s="60">
        <v>371850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371850</v>
      </c>
      <c r="X33" s="60"/>
      <c r="Y33" s="60">
        <v>371850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98524141</v>
      </c>
      <c r="D34" s="155">
        <v>0</v>
      </c>
      <c r="E34" s="156">
        <v>51962241</v>
      </c>
      <c r="F34" s="60">
        <v>51962241</v>
      </c>
      <c r="G34" s="60">
        <v>122146</v>
      </c>
      <c r="H34" s="60">
        <v>307726</v>
      </c>
      <c r="I34" s="60">
        <v>1390493</v>
      </c>
      <c r="J34" s="60">
        <v>1820365</v>
      </c>
      <c r="K34" s="60">
        <v>1302184</v>
      </c>
      <c r="L34" s="60">
        <v>329155</v>
      </c>
      <c r="M34" s="60">
        <v>0</v>
      </c>
      <c r="N34" s="60">
        <v>1631339</v>
      </c>
      <c r="O34" s="60">
        <v>0</v>
      </c>
      <c r="P34" s="60">
        <v>0</v>
      </c>
      <c r="Q34" s="60">
        <v>2351093</v>
      </c>
      <c r="R34" s="60">
        <v>2351093</v>
      </c>
      <c r="S34" s="60">
        <v>0</v>
      </c>
      <c r="T34" s="60">
        <v>0</v>
      </c>
      <c r="U34" s="60">
        <v>0</v>
      </c>
      <c r="V34" s="60">
        <v>0</v>
      </c>
      <c r="W34" s="60">
        <v>5802797</v>
      </c>
      <c r="X34" s="60">
        <v>38971683</v>
      </c>
      <c r="Y34" s="60">
        <v>-33168886</v>
      </c>
      <c r="Z34" s="140">
        <v>-85.11</v>
      </c>
      <c r="AA34" s="155">
        <v>51962241</v>
      </c>
    </row>
    <row r="35" spans="1:27" ht="12.75">
      <c r="A35" s="181" t="s">
        <v>122</v>
      </c>
      <c r="B35" s="185"/>
      <c r="C35" s="155">
        <v>41534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180343796</v>
      </c>
      <c r="D36" s="188">
        <f>SUM(D25:D35)</f>
        <v>0</v>
      </c>
      <c r="E36" s="189">
        <f t="shared" si="1"/>
        <v>122800739</v>
      </c>
      <c r="F36" s="190">
        <f t="shared" si="1"/>
        <v>122800739</v>
      </c>
      <c r="G36" s="190">
        <f t="shared" si="1"/>
        <v>4549331</v>
      </c>
      <c r="H36" s="190">
        <f t="shared" si="1"/>
        <v>5883067</v>
      </c>
      <c r="I36" s="190">
        <f t="shared" si="1"/>
        <v>3192708</v>
      </c>
      <c r="J36" s="190">
        <f t="shared" si="1"/>
        <v>13625106</v>
      </c>
      <c r="K36" s="190">
        <f t="shared" si="1"/>
        <v>3153046</v>
      </c>
      <c r="L36" s="190">
        <f t="shared" si="1"/>
        <v>1364450</v>
      </c>
      <c r="M36" s="190">
        <f t="shared" si="1"/>
        <v>0</v>
      </c>
      <c r="N36" s="190">
        <f t="shared" si="1"/>
        <v>4517496</v>
      </c>
      <c r="O36" s="190">
        <f t="shared" si="1"/>
        <v>0</v>
      </c>
      <c r="P36" s="190">
        <f t="shared" si="1"/>
        <v>0</v>
      </c>
      <c r="Q36" s="190">
        <f t="shared" si="1"/>
        <v>5365824</v>
      </c>
      <c r="R36" s="190">
        <f t="shared" si="1"/>
        <v>5365824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23508426</v>
      </c>
      <c r="X36" s="190">
        <f t="shared" si="1"/>
        <v>92100564</v>
      </c>
      <c r="Y36" s="190">
        <f t="shared" si="1"/>
        <v>-68592138</v>
      </c>
      <c r="Z36" s="191">
        <f>+IF(X36&lt;&gt;0,+(Y36/X36)*100,0)</f>
        <v>-74.47526379968748</v>
      </c>
      <c r="AA36" s="188">
        <f>SUM(AA25:AA35)</f>
        <v>122800739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-53211165</v>
      </c>
      <c r="D38" s="199">
        <f>+D22-D36</f>
        <v>0</v>
      </c>
      <c r="E38" s="200">
        <f t="shared" si="2"/>
        <v>9896198</v>
      </c>
      <c r="F38" s="106">
        <f t="shared" si="2"/>
        <v>9896198</v>
      </c>
      <c r="G38" s="106">
        <f t="shared" si="2"/>
        <v>-3765422</v>
      </c>
      <c r="H38" s="106">
        <f t="shared" si="2"/>
        <v>-5049908</v>
      </c>
      <c r="I38" s="106">
        <f t="shared" si="2"/>
        <v>-2195102</v>
      </c>
      <c r="J38" s="106">
        <f t="shared" si="2"/>
        <v>-11010432</v>
      </c>
      <c r="K38" s="106">
        <f t="shared" si="2"/>
        <v>-2292650</v>
      </c>
      <c r="L38" s="106">
        <f t="shared" si="2"/>
        <v>-1257621</v>
      </c>
      <c r="M38" s="106">
        <f t="shared" si="2"/>
        <v>0</v>
      </c>
      <c r="N38" s="106">
        <f t="shared" si="2"/>
        <v>-3550271</v>
      </c>
      <c r="O38" s="106">
        <f t="shared" si="2"/>
        <v>0</v>
      </c>
      <c r="P38" s="106">
        <f t="shared" si="2"/>
        <v>0</v>
      </c>
      <c r="Q38" s="106">
        <f t="shared" si="2"/>
        <v>-5265509</v>
      </c>
      <c r="R38" s="106">
        <f t="shared" si="2"/>
        <v>-5265509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-19826212</v>
      </c>
      <c r="X38" s="106">
        <f>IF(F22=F36,0,X22-X36)</f>
        <v>7197147</v>
      </c>
      <c r="Y38" s="106">
        <f t="shared" si="2"/>
        <v>-27023359</v>
      </c>
      <c r="Z38" s="201">
        <f>+IF(X38&lt;&gt;0,+(Y38/X38)*100,0)</f>
        <v>-375.47321181573756</v>
      </c>
      <c r="AA38" s="199">
        <f>+AA22-AA36</f>
        <v>9896198</v>
      </c>
    </row>
    <row r="39" spans="1:27" ht="12.75">
      <c r="A39" s="181" t="s">
        <v>46</v>
      </c>
      <c r="B39" s="185"/>
      <c r="C39" s="155">
        <v>92960000</v>
      </c>
      <c r="D39" s="155">
        <v>0</v>
      </c>
      <c r="E39" s="156">
        <v>80913002</v>
      </c>
      <c r="F39" s="60">
        <v>80913002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60684750</v>
      </c>
      <c r="Y39" s="60">
        <v>-60684750</v>
      </c>
      <c r="Z39" s="140">
        <v>-100</v>
      </c>
      <c r="AA39" s="155">
        <v>80913002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39748835</v>
      </c>
      <c r="D42" s="206">
        <f>SUM(D38:D41)</f>
        <v>0</v>
      </c>
      <c r="E42" s="207">
        <f t="shared" si="3"/>
        <v>90809200</v>
      </c>
      <c r="F42" s="88">
        <f t="shared" si="3"/>
        <v>90809200</v>
      </c>
      <c r="G42" s="88">
        <f t="shared" si="3"/>
        <v>-3765422</v>
      </c>
      <c r="H42" s="88">
        <f t="shared" si="3"/>
        <v>-5049908</v>
      </c>
      <c r="I42" s="88">
        <f t="shared" si="3"/>
        <v>-2195102</v>
      </c>
      <c r="J42" s="88">
        <f t="shared" si="3"/>
        <v>-11010432</v>
      </c>
      <c r="K42" s="88">
        <f t="shared" si="3"/>
        <v>-2292650</v>
      </c>
      <c r="L42" s="88">
        <f t="shared" si="3"/>
        <v>-1257621</v>
      </c>
      <c r="M42" s="88">
        <f t="shared" si="3"/>
        <v>0</v>
      </c>
      <c r="N42" s="88">
        <f t="shared" si="3"/>
        <v>-3550271</v>
      </c>
      <c r="O42" s="88">
        <f t="shared" si="3"/>
        <v>0</v>
      </c>
      <c r="P42" s="88">
        <f t="shared" si="3"/>
        <v>0</v>
      </c>
      <c r="Q42" s="88">
        <f t="shared" si="3"/>
        <v>-5265509</v>
      </c>
      <c r="R42" s="88">
        <f t="shared" si="3"/>
        <v>-5265509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-19826212</v>
      </c>
      <c r="X42" s="88">
        <f t="shared" si="3"/>
        <v>67881897</v>
      </c>
      <c r="Y42" s="88">
        <f t="shared" si="3"/>
        <v>-87708109</v>
      </c>
      <c r="Z42" s="208">
        <f>+IF(X42&lt;&gt;0,+(Y42/X42)*100,0)</f>
        <v>-129.206920955671</v>
      </c>
      <c r="AA42" s="206">
        <f>SUM(AA38:AA41)</f>
        <v>90809200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39748835</v>
      </c>
      <c r="D44" s="210">
        <f>+D42-D43</f>
        <v>0</v>
      </c>
      <c r="E44" s="211">
        <f t="shared" si="4"/>
        <v>90809200</v>
      </c>
      <c r="F44" s="77">
        <f t="shared" si="4"/>
        <v>90809200</v>
      </c>
      <c r="G44" s="77">
        <f t="shared" si="4"/>
        <v>-3765422</v>
      </c>
      <c r="H44" s="77">
        <f t="shared" si="4"/>
        <v>-5049908</v>
      </c>
      <c r="I44" s="77">
        <f t="shared" si="4"/>
        <v>-2195102</v>
      </c>
      <c r="J44" s="77">
        <f t="shared" si="4"/>
        <v>-11010432</v>
      </c>
      <c r="K44" s="77">
        <f t="shared" si="4"/>
        <v>-2292650</v>
      </c>
      <c r="L44" s="77">
        <f t="shared" si="4"/>
        <v>-1257621</v>
      </c>
      <c r="M44" s="77">
        <f t="shared" si="4"/>
        <v>0</v>
      </c>
      <c r="N44" s="77">
        <f t="shared" si="4"/>
        <v>-3550271</v>
      </c>
      <c r="O44" s="77">
        <f t="shared" si="4"/>
        <v>0</v>
      </c>
      <c r="P44" s="77">
        <f t="shared" si="4"/>
        <v>0</v>
      </c>
      <c r="Q44" s="77">
        <f t="shared" si="4"/>
        <v>-5265509</v>
      </c>
      <c r="R44" s="77">
        <f t="shared" si="4"/>
        <v>-5265509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-19826212</v>
      </c>
      <c r="X44" s="77">
        <f t="shared" si="4"/>
        <v>67881897</v>
      </c>
      <c r="Y44" s="77">
        <f t="shared" si="4"/>
        <v>-87708109</v>
      </c>
      <c r="Z44" s="212">
        <f>+IF(X44&lt;&gt;0,+(Y44/X44)*100,0)</f>
        <v>-129.206920955671</v>
      </c>
      <c r="AA44" s="210">
        <f>+AA42-AA43</f>
        <v>90809200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39748835</v>
      </c>
      <c r="D46" s="206">
        <f>SUM(D44:D45)</f>
        <v>0</v>
      </c>
      <c r="E46" s="207">
        <f t="shared" si="5"/>
        <v>90809200</v>
      </c>
      <c r="F46" s="88">
        <f t="shared" si="5"/>
        <v>90809200</v>
      </c>
      <c r="G46" s="88">
        <f t="shared" si="5"/>
        <v>-3765422</v>
      </c>
      <c r="H46" s="88">
        <f t="shared" si="5"/>
        <v>-5049908</v>
      </c>
      <c r="I46" s="88">
        <f t="shared" si="5"/>
        <v>-2195102</v>
      </c>
      <c r="J46" s="88">
        <f t="shared" si="5"/>
        <v>-11010432</v>
      </c>
      <c r="K46" s="88">
        <f t="shared" si="5"/>
        <v>-2292650</v>
      </c>
      <c r="L46" s="88">
        <f t="shared" si="5"/>
        <v>-1257621</v>
      </c>
      <c r="M46" s="88">
        <f t="shared" si="5"/>
        <v>0</v>
      </c>
      <c r="N46" s="88">
        <f t="shared" si="5"/>
        <v>-3550271</v>
      </c>
      <c r="O46" s="88">
        <f t="shared" si="5"/>
        <v>0</v>
      </c>
      <c r="P46" s="88">
        <f t="shared" si="5"/>
        <v>0</v>
      </c>
      <c r="Q46" s="88">
        <f t="shared" si="5"/>
        <v>-5265509</v>
      </c>
      <c r="R46" s="88">
        <f t="shared" si="5"/>
        <v>-5265509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-19826212</v>
      </c>
      <c r="X46" s="88">
        <f t="shared" si="5"/>
        <v>67881897</v>
      </c>
      <c r="Y46" s="88">
        <f t="shared" si="5"/>
        <v>-87708109</v>
      </c>
      <c r="Z46" s="208">
        <f>+IF(X46&lt;&gt;0,+(Y46/X46)*100,0)</f>
        <v>-129.206920955671</v>
      </c>
      <c r="AA46" s="206">
        <f>SUM(AA44:AA45)</f>
        <v>90809200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39748835</v>
      </c>
      <c r="D48" s="217">
        <f>SUM(D46:D47)</f>
        <v>0</v>
      </c>
      <c r="E48" s="218">
        <f t="shared" si="6"/>
        <v>90809200</v>
      </c>
      <c r="F48" s="219">
        <f t="shared" si="6"/>
        <v>90809200</v>
      </c>
      <c r="G48" s="219">
        <f t="shared" si="6"/>
        <v>-3765422</v>
      </c>
      <c r="H48" s="220">
        <f t="shared" si="6"/>
        <v>-5049908</v>
      </c>
      <c r="I48" s="220">
        <f t="shared" si="6"/>
        <v>-2195102</v>
      </c>
      <c r="J48" s="220">
        <f t="shared" si="6"/>
        <v>-11010432</v>
      </c>
      <c r="K48" s="220">
        <f t="shared" si="6"/>
        <v>-2292650</v>
      </c>
      <c r="L48" s="220">
        <f t="shared" si="6"/>
        <v>-1257621</v>
      </c>
      <c r="M48" s="219">
        <f t="shared" si="6"/>
        <v>0</v>
      </c>
      <c r="N48" s="219">
        <f t="shared" si="6"/>
        <v>-3550271</v>
      </c>
      <c r="O48" s="220">
        <f t="shared" si="6"/>
        <v>0</v>
      </c>
      <c r="P48" s="220">
        <f t="shared" si="6"/>
        <v>0</v>
      </c>
      <c r="Q48" s="220">
        <f t="shared" si="6"/>
        <v>-5265509</v>
      </c>
      <c r="R48" s="220">
        <f t="shared" si="6"/>
        <v>-5265509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-19826212</v>
      </c>
      <c r="X48" s="220">
        <f t="shared" si="6"/>
        <v>67881897</v>
      </c>
      <c r="Y48" s="220">
        <f t="shared" si="6"/>
        <v>-87708109</v>
      </c>
      <c r="Z48" s="221">
        <f>+IF(X48&lt;&gt;0,+(Y48/X48)*100,0)</f>
        <v>-129.206920955671</v>
      </c>
      <c r="AA48" s="222">
        <f>SUM(AA46:AA47)</f>
        <v>90809200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723437</v>
      </c>
      <c r="D5" s="153">
        <f>SUM(D6:D8)</f>
        <v>0</v>
      </c>
      <c r="E5" s="154">
        <f t="shared" si="0"/>
        <v>90549200</v>
      </c>
      <c r="F5" s="100">
        <f t="shared" si="0"/>
        <v>90549200</v>
      </c>
      <c r="G5" s="100">
        <f t="shared" si="0"/>
        <v>502736</v>
      </c>
      <c r="H5" s="100">
        <f t="shared" si="0"/>
        <v>0</v>
      </c>
      <c r="I5" s="100">
        <f t="shared" si="0"/>
        <v>0</v>
      </c>
      <c r="J5" s="100">
        <f t="shared" si="0"/>
        <v>502736</v>
      </c>
      <c r="K5" s="100">
        <f t="shared" si="0"/>
        <v>26000</v>
      </c>
      <c r="L5" s="100">
        <f t="shared" si="0"/>
        <v>0</v>
      </c>
      <c r="M5" s="100">
        <f t="shared" si="0"/>
        <v>0</v>
      </c>
      <c r="N5" s="100">
        <f t="shared" si="0"/>
        <v>26000</v>
      </c>
      <c r="O5" s="100">
        <f t="shared" si="0"/>
        <v>0</v>
      </c>
      <c r="P5" s="100">
        <f t="shared" si="0"/>
        <v>25000</v>
      </c>
      <c r="Q5" s="100">
        <f t="shared" si="0"/>
        <v>0</v>
      </c>
      <c r="R5" s="100">
        <f t="shared" si="0"/>
        <v>25000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553736</v>
      </c>
      <c r="X5" s="100">
        <f t="shared" si="0"/>
        <v>67911903</v>
      </c>
      <c r="Y5" s="100">
        <f t="shared" si="0"/>
        <v>-67358167</v>
      </c>
      <c r="Z5" s="137">
        <f>+IF(X5&lt;&gt;0,+(Y5/X5)*100,0)</f>
        <v>-99.18462599995173</v>
      </c>
      <c r="AA5" s="153">
        <f>SUM(AA6:AA8)</f>
        <v>90549200</v>
      </c>
    </row>
    <row r="6" spans="1:27" ht="12.75">
      <c r="A6" s="138" t="s">
        <v>75</v>
      </c>
      <c r="B6" s="136"/>
      <c r="C6" s="155"/>
      <c r="D6" s="155"/>
      <c r="E6" s="156">
        <v>88633950</v>
      </c>
      <c r="F6" s="60">
        <v>88633950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66475467</v>
      </c>
      <c r="Y6" s="60">
        <v>-66475467</v>
      </c>
      <c r="Z6" s="140">
        <v>-100</v>
      </c>
      <c r="AA6" s="62">
        <v>88633950</v>
      </c>
    </row>
    <row r="7" spans="1:27" ht="12.75">
      <c r="A7" s="138" t="s">
        <v>76</v>
      </c>
      <c r="B7" s="136"/>
      <c r="C7" s="157"/>
      <c r="D7" s="157"/>
      <c r="E7" s="158">
        <v>1915250</v>
      </c>
      <c r="F7" s="159">
        <v>1915250</v>
      </c>
      <c r="G7" s="159">
        <v>502736</v>
      </c>
      <c r="H7" s="159"/>
      <c r="I7" s="159"/>
      <c r="J7" s="159">
        <v>502736</v>
      </c>
      <c r="K7" s="159">
        <v>26000</v>
      </c>
      <c r="L7" s="159"/>
      <c r="M7" s="159"/>
      <c r="N7" s="159">
        <v>26000</v>
      </c>
      <c r="O7" s="159"/>
      <c r="P7" s="159">
        <v>25000</v>
      </c>
      <c r="Q7" s="159"/>
      <c r="R7" s="159">
        <v>25000</v>
      </c>
      <c r="S7" s="159"/>
      <c r="T7" s="159"/>
      <c r="U7" s="159"/>
      <c r="V7" s="159"/>
      <c r="W7" s="159">
        <v>553736</v>
      </c>
      <c r="X7" s="159">
        <v>1436436</v>
      </c>
      <c r="Y7" s="159">
        <v>-882700</v>
      </c>
      <c r="Z7" s="141">
        <v>-61.45</v>
      </c>
      <c r="AA7" s="225">
        <v>1915250</v>
      </c>
    </row>
    <row r="8" spans="1:27" ht="12.75">
      <c r="A8" s="138" t="s">
        <v>77</v>
      </c>
      <c r="B8" s="136"/>
      <c r="C8" s="155">
        <v>723437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896523</v>
      </c>
      <c r="H9" s="100">
        <f t="shared" si="1"/>
        <v>2416645</v>
      </c>
      <c r="I9" s="100">
        <f t="shared" si="1"/>
        <v>2732309</v>
      </c>
      <c r="J9" s="100">
        <f t="shared" si="1"/>
        <v>6045477</v>
      </c>
      <c r="K9" s="100">
        <f t="shared" si="1"/>
        <v>1220877</v>
      </c>
      <c r="L9" s="100">
        <f t="shared" si="1"/>
        <v>161265</v>
      </c>
      <c r="M9" s="100">
        <f t="shared" si="1"/>
        <v>4201966</v>
      </c>
      <c r="N9" s="100">
        <f t="shared" si="1"/>
        <v>5584108</v>
      </c>
      <c r="O9" s="100">
        <f t="shared" si="1"/>
        <v>4201966</v>
      </c>
      <c r="P9" s="100">
        <f t="shared" si="1"/>
        <v>16975</v>
      </c>
      <c r="Q9" s="100">
        <f t="shared" si="1"/>
        <v>0</v>
      </c>
      <c r="R9" s="100">
        <f t="shared" si="1"/>
        <v>4218941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15848526</v>
      </c>
      <c r="X9" s="100">
        <f t="shared" si="1"/>
        <v>0</v>
      </c>
      <c r="Y9" s="100">
        <f t="shared" si="1"/>
        <v>15848526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>
        <v>1391872</v>
      </c>
      <c r="I10" s="60">
        <v>94728</v>
      </c>
      <c r="J10" s="60">
        <v>1486600</v>
      </c>
      <c r="K10" s="60">
        <v>138133</v>
      </c>
      <c r="L10" s="60">
        <v>161265</v>
      </c>
      <c r="M10" s="60">
        <v>2553543</v>
      </c>
      <c r="N10" s="60">
        <v>2852941</v>
      </c>
      <c r="O10" s="60">
        <v>2553543</v>
      </c>
      <c r="P10" s="60">
        <v>16975</v>
      </c>
      <c r="Q10" s="60"/>
      <c r="R10" s="60">
        <v>2570518</v>
      </c>
      <c r="S10" s="60"/>
      <c r="T10" s="60"/>
      <c r="U10" s="60"/>
      <c r="V10" s="60"/>
      <c r="W10" s="60">
        <v>6910059</v>
      </c>
      <c r="X10" s="60"/>
      <c r="Y10" s="60">
        <v>6910059</v>
      </c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896523</v>
      </c>
      <c r="H11" s="60">
        <v>1024773</v>
      </c>
      <c r="I11" s="60">
        <v>2637581</v>
      </c>
      <c r="J11" s="60">
        <v>4558877</v>
      </c>
      <c r="K11" s="60">
        <v>1082744</v>
      </c>
      <c r="L11" s="60"/>
      <c r="M11" s="60">
        <v>1648423</v>
      </c>
      <c r="N11" s="60">
        <v>2731167</v>
      </c>
      <c r="O11" s="60">
        <v>1648423</v>
      </c>
      <c r="P11" s="60"/>
      <c r="Q11" s="60"/>
      <c r="R11" s="60">
        <v>1648423</v>
      </c>
      <c r="S11" s="60"/>
      <c r="T11" s="60"/>
      <c r="U11" s="60"/>
      <c r="V11" s="60"/>
      <c r="W11" s="60">
        <v>8938467</v>
      </c>
      <c r="X11" s="60"/>
      <c r="Y11" s="60">
        <v>8938467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85651736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658580</v>
      </c>
      <c r="H15" s="100">
        <f t="shared" si="2"/>
        <v>3580893</v>
      </c>
      <c r="I15" s="100">
        <f t="shared" si="2"/>
        <v>720824</v>
      </c>
      <c r="J15" s="100">
        <f t="shared" si="2"/>
        <v>4960297</v>
      </c>
      <c r="K15" s="100">
        <f t="shared" si="2"/>
        <v>2286098</v>
      </c>
      <c r="L15" s="100">
        <f t="shared" si="2"/>
        <v>29743</v>
      </c>
      <c r="M15" s="100">
        <f t="shared" si="2"/>
        <v>2800130</v>
      </c>
      <c r="N15" s="100">
        <f t="shared" si="2"/>
        <v>5115971</v>
      </c>
      <c r="O15" s="100">
        <f t="shared" si="2"/>
        <v>6880874</v>
      </c>
      <c r="P15" s="100">
        <f t="shared" si="2"/>
        <v>396752</v>
      </c>
      <c r="Q15" s="100">
        <f t="shared" si="2"/>
        <v>7463506</v>
      </c>
      <c r="R15" s="100">
        <f t="shared" si="2"/>
        <v>14741132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24817400</v>
      </c>
      <c r="X15" s="100">
        <f t="shared" si="2"/>
        <v>0</v>
      </c>
      <c r="Y15" s="100">
        <f t="shared" si="2"/>
        <v>24817400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4012484</v>
      </c>
      <c r="R16" s="60">
        <v>4012484</v>
      </c>
      <c r="S16" s="60"/>
      <c r="T16" s="60"/>
      <c r="U16" s="60"/>
      <c r="V16" s="60"/>
      <c r="W16" s="60">
        <v>4012484</v>
      </c>
      <c r="X16" s="60"/>
      <c r="Y16" s="60">
        <v>4012484</v>
      </c>
      <c r="Z16" s="140"/>
      <c r="AA16" s="62"/>
    </row>
    <row r="17" spans="1:27" ht="12.75">
      <c r="A17" s="138" t="s">
        <v>86</v>
      </c>
      <c r="B17" s="136"/>
      <c r="C17" s="155">
        <v>85651736</v>
      </c>
      <c r="D17" s="155"/>
      <c r="E17" s="156"/>
      <c r="F17" s="60"/>
      <c r="G17" s="60">
        <v>658580</v>
      </c>
      <c r="H17" s="60">
        <v>3580893</v>
      </c>
      <c r="I17" s="60">
        <v>720824</v>
      </c>
      <c r="J17" s="60">
        <v>4960297</v>
      </c>
      <c r="K17" s="60">
        <v>2286098</v>
      </c>
      <c r="L17" s="60">
        <v>29743</v>
      </c>
      <c r="M17" s="60">
        <v>2800130</v>
      </c>
      <c r="N17" s="60">
        <v>5115971</v>
      </c>
      <c r="O17" s="60">
        <v>6880874</v>
      </c>
      <c r="P17" s="60">
        <v>396752</v>
      </c>
      <c r="Q17" s="60">
        <v>3451022</v>
      </c>
      <c r="R17" s="60">
        <v>10728648</v>
      </c>
      <c r="S17" s="60"/>
      <c r="T17" s="60"/>
      <c r="U17" s="60"/>
      <c r="V17" s="60"/>
      <c r="W17" s="60">
        <v>20804916</v>
      </c>
      <c r="X17" s="60"/>
      <c r="Y17" s="60">
        <v>20804916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844263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1676315</v>
      </c>
      <c r="J19" s="100">
        <f t="shared" si="3"/>
        <v>1676315</v>
      </c>
      <c r="K19" s="100">
        <f t="shared" si="3"/>
        <v>674802</v>
      </c>
      <c r="L19" s="100">
        <f t="shared" si="3"/>
        <v>11115561</v>
      </c>
      <c r="M19" s="100">
        <f t="shared" si="3"/>
        <v>0</v>
      </c>
      <c r="N19" s="100">
        <f t="shared" si="3"/>
        <v>11790363</v>
      </c>
      <c r="O19" s="100">
        <f t="shared" si="3"/>
        <v>0</v>
      </c>
      <c r="P19" s="100">
        <f t="shared" si="3"/>
        <v>0</v>
      </c>
      <c r="Q19" s="100">
        <f t="shared" si="3"/>
        <v>980768</v>
      </c>
      <c r="R19" s="100">
        <f t="shared" si="3"/>
        <v>980768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14447446</v>
      </c>
      <c r="X19" s="100">
        <f t="shared" si="3"/>
        <v>0</v>
      </c>
      <c r="Y19" s="100">
        <f t="shared" si="3"/>
        <v>14447446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>
        <v>1676315</v>
      </c>
      <c r="J20" s="60">
        <v>1676315</v>
      </c>
      <c r="K20" s="60">
        <v>674802</v>
      </c>
      <c r="L20" s="60">
        <v>11115561</v>
      </c>
      <c r="M20" s="60"/>
      <c r="N20" s="60">
        <v>11790363</v>
      </c>
      <c r="O20" s="60"/>
      <c r="P20" s="60"/>
      <c r="Q20" s="60">
        <v>980768</v>
      </c>
      <c r="R20" s="60">
        <v>980768</v>
      </c>
      <c r="S20" s="60"/>
      <c r="T20" s="60"/>
      <c r="U20" s="60"/>
      <c r="V20" s="60"/>
      <c r="W20" s="60">
        <v>14447446</v>
      </c>
      <c r="X20" s="60"/>
      <c r="Y20" s="60">
        <v>14447446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844263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87219436</v>
      </c>
      <c r="D25" s="217">
        <f>+D5+D9+D15+D19+D24</f>
        <v>0</v>
      </c>
      <c r="E25" s="230">
        <f t="shared" si="4"/>
        <v>90549200</v>
      </c>
      <c r="F25" s="219">
        <f t="shared" si="4"/>
        <v>90549200</v>
      </c>
      <c r="G25" s="219">
        <f t="shared" si="4"/>
        <v>2057839</v>
      </c>
      <c r="H25" s="219">
        <f t="shared" si="4"/>
        <v>5997538</v>
      </c>
      <c r="I25" s="219">
        <f t="shared" si="4"/>
        <v>5129448</v>
      </c>
      <c r="J25" s="219">
        <f t="shared" si="4"/>
        <v>13184825</v>
      </c>
      <c r="K25" s="219">
        <f t="shared" si="4"/>
        <v>4207777</v>
      </c>
      <c r="L25" s="219">
        <f t="shared" si="4"/>
        <v>11306569</v>
      </c>
      <c r="M25" s="219">
        <f t="shared" si="4"/>
        <v>7002096</v>
      </c>
      <c r="N25" s="219">
        <f t="shared" si="4"/>
        <v>22516442</v>
      </c>
      <c r="O25" s="219">
        <f t="shared" si="4"/>
        <v>11082840</v>
      </c>
      <c r="P25" s="219">
        <f t="shared" si="4"/>
        <v>438727</v>
      </c>
      <c r="Q25" s="219">
        <f t="shared" si="4"/>
        <v>8444274</v>
      </c>
      <c r="R25" s="219">
        <f t="shared" si="4"/>
        <v>19965841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55667108</v>
      </c>
      <c r="X25" s="219">
        <f t="shared" si="4"/>
        <v>67911903</v>
      </c>
      <c r="Y25" s="219">
        <f t="shared" si="4"/>
        <v>-12244795</v>
      </c>
      <c r="Z25" s="231">
        <f>+IF(X25&lt;&gt;0,+(Y25/X25)*100,0)</f>
        <v>-18.030410663061524</v>
      </c>
      <c r="AA25" s="232">
        <f>+AA5+AA9+AA15+AA19+AA24</f>
        <v>90549200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87219436</v>
      </c>
      <c r="D28" s="155"/>
      <c r="E28" s="156">
        <v>88633950</v>
      </c>
      <c r="F28" s="60">
        <v>88633950</v>
      </c>
      <c r="G28" s="60">
        <v>1555103</v>
      </c>
      <c r="H28" s="60">
        <v>5997538</v>
      </c>
      <c r="I28" s="60">
        <v>5129448</v>
      </c>
      <c r="J28" s="60">
        <v>12682089</v>
      </c>
      <c r="K28" s="60">
        <v>4181777</v>
      </c>
      <c r="L28" s="60">
        <v>11306569</v>
      </c>
      <c r="M28" s="60">
        <v>6923774</v>
      </c>
      <c r="N28" s="60">
        <v>22412120</v>
      </c>
      <c r="O28" s="60">
        <v>11082840</v>
      </c>
      <c r="P28" s="60">
        <v>413727</v>
      </c>
      <c r="Q28" s="60">
        <v>6376930</v>
      </c>
      <c r="R28" s="60">
        <v>17873497</v>
      </c>
      <c r="S28" s="60"/>
      <c r="T28" s="60"/>
      <c r="U28" s="60"/>
      <c r="V28" s="60"/>
      <c r="W28" s="60">
        <v>52967706</v>
      </c>
      <c r="X28" s="60">
        <v>66475467</v>
      </c>
      <c r="Y28" s="60">
        <v>-13507761</v>
      </c>
      <c r="Z28" s="140">
        <v>-20.32</v>
      </c>
      <c r="AA28" s="155">
        <v>88633950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87219436</v>
      </c>
      <c r="D32" s="210">
        <f>SUM(D28:D31)</f>
        <v>0</v>
      </c>
      <c r="E32" s="211">
        <f t="shared" si="5"/>
        <v>88633950</v>
      </c>
      <c r="F32" s="77">
        <f t="shared" si="5"/>
        <v>88633950</v>
      </c>
      <c r="G32" s="77">
        <f t="shared" si="5"/>
        <v>1555103</v>
      </c>
      <c r="H32" s="77">
        <f t="shared" si="5"/>
        <v>5997538</v>
      </c>
      <c r="I32" s="77">
        <f t="shared" si="5"/>
        <v>5129448</v>
      </c>
      <c r="J32" s="77">
        <f t="shared" si="5"/>
        <v>12682089</v>
      </c>
      <c r="K32" s="77">
        <f t="shared" si="5"/>
        <v>4181777</v>
      </c>
      <c r="L32" s="77">
        <f t="shared" si="5"/>
        <v>11306569</v>
      </c>
      <c r="M32" s="77">
        <f t="shared" si="5"/>
        <v>6923774</v>
      </c>
      <c r="N32" s="77">
        <f t="shared" si="5"/>
        <v>22412120</v>
      </c>
      <c r="O32" s="77">
        <f t="shared" si="5"/>
        <v>11082840</v>
      </c>
      <c r="P32" s="77">
        <f t="shared" si="5"/>
        <v>413727</v>
      </c>
      <c r="Q32" s="77">
        <f t="shared" si="5"/>
        <v>6376930</v>
      </c>
      <c r="R32" s="77">
        <f t="shared" si="5"/>
        <v>17873497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52967706</v>
      </c>
      <c r="X32" s="77">
        <f t="shared" si="5"/>
        <v>66475467</v>
      </c>
      <c r="Y32" s="77">
        <f t="shared" si="5"/>
        <v>-13507761</v>
      </c>
      <c r="Z32" s="212">
        <f>+IF(X32&lt;&gt;0,+(Y32/X32)*100,0)</f>
        <v>-20.31991892587983</v>
      </c>
      <c r="AA32" s="79">
        <f>SUM(AA28:AA31)</f>
        <v>88633950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1915250</v>
      </c>
      <c r="F35" s="60">
        <v>1915250</v>
      </c>
      <c r="G35" s="60">
        <v>502736</v>
      </c>
      <c r="H35" s="60"/>
      <c r="I35" s="60"/>
      <c r="J35" s="60">
        <v>502736</v>
      </c>
      <c r="K35" s="60">
        <v>26000</v>
      </c>
      <c r="L35" s="60"/>
      <c r="M35" s="60">
        <v>78322</v>
      </c>
      <c r="N35" s="60">
        <v>104322</v>
      </c>
      <c r="O35" s="60"/>
      <c r="P35" s="60">
        <v>25000</v>
      </c>
      <c r="Q35" s="60">
        <v>2067344</v>
      </c>
      <c r="R35" s="60">
        <v>2092344</v>
      </c>
      <c r="S35" s="60"/>
      <c r="T35" s="60"/>
      <c r="U35" s="60"/>
      <c r="V35" s="60"/>
      <c r="W35" s="60">
        <v>2699402</v>
      </c>
      <c r="X35" s="60">
        <v>1436436</v>
      </c>
      <c r="Y35" s="60">
        <v>1262966</v>
      </c>
      <c r="Z35" s="140">
        <v>87.92</v>
      </c>
      <c r="AA35" s="62">
        <v>1915250</v>
      </c>
    </row>
    <row r="36" spans="1:27" ht="12.75">
      <c r="A36" s="238" t="s">
        <v>139</v>
      </c>
      <c r="B36" s="149"/>
      <c r="C36" s="222">
        <f aca="true" t="shared" si="6" ref="C36:Y36">SUM(C32:C35)</f>
        <v>87219436</v>
      </c>
      <c r="D36" s="222">
        <f>SUM(D32:D35)</f>
        <v>0</v>
      </c>
      <c r="E36" s="218">
        <f t="shared" si="6"/>
        <v>90549200</v>
      </c>
      <c r="F36" s="220">
        <f t="shared" si="6"/>
        <v>90549200</v>
      </c>
      <c r="G36" s="220">
        <f t="shared" si="6"/>
        <v>2057839</v>
      </c>
      <c r="H36" s="220">
        <f t="shared" si="6"/>
        <v>5997538</v>
      </c>
      <c r="I36" s="220">
        <f t="shared" si="6"/>
        <v>5129448</v>
      </c>
      <c r="J36" s="220">
        <f t="shared" si="6"/>
        <v>13184825</v>
      </c>
      <c r="K36" s="220">
        <f t="shared" si="6"/>
        <v>4207777</v>
      </c>
      <c r="L36" s="220">
        <f t="shared" si="6"/>
        <v>11306569</v>
      </c>
      <c r="M36" s="220">
        <f t="shared" si="6"/>
        <v>7002096</v>
      </c>
      <c r="N36" s="220">
        <f t="shared" si="6"/>
        <v>22516442</v>
      </c>
      <c r="O36" s="220">
        <f t="shared" si="6"/>
        <v>11082840</v>
      </c>
      <c r="P36" s="220">
        <f t="shared" si="6"/>
        <v>438727</v>
      </c>
      <c r="Q36" s="220">
        <f t="shared" si="6"/>
        <v>8444274</v>
      </c>
      <c r="R36" s="220">
        <f t="shared" si="6"/>
        <v>19965841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55667108</v>
      </c>
      <c r="X36" s="220">
        <f t="shared" si="6"/>
        <v>67911903</v>
      </c>
      <c r="Y36" s="220">
        <f t="shared" si="6"/>
        <v>-12244795</v>
      </c>
      <c r="Z36" s="221">
        <f>+IF(X36&lt;&gt;0,+(Y36/X36)*100,0)</f>
        <v>-18.030410663061524</v>
      </c>
      <c r="AA36" s="239">
        <f>SUM(AA32:AA35)</f>
        <v>90549200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1594929</v>
      </c>
      <c r="D6" s="155"/>
      <c r="E6" s="59">
        <v>8843588</v>
      </c>
      <c r="F6" s="60"/>
      <c r="G6" s="60">
        <v>-57841656</v>
      </c>
      <c r="H6" s="60">
        <v>-22032524</v>
      </c>
      <c r="I6" s="60">
        <v>-9430367</v>
      </c>
      <c r="J6" s="60">
        <v>-9430367</v>
      </c>
      <c r="K6" s="60">
        <v>18155379</v>
      </c>
      <c r="L6" s="60">
        <v>73318497</v>
      </c>
      <c r="M6" s="60">
        <v>42365528</v>
      </c>
      <c r="N6" s="60">
        <v>42365528</v>
      </c>
      <c r="O6" s="60">
        <v>5393017</v>
      </c>
      <c r="P6" s="60">
        <v>-1208277</v>
      </c>
      <c r="Q6" s="60">
        <v>-34190440</v>
      </c>
      <c r="R6" s="60">
        <v>-34190440</v>
      </c>
      <c r="S6" s="60"/>
      <c r="T6" s="60"/>
      <c r="U6" s="60"/>
      <c r="V6" s="60"/>
      <c r="W6" s="60">
        <v>-34190440</v>
      </c>
      <c r="X6" s="60"/>
      <c r="Y6" s="60">
        <v>-34190440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2436015</v>
      </c>
      <c r="F7" s="60"/>
      <c r="G7" s="60">
        <v>49965488</v>
      </c>
      <c r="H7" s="60"/>
      <c r="I7" s="60"/>
      <c r="J7" s="60"/>
      <c r="K7" s="60">
        <v>33923483</v>
      </c>
      <c r="L7" s="60"/>
      <c r="M7" s="60">
        <v>10886839</v>
      </c>
      <c r="N7" s="60">
        <v>10886839</v>
      </c>
      <c r="O7" s="60">
        <v>-6346197</v>
      </c>
      <c r="P7" s="60"/>
      <c r="Q7" s="60">
        <v>15121160</v>
      </c>
      <c r="R7" s="60">
        <v>15121160</v>
      </c>
      <c r="S7" s="60"/>
      <c r="T7" s="60"/>
      <c r="U7" s="60"/>
      <c r="V7" s="60"/>
      <c r="W7" s="60">
        <v>15121160</v>
      </c>
      <c r="X7" s="60"/>
      <c r="Y7" s="60">
        <v>15121160</v>
      </c>
      <c r="Z7" s="140"/>
      <c r="AA7" s="62"/>
    </row>
    <row r="8" spans="1:27" ht="12.75">
      <c r="A8" s="249" t="s">
        <v>145</v>
      </c>
      <c r="B8" s="182"/>
      <c r="C8" s="155">
        <v>2560316</v>
      </c>
      <c r="D8" s="155"/>
      <c r="E8" s="59">
        <v>4495612</v>
      </c>
      <c r="F8" s="60">
        <v>4591224</v>
      </c>
      <c r="G8" s="60">
        <v>2087699</v>
      </c>
      <c r="H8" s="60">
        <v>-62279</v>
      </c>
      <c r="I8" s="60">
        <v>146629</v>
      </c>
      <c r="J8" s="60">
        <v>146629</v>
      </c>
      <c r="K8" s="60">
        <v>15595248</v>
      </c>
      <c r="L8" s="60">
        <v>15595248</v>
      </c>
      <c r="M8" s="60">
        <v>38769</v>
      </c>
      <c r="N8" s="60">
        <v>38769</v>
      </c>
      <c r="O8" s="60">
        <v>97625</v>
      </c>
      <c r="P8" s="60">
        <v>95546</v>
      </c>
      <c r="Q8" s="60">
        <v>-12375</v>
      </c>
      <c r="R8" s="60">
        <v>-12375</v>
      </c>
      <c r="S8" s="60"/>
      <c r="T8" s="60"/>
      <c r="U8" s="60"/>
      <c r="V8" s="60"/>
      <c r="W8" s="60">
        <v>-12375</v>
      </c>
      <c r="X8" s="60">
        <v>3443418</v>
      </c>
      <c r="Y8" s="60">
        <v>-3455793</v>
      </c>
      <c r="Z8" s="140">
        <v>-100.36</v>
      </c>
      <c r="AA8" s="62">
        <v>4591224</v>
      </c>
    </row>
    <row r="9" spans="1:27" ht="12.75">
      <c r="A9" s="249" t="s">
        <v>146</v>
      </c>
      <c r="B9" s="182"/>
      <c r="C9" s="155">
        <v>4790192</v>
      </c>
      <c r="D9" s="155"/>
      <c r="E9" s="59"/>
      <c r="F9" s="60"/>
      <c r="G9" s="60">
        <v>4080612</v>
      </c>
      <c r="H9" s="60">
        <v>3110985</v>
      </c>
      <c r="I9" s="60">
        <v>1637234</v>
      </c>
      <c r="J9" s="60">
        <v>1637234</v>
      </c>
      <c r="K9" s="60">
        <v>-1605029</v>
      </c>
      <c r="L9" s="60"/>
      <c r="M9" s="60">
        <v>2715005</v>
      </c>
      <c r="N9" s="60">
        <v>2715005</v>
      </c>
      <c r="O9" s="60">
        <v>1202080</v>
      </c>
      <c r="P9" s="60">
        <v>681730</v>
      </c>
      <c r="Q9" s="60">
        <v>1674705</v>
      </c>
      <c r="R9" s="60">
        <v>1674705</v>
      </c>
      <c r="S9" s="60"/>
      <c r="T9" s="60"/>
      <c r="U9" s="60"/>
      <c r="V9" s="60"/>
      <c r="W9" s="60">
        <v>1674705</v>
      </c>
      <c r="X9" s="60"/>
      <c r="Y9" s="60">
        <v>1674705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886228</v>
      </c>
      <c r="D11" s="155"/>
      <c r="E11" s="59"/>
      <c r="F11" s="60"/>
      <c r="G11" s="60">
        <v>1431238</v>
      </c>
      <c r="H11" s="60">
        <v>162971</v>
      </c>
      <c r="I11" s="60"/>
      <c r="J11" s="60"/>
      <c r="K11" s="60">
        <v>1594208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9831665</v>
      </c>
      <c r="D12" s="168">
        <f>SUM(D6:D11)</f>
        <v>0</v>
      </c>
      <c r="E12" s="72">
        <f t="shared" si="0"/>
        <v>15775215</v>
      </c>
      <c r="F12" s="73">
        <f t="shared" si="0"/>
        <v>4591224</v>
      </c>
      <c r="G12" s="73">
        <f t="shared" si="0"/>
        <v>-276619</v>
      </c>
      <c r="H12" s="73">
        <f t="shared" si="0"/>
        <v>-18820847</v>
      </c>
      <c r="I12" s="73">
        <f t="shared" si="0"/>
        <v>-7646504</v>
      </c>
      <c r="J12" s="73">
        <f t="shared" si="0"/>
        <v>-7646504</v>
      </c>
      <c r="K12" s="73">
        <f t="shared" si="0"/>
        <v>67663289</v>
      </c>
      <c r="L12" s="73">
        <f t="shared" si="0"/>
        <v>88913745</v>
      </c>
      <c r="M12" s="73">
        <f t="shared" si="0"/>
        <v>56006141</v>
      </c>
      <c r="N12" s="73">
        <f t="shared" si="0"/>
        <v>56006141</v>
      </c>
      <c r="O12" s="73">
        <f t="shared" si="0"/>
        <v>346525</v>
      </c>
      <c r="P12" s="73">
        <f t="shared" si="0"/>
        <v>-431001</v>
      </c>
      <c r="Q12" s="73">
        <f t="shared" si="0"/>
        <v>-17406950</v>
      </c>
      <c r="R12" s="73">
        <f t="shared" si="0"/>
        <v>-17406950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-17406950</v>
      </c>
      <c r="X12" s="73">
        <f t="shared" si="0"/>
        <v>3443418</v>
      </c>
      <c r="Y12" s="73">
        <f t="shared" si="0"/>
        <v>-20850368</v>
      </c>
      <c r="Z12" s="170">
        <f>+IF(X12&lt;&gt;0,+(Y12/X12)*100,0)</f>
        <v>-605.5137076009942</v>
      </c>
      <c r="AA12" s="74">
        <f>SUM(AA6:AA11)</f>
        <v>4591224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22262725</v>
      </c>
      <c r="D17" s="155"/>
      <c r="E17" s="59">
        <v>23114591</v>
      </c>
      <c r="F17" s="60">
        <v>23114591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17335943</v>
      </c>
      <c r="Y17" s="60">
        <v>-17335943</v>
      </c>
      <c r="Z17" s="140">
        <v>-100</v>
      </c>
      <c r="AA17" s="62">
        <v>23114591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319316909</v>
      </c>
      <c r="D19" s="155"/>
      <c r="E19" s="59">
        <v>321822943</v>
      </c>
      <c r="F19" s="60">
        <v>416380973</v>
      </c>
      <c r="G19" s="60">
        <v>2057839</v>
      </c>
      <c r="H19" s="60">
        <v>14440520</v>
      </c>
      <c r="I19" s="60">
        <v>5129448</v>
      </c>
      <c r="J19" s="60">
        <v>5129448</v>
      </c>
      <c r="K19" s="60">
        <v>25878582</v>
      </c>
      <c r="L19" s="60">
        <v>37159153</v>
      </c>
      <c r="M19" s="60">
        <v>11082840</v>
      </c>
      <c r="N19" s="60">
        <v>11082840</v>
      </c>
      <c r="O19" s="60">
        <v>1833746</v>
      </c>
      <c r="P19" s="60">
        <v>438727</v>
      </c>
      <c r="Q19" s="60">
        <v>8444274</v>
      </c>
      <c r="R19" s="60">
        <v>8444274</v>
      </c>
      <c r="S19" s="60"/>
      <c r="T19" s="60"/>
      <c r="U19" s="60"/>
      <c r="V19" s="60"/>
      <c r="W19" s="60">
        <v>8444274</v>
      </c>
      <c r="X19" s="60">
        <v>312285730</v>
      </c>
      <c r="Y19" s="60">
        <v>-303841456</v>
      </c>
      <c r="Z19" s="140">
        <v>-97.3</v>
      </c>
      <c r="AA19" s="62">
        <v>416380973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13415</v>
      </c>
      <c r="D22" s="155"/>
      <c r="E22" s="59">
        <v>288787</v>
      </c>
      <c r="F22" s="60">
        <v>288787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216590</v>
      </c>
      <c r="Y22" s="60">
        <v>-216590</v>
      </c>
      <c r="Z22" s="140">
        <v>-100</v>
      </c>
      <c r="AA22" s="62">
        <v>288787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341593049</v>
      </c>
      <c r="D24" s="168">
        <f>SUM(D15:D23)</f>
        <v>0</v>
      </c>
      <c r="E24" s="76">
        <f t="shared" si="1"/>
        <v>345226321</v>
      </c>
      <c r="F24" s="77">
        <f t="shared" si="1"/>
        <v>439784351</v>
      </c>
      <c r="G24" s="77">
        <f t="shared" si="1"/>
        <v>2057839</v>
      </c>
      <c r="H24" s="77">
        <f t="shared" si="1"/>
        <v>14440520</v>
      </c>
      <c r="I24" s="77">
        <f t="shared" si="1"/>
        <v>5129448</v>
      </c>
      <c r="J24" s="77">
        <f t="shared" si="1"/>
        <v>5129448</v>
      </c>
      <c r="K24" s="77">
        <f t="shared" si="1"/>
        <v>25878582</v>
      </c>
      <c r="L24" s="77">
        <f t="shared" si="1"/>
        <v>37159153</v>
      </c>
      <c r="M24" s="77">
        <f t="shared" si="1"/>
        <v>11082840</v>
      </c>
      <c r="N24" s="77">
        <f t="shared" si="1"/>
        <v>11082840</v>
      </c>
      <c r="O24" s="77">
        <f t="shared" si="1"/>
        <v>1833746</v>
      </c>
      <c r="P24" s="77">
        <f t="shared" si="1"/>
        <v>438727</v>
      </c>
      <c r="Q24" s="77">
        <f t="shared" si="1"/>
        <v>8444274</v>
      </c>
      <c r="R24" s="77">
        <f t="shared" si="1"/>
        <v>8444274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8444274</v>
      </c>
      <c r="X24" s="77">
        <f t="shared" si="1"/>
        <v>329838263</v>
      </c>
      <c r="Y24" s="77">
        <f t="shared" si="1"/>
        <v>-321393989</v>
      </c>
      <c r="Z24" s="212">
        <f>+IF(X24&lt;&gt;0,+(Y24/X24)*100,0)</f>
        <v>-97.43987434229243</v>
      </c>
      <c r="AA24" s="79">
        <f>SUM(AA15:AA23)</f>
        <v>439784351</v>
      </c>
    </row>
    <row r="25" spans="1:27" ht="12.75">
      <c r="A25" s="250" t="s">
        <v>159</v>
      </c>
      <c r="B25" s="251"/>
      <c r="C25" s="168">
        <f aca="true" t="shared" si="2" ref="C25:Y25">+C12+C24</f>
        <v>351424714</v>
      </c>
      <c r="D25" s="168">
        <f>+D12+D24</f>
        <v>0</v>
      </c>
      <c r="E25" s="72">
        <f t="shared" si="2"/>
        <v>361001536</v>
      </c>
      <c r="F25" s="73">
        <f t="shared" si="2"/>
        <v>444375575</v>
      </c>
      <c r="G25" s="73">
        <f t="shared" si="2"/>
        <v>1781220</v>
      </c>
      <c r="H25" s="73">
        <f t="shared" si="2"/>
        <v>-4380327</v>
      </c>
      <c r="I25" s="73">
        <f t="shared" si="2"/>
        <v>-2517056</v>
      </c>
      <c r="J25" s="73">
        <f t="shared" si="2"/>
        <v>-2517056</v>
      </c>
      <c r="K25" s="73">
        <f t="shared" si="2"/>
        <v>93541871</v>
      </c>
      <c r="L25" s="73">
        <f t="shared" si="2"/>
        <v>126072898</v>
      </c>
      <c r="M25" s="73">
        <f t="shared" si="2"/>
        <v>67088981</v>
      </c>
      <c r="N25" s="73">
        <f t="shared" si="2"/>
        <v>67088981</v>
      </c>
      <c r="O25" s="73">
        <f t="shared" si="2"/>
        <v>2180271</v>
      </c>
      <c r="P25" s="73">
        <f t="shared" si="2"/>
        <v>7726</v>
      </c>
      <c r="Q25" s="73">
        <f t="shared" si="2"/>
        <v>-8962676</v>
      </c>
      <c r="R25" s="73">
        <f t="shared" si="2"/>
        <v>-8962676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-8962676</v>
      </c>
      <c r="X25" s="73">
        <f t="shared" si="2"/>
        <v>333281681</v>
      </c>
      <c r="Y25" s="73">
        <f t="shared" si="2"/>
        <v>-342244357</v>
      </c>
      <c r="Z25" s="170">
        <f>+IF(X25&lt;&gt;0,+(Y25/X25)*100,0)</f>
        <v>-102.68921951338814</v>
      </c>
      <c r="AA25" s="74">
        <f>+AA12+AA24</f>
        <v>444375575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82071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19873563</v>
      </c>
      <c r="D32" s="155"/>
      <c r="E32" s="59">
        <v>15000000</v>
      </c>
      <c r="F32" s="60">
        <v>116996184</v>
      </c>
      <c r="G32" s="60">
        <v>-635012</v>
      </c>
      <c r="H32" s="60">
        <v>10170</v>
      </c>
      <c r="I32" s="60">
        <v>-461367</v>
      </c>
      <c r="J32" s="60">
        <v>-461367</v>
      </c>
      <c r="K32" s="60">
        <v>9297103</v>
      </c>
      <c r="L32" s="60">
        <v>-449583</v>
      </c>
      <c r="M32" s="60">
        <v>-4825736</v>
      </c>
      <c r="N32" s="60">
        <v>-4825736</v>
      </c>
      <c r="O32" s="60">
        <v>8522514</v>
      </c>
      <c r="P32" s="60">
        <v>655405</v>
      </c>
      <c r="Q32" s="60">
        <v>-4138576</v>
      </c>
      <c r="R32" s="60">
        <v>-4138576</v>
      </c>
      <c r="S32" s="60"/>
      <c r="T32" s="60"/>
      <c r="U32" s="60"/>
      <c r="V32" s="60"/>
      <c r="W32" s="60">
        <v>-4138576</v>
      </c>
      <c r="X32" s="60">
        <v>87747138</v>
      </c>
      <c r="Y32" s="60">
        <v>-91885714</v>
      </c>
      <c r="Z32" s="140">
        <v>-104.72</v>
      </c>
      <c r="AA32" s="62">
        <v>116996184</v>
      </c>
    </row>
    <row r="33" spans="1:27" ht="12.75">
      <c r="A33" s="249" t="s">
        <v>165</v>
      </c>
      <c r="B33" s="182"/>
      <c r="C33" s="155">
        <v>289061</v>
      </c>
      <c r="D33" s="155"/>
      <c r="E33" s="59">
        <v>1500000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20244695</v>
      </c>
      <c r="D34" s="168">
        <f>SUM(D29:D33)</f>
        <v>0</v>
      </c>
      <c r="E34" s="72">
        <f t="shared" si="3"/>
        <v>16500000</v>
      </c>
      <c r="F34" s="73">
        <f t="shared" si="3"/>
        <v>116996184</v>
      </c>
      <c r="G34" s="73">
        <f t="shared" si="3"/>
        <v>-635012</v>
      </c>
      <c r="H34" s="73">
        <f t="shared" si="3"/>
        <v>10170</v>
      </c>
      <c r="I34" s="73">
        <f t="shared" si="3"/>
        <v>-461367</v>
      </c>
      <c r="J34" s="73">
        <f t="shared" si="3"/>
        <v>-461367</v>
      </c>
      <c r="K34" s="73">
        <f t="shared" si="3"/>
        <v>9297103</v>
      </c>
      <c r="L34" s="73">
        <f t="shared" si="3"/>
        <v>-449583</v>
      </c>
      <c r="M34" s="73">
        <f t="shared" si="3"/>
        <v>-4825736</v>
      </c>
      <c r="N34" s="73">
        <f t="shared" si="3"/>
        <v>-4825736</v>
      </c>
      <c r="O34" s="73">
        <f t="shared" si="3"/>
        <v>8522514</v>
      </c>
      <c r="P34" s="73">
        <f t="shared" si="3"/>
        <v>655405</v>
      </c>
      <c r="Q34" s="73">
        <f t="shared" si="3"/>
        <v>-4138576</v>
      </c>
      <c r="R34" s="73">
        <f t="shared" si="3"/>
        <v>-4138576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-4138576</v>
      </c>
      <c r="X34" s="73">
        <f t="shared" si="3"/>
        <v>87747138</v>
      </c>
      <c r="Y34" s="73">
        <f t="shared" si="3"/>
        <v>-91885714</v>
      </c>
      <c r="Z34" s="170">
        <f>+IF(X34&lt;&gt;0,+(Y34/X34)*100,0)</f>
        <v>-104.71647975572719</v>
      </c>
      <c r="AA34" s="74">
        <f>SUM(AA29:AA33)</f>
        <v>116996184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400000</v>
      </c>
      <c r="F37" s="60"/>
      <c r="G37" s="60">
        <v>-45034</v>
      </c>
      <c r="H37" s="60">
        <v>-44394</v>
      </c>
      <c r="I37" s="60"/>
      <c r="J37" s="60"/>
      <c r="K37" s="60">
        <v>89716</v>
      </c>
      <c r="L37" s="60"/>
      <c r="M37" s="60">
        <v>44476</v>
      </c>
      <c r="N37" s="60">
        <v>44476</v>
      </c>
      <c r="O37" s="60">
        <v>40044</v>
      </c>
      <c r="P37" s="60"/>
      <c r="Q37" s="60">
        <v>-39669</v>
      </c>
      <c r="R37" s="60">
        <v>-39669</v>
      </c>
      <c r="S37" s="60"/>
      <c r="T37" s="60"/>
      <c r="U37" s="60"/>
      <c r="V37" s="60"/>
      <c r="W37" s="60">
        <v>-39669</v>
      </c>
      <c r="X37" s="60"/>
      <c r="Y37" s="60">
        <v>-39669</v>
      </c>
      <c r="Z37" s="140"/>
      <c r="AA37" s="62"/>
    </row>
    <row r="38" spans="1:27" ht="12.75">
      <c r="A38" s="249" t="s">
        <v>165</v>
      </c>
      <c r="B38" s="182"/>
      <c r="C38" s="155">
        <v>2356586</v>
      </c>
      <c r="D38" s="155"/>
      <c r="E38" s="59"/>
      <c r="F38" s="60"/>
      <c r="G38" s="60">
        <v>146253</v>
      </c>
      <c r="H38" s="60"/>
      <c r="I38" s="60">
        <v>-17380</v>
      </c>
      <c r="J38" s="60">
        <v>-17380</v>
      </c>
      <c r="K38" s="60">
        <v>92241</v>
      </c>
      <c r="L38" s="60">
        <v>98622</v>
      </c>
      <c r="M38" s="60">
        <v>-11601</v>
      </c>
      <c r="N38" s="60">
        <v>-11601</v>
      </c>
      <c r="O38" s="60"/>
      <c r="P38" s="60">
        <v>18500</v>
      </c>
      <c r="Q38" s="60">
        <v>480678</v>
      </c>
      <c r="R38" s="60">
        <v>480678</v>
      </c>
      <c r="S38" s="60"/>
      <c r="T38" s="60"/>
      <c r="U38" s="60"/>
      <c r="V38" s="60"/>
      <c r="W38" s="60">
        <v>480678</v>
      </c>
      <c r="X38" s="60"/>
      <c r="Y38" s="60">
        <v>480678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2356586</v>
      </c>
      <c r="D39" s="168">
        <f>SUM(D37:D38)</f>
        <v>0</v>
      </c>
      <c r="E39" s="76">
        <f t="shared" si="4"/>
        <v>400000</v>
      </c>
      <c r="F39" s="77">
        <f t="shared" si="4"/>
        <v>0</v>
      </c>
      <c r="G39" s="77">
        <f t="shared" si="4"/>
        <v>101219</v>
      </c>
      <c r="H39" s="77">
        <f t="shared" si="4"/>
        <v>-44394</v>
      </c>
      <c r="I39" s="77">
        <f t="shared" si="4"/>
        <v>-17380</v>
      </c>
      <c r="J39" s="77">
        <f t="shared" si="4"/>
        <v>-17380</v>
      </c>
      <c r="K39" s="77">
        <f t="shared" si="4"/>
        <v>181957</v>
      </c>
      <c r="L39" s="77">
        <f t="shared" si="4"/>
        <v>98622</v>
      </c>
      <c r="M39" s="77">
        <f t="shared" si="4"/>
        <v>32875</v>
      </c>
      <c r="N39" s="77">
        <f t="shared" si="4"/>
        <v>32875</v>
      </c>
      <c r="O39" s="77">
        <f t="shared" si="4"/>
        <v>40044</v>
      </c>
      <c r="P39" s="77">
        <f t="shared" si="4"/>
        <v>18500</v>
      </c>
      <c r="Q39" s="77">
        <f t="shared" si="4"/>
        <v>441009</v>
      </c>
      <c r="R39" s="77">
        <f t="shared" si="4"/>
        <v>441009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441009</v>
      </c>
      <c r="X39" s="77">
        <f t="shared" si="4"/>
        <v>0</v>
      </c>
      <c r="Y39" s="77">
        <f t="shared" si="4"/>
        <v>441009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22601281</v>
      </c>
      <c r="D40" s="168">
        <f>+D34+D39</f>
        <v>0</v>
      </c>
      <c r="E40" s="72">
        <f t="shared" si="5"/>
        <v>16900000</v>
      </c>
      <c r="F40" s="73">
        <f t="shared" si="5"/>
        <v>116996184</v>
      </c>
      <c r="G40" s="73">
        <f t="shared" si="5"/>
        <v>-533793</v>
      </c>
      <c r="H40" s="73">
        <f t="shared" si="5"/>
        <v>-34224</v>
      </c>
      <c r="I40" s="73">
        <f t="shared" si="5"/>
        <v>-478747</v>
      </c>
      <c r="J40" s="73">
        <f t="shared" si="5"/>
        <v>-478747</v>
      </c>
      <c r="K40" s="73">
        <f t="shared" si="5"/>
        <v>9479060</v>
      </c>
      <c r="L40" s="73">
        <f t="shared" si="5"/>
        <v>-350961</v>
      </c>
      <c r="M40" s="73">
        <f t="shared" si="5"/>
        <v>-4792861</v>
      </c>
      <c r="N40" s="73">
        <f t="shared" si="5"/>
        <v>-4792861</v>
      </c>
      <c r="O40" s="73">
        <f t="shared" si="5"/>
        <v>8562558</v>
      </c>
      <c r="P40" s="73">
        <f t="shared" si="5"/>
        <v>673905</v>
      </c>
      <c r="Q40" s="73">
        <f t="shared" si="5"/>
        <v>-3697567</v>
      </c>
      <c r="R40" s="73">
        <f t="shared" si="5"/>
        <v>-3697567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-3697567</v>
      </c>
      <c r="X40" s="73">
        <f t="shared" si="5"/>
        <v>87747138</v>
      </c>
      <c r="Y40" s="73">
        <f t="shared" si="5"/>
        <v>-91444705</v>
      </c>
      <c r="Z40" s="170">
        <f>+IF(X40&lt;&gt;0,+(Y40/X40)*100,0)</f>
        <v>-104.21388900456219</v>
      </c>
      <c r="AA40" s="74">
        <f>+AA34+AA39</f>
        <v>116996184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328823433</v>
      </c>
      <c r="D42" s="257">
        <f>+D25-D40</f>
        <v>0</v>
      </c>
      <c r="E42" s="258">
        <f t="shared" si="6"/>
        <v>344101536</v>
      </c>
      <c r="F42" s="259">
        <f t="shared" si="6"/>
        <v>327379391</v>
      </c>
      <c r="G42" s="259">
        <f t="shared" si="6"/>
        <v>2315013</v>
      </c>
      <c r="H42" s="259">
        <f t="shared" si="6"/>
        <v>-4346103</v>
      </c>
      <c r="I42" s="259">
        <f t="shared" si="6"/>
        <v>-2038309</v>
      </c>
      <c r="J42" s="259">
        <f t="shared" si="6"/>
        <v>-2038309</v>
      </c>
      <c r="K42" s="259">
        <f t="shared" si="6"/>
        <v>84062811</v>
      </c>
      <c r="L42" s="259">
        <f t="shared" si="6"/>
        <v>126423859</v>
      </c>
      <c r="M42" s="259">
        <f t="shared" si="6"/>
        <v>71881842</v>
      </c>
      <c r="N42" s="259">
        <f t="shared" si="6"/>
        <v>71881842</v>
      </c>
      <c r="O42" s="259">
        <f t="shared" si="6"/>
        <v>-6382287</v>
      </c>
      <c r="P42" s="259">
        <f t="shared" si="6"/>
        <v>-666179</v>
      </c>
      <c r="Q42" s="259">
        <f t="shared" si="6"/>
        <v>-5265109</v>
      </c>
      <c r="R42" s="259">
        <f t="shared" si="6"/>
        <v>-5265109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-5265109</v>
      </c>
      <c r="X42" s="259">
        <f t="shared" si="6"/>
        <v>245534543</v>
      </c>
      <c r="Y42" s="259">
        <f t="shared" si="6"/>
        <v>-250799652</v>
      </c>
      <c r="Z42" s="260">
        <f>+IF(X42&lt;&gt;0,+(Y42/X42)*100,0)</f>
        <v>-102.14434553104815</v>
      </c>
      <c r="AA42" s="261">
        <f>+AA25-AA40</f>
        <v>327379391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328823433</v>
      </c>
      <c r="D45" s="155"/>
      <c r="E45" s="59">
        <v>344101536</v>
      </c>
      <c r="F45" s="60">
        <v>327379391</v>
      </c>
      <c r="G45" s="60">
        <v>2315013</v>
      </c>
      <c r="H45" s="60">
        <v>-4346103</v>
      </c>
      <c r="I45" s="60">
        <v>-2038309</v>
      </c>
      <c r="J45" s="60">
        <v>-2038309</v>
      </c>
      <c r="K45" s="60">
        <v>84062811</v>
      </c>
      <c r="L45" s="60">
        <v>126423859</v>
      </c>
      <c r="M45" s="60">
        <v>71881842</v>
      </c>
      <c r="N45" s="60">
        <v>71881842</v>
      </c>
      <c r="O45" s="60">
        <v>-6382287</v>
      </c>
      <c r="P45" s="60"/>
      <c r="Q45" s="60"/>
      <c r="R45" s="60"/>
      <c r="S45" s="60"/>
      <c r="T45" s="60"/>
      <c r="U45" s="60"/>
      <c r="V45" s="60"/>
      <c r="W45" s="60"/>
      <c r="X45" s="60">
        <v>245534543</v>
      </c>
      <c r="Y45" s="60">
        <v>-245534543</v>
      </c>
      <c r="Z45" s="139">
        <v>-100</v>
      </c>
      <c r="AA45" s="62">
        <v>327379391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>
        <v>-666179</v>
      </c>
      <c r="Q47" s="60">
        <v>-5265109</v>
      </c>
      <c r="R47" s="60">
        <v>-5265109</v>
      </c>
      <c r="S47" s="60"/>
      <c r="T47" s="60"/>
      <c r="U47" s="60"/>
      <c r="V47" s="60"/>
      <c r="W47" s="60">
        <v>-5265109</v>
      </c>
      <c r="X47" s="60"/>
      <c r="Y47" s="60">
        <v>-5265109</v>
      </c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328823433</v>
      </c>
      <c r="D48" s="217">
        <f>SUM(D45:D47)</f>
        <v>0</v>
      </c>
      <c r="E48" s="264">
        <f t="shared" si="7"/>
        <v>344101536</v>
      </c>
      <c r="F48" s="219">
        <f t="shared" si="7"/>
        <v>327379391</v>
      </c>
      <c r="G48" s="219">
        <f t="shared" si="7"/>
        <v>2315013</v>
      </c>
      <c r="H48" s="219">
        <f t="shared" si="7"/>
        <v>-4346103</v>
      </c>
      <c r="I48" s="219">
        <f t="shared" si="7"/>
        <v>-2038309</v>
      </c>
      <c r="J48" s="219">
        <f t="shared" si="7"/>
        <v>-2038309</v>
      </c>
      <c r="K48" s="219">
        <f t="shared" si="7"/>
        <v>84062811</v>
      </c>
      <c r="L48" s="219">
        <f t="shared" si="7"/>
        <v>126423859</v>
      </c>
      <c r="M48" s="219">
        <f t="shared" si="7"/>
        <v>71881842</v>
      </c>
      <c r="N48" s="219">
        <f t="shared" si="7"/>
        <v>71881842</v>
      </c>
      <c r="O48" s="219">
        <f t="shared" si="7"/>
        <v>-6382287</v>
      </c>
      <c r="P48" s="219">
        <f t="shared" si="7"/>
        <v>-666179</v>
      </c>
      <c r="Q48" s="219">
        <f t="shared" si="7"/>
        <v>-5265109</v>
      </c>
      <c r="R48" s="219">
        <f t="shared" si="7"/>
        <v>-5265109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-5265109</v>
      </c>
      <c r="X48" s="219">
        <f t="shared" si="7"/>
        <v>245534543</v>
      </c>
      <c r="Y48" s="219">
        <f t="shared" si="7"/>
        <v>-250799652</v>
      </c>
      <c r="Z48" s="265">
        <f>+IF(X48&lt;&gt;0,+(Y48/X48)*100,0)</f>
        <v>-102.14434553104815</v>
      </c>
      <c r="AA48" s="232">
        <f>SUM(AA45:AA47)</f>
        <v>327379391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4134733</v>
      </c>
      <c r="D6" s="155"/>
      <c r="E6" s="59">
        <v>4144176</v>
      </c>
      <c r="F6" s="60">
        <v>4143996</v>
      </c>
      <c r="G6" s="60"/>
      <c r="H6" s="60"/>
      <c r="I6" s="60"/>
      <c r="J6" s="60"/>
      <c r="K6" s="60">
        <v>706542</v>
      </c>
      <c r="L6" s="60"/>
      <c r="M6" s="60">
        <v>706542</v>
      </c>
      <c r="N6" s="60">
        <v>1413084</v>
      </c>
      <c r="O6" s="60">
        <v>706674</v>
      </c>
      <c r="P6" s="60">
        <v>706542</v>
      </c>
      <c r="Q6" s="60"/>
      <c r="R6" s="60">
        <v>1413216</v>
      </c>
      <c r="S6" s="60"/>
      <c r="T6" s="60"/>
      <c r="U6" s="60"/>
      <c r="V6" s="60"/>
      <c r="W6" s="60">
        <v>2826300</v>
      </c>
      <c r="X6" s="60">
        <v>3107997</v>
      </c>
      <c r="Y6" s="60">
        <v>-281697</v>
      </c>
      <c r="Z6" s="140">
        <v>-9.06</v>
      </c>
      <c r="AA6" s="62">
        <v>4143996</v>
      </c>
    </row>
    <row r="7" spans="1:27" ht="12.75">
      <c r="A7" s="249" t="s">
        <v>32</v>
      </c>
      <c r="B7" s="182"/>
      <c r="C7" s="155">
        <v>2892729</v>
      </c>
      <c r="D7" s="155"/>
      <c r="E7" s="59">
        <v>-52500</v>
      </c>
      <c r="F7" s="60">
        <v>13845000</v>
      </c>
      <c r="G7" s="60"/>
      <c r="H7" s="60"/>
      <c r="I7" s="60"/>
      <c r="J7" s="60"/>
      <c r="K7" s="60">
        <v>34061</v>
      </c>
      <c r="L7" s="60"/>
      <c r="M7" s="60">
        <v>102183</v>
      </c>
      <c r="N7" s="60">
        <v>136244</v>
      </c>
      <c r="O7" s="60">
        <v>34061</v>
      </c>
      <c r="P7" s="60">
        <v>34061</v>
      </c>
      <c r="Q7" s="60"/>
      <c r="R7" s="60">
        <v>68122</v>
      </c>
      <c r="S7" s="60"/>
      <c r="T7" s="60"/>
      <c r="U7" s="60"/>
      <c r="V7" s="60"/>
      <c r="W7" s="60">
        <v>204366</v>
      </c>
      <c r="X7" s="60">
        <v>10383750</v>
      </c>
      <c r="Y7" s="60">
        <v>-10179384</v>
      </c>
      <c r="Z7" s="140">
        <v>-98.03</v>
      </c>
      <c r="AA7" s="62">
        <v>13845000</v>
      </c>
    </row>
    <row r="8" spans="1:27" ht="12.75">
      <c r="A8" s="249" t="s">
        <v>178</v>
      </c>
      <c r="B8" s="182"/>
      <c r="C8" s="155">
        <v>5566440</v>
      </c>
      <c r="D8" s="155"/>
      <c r="E8" s="59">
        <v>13792500</v>
      </c>
      <c r="F8" s="60"/>
      <c r="G8" s="60">
        <v>1619305</v>
      </c>
      <c r="H8" s="60">
        <v>135817</v>
      </c>
      <c r="I8" s="60"/>
      <c r="J8" s="60">
        <v>1755122</v>
      </c>
      <c r="K8" s="60">
        <v>119793</v>
      </c>
      <c r="L8" s="60">
        <v>106829</v>
      </c>
      <c r="M8" s="60">
        <v>669680</v>
      </c>
      <c r="N8" s="60">
        <v>896302</v>
      </c>
      <c r="O8" s="60">
        <v>218907</v>
      </c>
      <c r="P8" s="60">
        <v>217195</v>
      </c>
      <c r="Q8" s="60"/>
      <c r="R8" s="60">
        <v>436102</v>
      </c>
      <c r="S8" s="60"/>
      <c r="T8" s="60"/>
      <c r="U8" s="60"/>
      <c r="V8" s="60"/>
      <c r="W8" s="60">
        <v>3087526</v>
      </c>
      <c r="X8" s="60"/>
      <c r="Y8" s="60">
        <v>3087526</v>
      </c>
      <c r="Z8" s="140"/>
      <c r="AA8" s="62"/>
    </row>
    <row r="9" spans="1:27" ht="12.75">
      <c r="A9" s="249" t="s">
        <v>179</v>
      </c>
      <c r="B9" s="182"/>
      <c r="C9" s="155">
        <v>207498729</v>
      </c>
      <c r="D9" s="155"/>
      <c r="E9" s="59">
        <v>104073996</v>
      </c>
      <c r="F9" s="60">
        <v>104073996</v>
      </c>
      <c r="G9" s="60">
        <v>56733827</v>
      </c>
      <c r="H9" s="60"/>
      <c r="I9" s="60"/>
      <c r="J9" s="60">
        <v>56733827</v>
      </c>
      <c r="K9" s="60"/>
      <c r="L9" s="60"/>
      <c r="M9" s="60"/>
      <c r="N9" s="60"/>
      <c r="O9" s="60"/>
      <c r="P9" s="60">
        <v>-14111</v>
      </c>
      <c r="Q9" s="60">
        <v>15169061</v>
      </c>
      <c r="R9" s="60">
        <v>15154950</v>
      </c>
      <c r="S9" s="60"/>
      <c r="T9" s="60"/>
      <c r="U9" s="60"/>
      <c r="V9" s="60"/>
      <c r="W9" s="60">
        <v>71888777</v>
      </c>
      <c r="X9" s="60">
        <v>78055497</v>
      </c>
      <c r="Y9" s="60">
        <v>-6166720</v>
      </c>
      <c r="Z9" s="140">
        <v>-7.9</v>
      </c>
      <c r="AA9" s="62">
        <v>104073996</v>
      </c>
    </row>
    <row r="10" spans="1:27" ht="12.75">
      <c r="A10" s="249" t="s">
        <v>180</v>
      </c>
      <c r="B10" s="182"/>
      <c r="C10" s="155"/>
      <c r="D10" s="155"/>
      <c r="E10" s="59">
        <v>80913000</v>
      </c>
      <c r="F10" s="60">
        <v>80913000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60684750</v>
      </c>
      <c r="Y10" s="60">
        <v>-60684750</v>
      </c>
      <c r="Z10" s="140">
        <v>-100</v>
      </c>
      <c r="AA10" s="62">
        <v>80913000</v>
      </c>
    </row>
    <row r="11" spans="1:27" ht="12.75">
      <c r="A11" s="249" t="s">
        <v>181</v>
      </c>
      <c r="B11" s="182"/>
      <c r="C11" s="155"/>
      <c r="D11" s="155"/>
      <c r="E11" s="59">
        <v>3157500</v>
      </c>
      <c r="F11" s="60">
        <v>3158004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2368503</v>
      </c>
      <c r="Y11" s="60">
        <v>-2368503</v>
      </c>
      <c r="Z11" s="140">
        <v>-100</v>
      </c>
      <c r="AA11" s="62">
        <v>3158004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-118747495</v>
      </c>
      <c r="D14" s="155"/>
      <c r="E14" s="59">
        <v>-122750747</v>
      </c>
      <c r="F14" s="60">
        <v>-122751000</v>
      </c>
      <c r="G14" s="60">
        <v>-4549331</v>
      </c>
      <c r="H14" s="60">
        <v>-5883067</v>
      </c>
      <c r="I14" s="60">
        <v>-3192708</v>
      </c>
      <c r="J14" s="60">
        <v>-13625106</v>
      </c>
      <c r="K14" s="60">
        <v>-2836546</v>
      </c>
      <c r="L14" s="60">
        <v>-1309100</v>
      </c>
      <c r="M14" s="60">
        <v>-13647105</v>
      </c>
      <c r="N14" s="60">
        <v>-17792751</v>
      </c>
      <c r="O14" s="60">
        <v>-7341187</v>
      </c>
      <c r="P14" s="60">
        <v>-1580366</v>
      </c>
      <c r="Q14" s="60">
        <v>-5193864</v>
      </c>
      <c r="R14" s="60">
        <v>-14115417</v>
      </c>
      <c r="S14" s="60"/>
      <c r="T14" s="60"/>
      <c r="U14" s="60"/>
      <c r="V14" s="60"/>
      <c r="W14" s="60">
        <v>-45533274</v>
      </c>
      <c r="X14" s="60">
        <v>-92063250</v>
      </c>
      <c r="Y14" s="60">
        <v>46529976</v>
      </c>
      <c r="Z14" s="140">
        <v>-50.54</v>
      </c>
      <c r="AA14" s="62">
        <v>-122751000</v>
      </c>
    </row>
    <row r="15" spans="1:27" ht="12.75">
      <c r="A15" s="249" t="s">
        <v>40</v>
      </c>
      <c r="B15" s="182"/>
      <c r="C15" s="155">
        <v>-306634</v>
      </c>
      <c r="D15" s="155"/>
      <c r="E15" s="59">
        <v>-50004</v>
      </c>
      <c r="F15" s="60">
        <v>-50004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-37503</v>
      </c>
      <c r="Y15" s="60">
        <v>37503</v>
      </c>
      <c r="Z15" s="140">
        <v>-100</v>
      </c>
      <c r="AA15" s="62">
        <v>-50004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>
        <v>-316500</v>
      </c>
      <c r="L16" s="60">
        <v>-55350</v>
      </c>
      <c r="M16" s="60">
        <v>-149053</v>
      </c>
      <c r="N16" s="60">
        <v>-520903</v>
      </c>
      <c r="O16" s="60"/>
      <c r="P16" s="60">
        <v>-29500</v>
      </c>
      <c r="Q16" s="60"/>
      <c r="R16" s="60">
        <v>-29500</v>
      </c>
      <c r="S16" s="60"/>
      <c r="T16" s="60"/>
      <c r="U16" s="60"/>
      <c r="V16" s="60"/>
      <c r="W16" s="60">
        <v>-550403</v>
      </c>
      <c r="X16" s="60"/>
      <c r="Y16" s="60">
        <v>-550403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101038502</v>
      </c>
      <c r="D17" s="168">
        <f t="shared" si="0"/>
        <v>0</v>
      </c>
      <c r="E17" s="72">
        <f t="shared" si="0"/>
        <v>83227921</v>
      </c>
      <c r="F17" s="73">
        <f t="shared" si="0"/>
        <v>83332992</v>
      </c>
      <c r="G17" s="73">
        <f t="shared" si="0"/>
        <v>53803801</v>
      </c>
      <c r="H17" s="73">
        <f t="shared" si="0"/>
        <v>-5747250</v>
      </c>
      <c r="I17" s="73">
        <f t="shared" si="0"/>
        <v>-3192708</v>
      </c>
      <c r="J17" s="73">
        <f t="shared" si="0"/>
        <v>44863843</v>
      </c>
      <c r="K17" s="73">
        <f t="shared" si="0"/>
        <v>-2292650</v>
      </c>
      <c r="L17" s="73">
        <f t="shared" si="0"/>
        <v>-1257621</v>
      </c>
      <c r="M17" s="73">
        <f t="shared" si="0"/>
        <v>-12317753</v>
      </c>
      <c r="N17" s="73">
        <f t="shared" si="0"/>
        <v>-15868024</v>
      </c>
      <c r="O17" s="73">
        <f t="shared" si="0"/>
        <v>-6381545</v>
      </c>
      <c r="P17" s="73">
        <f t="shared" si="0"/>
        <v>-666179</v>
      </c>
      <c r="Q17" s="73">
        <f t="shared" si="0"/>
        <v>9975197</v>
      </c>
      <c r="R17" s="73">
        <f t="shared" si="0"/>
        <v>2927473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31923292</v>
      </c>
      <c r="X17" s="73">
        <f t="shared" si="0"/>
        <v>62499744</v>
      </c>
      <c r="Y17" s="73">
        <f t="shared" si="0"/>
        <v>-30576452</v>
      </c>
      <c r="Z17" s="170">
        <f>+IF(X17&lt;&gt;0,+(Y17/X17)*100,0)</f>
        <v>-48.92252358665662</v>
      </c>
      <c r="AA17" s="74">
        <f>SUM(AA6:AA16)</f>
        <v>83332992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18420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-87441911</v>
      </c>
      <c r="D26" s="155"/>
      <c r="E26" s="59">
        <v>-90809196</v>
      </c>
      <c r="F26" s="60"/>
      <c r="G26" s="60">
        <v>-2057839</v>
      </c>
      <c r="H26" s="60">
        <v>-14440520</v>
      </c>
      <c r="I26" s="60">
        <v>-5129448</v>
      </c>
      <c r="J26" s="60">
        <v>-21627807</v>
      </c>
      <c r="K26" s="60">
        <v>-4207777</v>
      </c>
      <c r="L26" s="60">
        <v>-11306569</v>
      </c>
      <c r="M26" s="60">
        <v>-7002096</v>
      </c>
      <c r="N26" s="60">
        <v>-22516442</v>
      </c>
      <c r="O26" s="60">
        <v>-11082840</v>
      </c>
      <c r="P26" s="60">
        <v>-438727</v>
      </c>
      <c r="Q26" s="60"/>
      <c r="R26" s="60">
        <v>-11521567</v>
      </c>
      <c r="S26" s="60"/>
      <c r="T26" s="60"/>
      <c r="U26" s="60"/>
      <c r="V26" s="60"/>
      <c r="W26" s="60">
        <v>-55665816</v>
      </c>
      <c r="X26" s="60"/>
      <c r="Y26" s="60">
        <v>-55665816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-87423491</v>
      </c>
      <c r="D27" s="168">
        <f>SUM(D21:D26)</f>
        <v>0</v>
      </c>
      <c r="E27" s="72">
        <f t="shared" si="1"/>
        <v>-90809196</v>
      </c>
      <c r="F27" s="73">
        <f t="shared" si="1"/>
        <v>0</v>
      </c>
      <c r="G27" s="73">
        <f t="shared" si="1"/>
        <v>-2057839</v>
      </c>
      <c r="H27" s="73">
        <f t="shared" si="1"/>
        <v>-14440520</v>
      </c>
      <c r="I27" s="73">
        <f t="shared" si="1"/>
        <v>-5129448</v>
      </c>
      <c r="J27" s="73">
        <f t="shared" si="1"/>
        <v>-21627807</v>
      </c>
      <c r="K27" s="73">
        <f t="shared" si="1"/>
        <v>-4207777</v>
      </c>
      <c r="L27" s="73">
        <f t="shared" si="1"/>
        <v>-11306569</v>
      </c>
      <c r="M27" s="73">
        <f t="shared" si="1"/>
        <v>-7002096</v>
      </c>
      <c r="N27" s="73">
        <f t="shared" si="1"/>
        <v>-22516442</v>
      </c>
      <c r="O27" s="73">
        <f t="shared" si="1"/>
        <v>-11082840</v>
      </c>
      <c r="P27" s="73">
        <f t="shared" si="1"/>
        <v>-438727</v>
      </c>
      <c r="Q27" s="73">
        <f t="shared" si="1"/>
        <v>0</v>
      </c>
      <c r="R27" s="73">
        <f t="shared" si="1"/>
        <v>-11521567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-55665816</v>
      </c>
      <c r="X27" s="73">
        <f t="shared" si="1"/>
        <v>0</v>
      </c>
      <c r="Y27" s="73">
        <f t="shared" si="1"/>
        <v>-55665816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-21281079</v>
      </c>
      <c r="D35" s="155"/>
      <c r="E35" s="59"/>
      <c r="F35" s="60">
        <v>-90809004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-68106753</v>
      </c>
      <c r="Y35" s="60">
        <v>68106753</v>
      </c>
      <c r="Z35" s="140">
        <v>-100</v>
      </c>
      <c r="AA35" s="62">
        <v>-90809004</v>
      </c>
    </row>
    <row r="36" spans="1:27" ht="12.75">
      <c r="A36" s="250" t="s">
        <v>198</v>
      </c>
      <c r="B36" s="251"/>
      <c r="C36" s="168">
        <f aca="true" t="shared" si="2" ref="C36:Y36">SUM(C31:C35)</f>
        <v>-21281079</v>
      </c>
      <c r="D36" s="168">
        <f>SUM(D31:D35)</f>
        <v>0</v>
      </c>
      <c r="E36" s="72">
        <f t="shared" si="2"/>
        <v>0</v>
      </c>
      <c r="F36" s="73">
        <f t="shared" si="2"/>
        <v>-90809004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-68106753</v>
      </c>
      <c r="Y36" s="73">
        <f t="shared" si="2"/>
        <v>68106753</v>
      </c>
      <c r="Z36" s="170">
        <f>+IF(X36&lt;&gt;0,+(Y36/X36)*100,0)</f>
        <v>-100</v>
      </c>
      <c r="AA36" s="74">
        <f>SUM(AA31:AA35)</f>
        <v>-90809004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-7666068</v>
      </c>
      <c r="D38" s="153">
        <f>+D17+D27+D36</f>
        <v>0</v>
      </c>
      <c r="E38" s="99">
        <f t="shared" si="3"/>
        <v>-7581275</v>
      </c>
      <c r="F38" s="100">
        <f t="shared" si="3"/>
        <v>-7476012</v>
      </c>
      <c r="G38" s="100">
        <f t="shared" si="3"/>
        <v>51745962</v>
      </c>
      <c r="H38" s="100">
        <f t="shared" si="3"/>
        <v>-20187770</v>
      </c>
      <c r="I38" s="100">
        <f t="shared" si="3"/>
        <v>-8322156</v>
      </c>
      <c r="J38" s="100">
        <f t="shared" si="3"/>
        <v>23236036</v>
      </c>
      <c r="K38" s="100">
        <f t="shared" si="3"/>
        <v>-6500427</v>
      </c>
      <c r="L38" s="100">
        <f t="shared" si="3"/>
        <v>-12564190</v>
      </c>
      <c r="M38" s="100">
        <f t="shared" si="3"/>
        <v>-19319849</v>
      </c>
      <c r="N38" s="100">
        <f t="shared" si="3"/>
        <v>-38384466</v>
      </c>
      <c r="O38" s="100">
        <f t="shared" si="3"/>
        <v>-17464385</v>
      </c>
      <c r="P38" s="100">
        <f t="shared" si="3"/>
        <v>-1104906</v>
      </c>
      <c r="Q38" s="100">
        <f t="shared" si="3"/>
        <v>9975197</v>
      </c>
      <c r="R38" s="100">
        <f t="shared" si="3"/>
        <v>-8594094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-23742524</v>
      </c>
      <c r="X38" s="100">
        <f t="shared" si="3"/>
        <v>-5607009</v>
      </c>
      <c r="Y38" s="100">
        <f t="shared" si="3"/>
        <v>-18135515</v>
      </c>
      <c r="Z38" s="137">
        <f>+IF(X38&lt;&gt;0,+(Y38/X38)*100,0)</f>
        <v>323.44365775050477</v>
      </c>
      <c r="AA38" s="102">
        <f>+AA17+AA27+AA36</f>
        <v>-7476012</v>
      </c>
    </row>
    <row r="39" spans="1:27" ht="12.75">
      <c r="A39" s="249" t="s">
        <v>200</v>
      </c>
      <c r="B39" s="182"/>
      <c r="C39" s="153">
        <v>9260997</v>
      </c>
      <c r="D39" s="153"/>
      <c r="E39" s="99">
        <v>8843588</v>
      </c>
      <c r="F39" s="100"/>
      <c r="G39" s="100">
        <v>2057839</v>
      </c>
      <c r="H39" s="100">
        <v>53803801</v>
      </c>
      <c r="I39" s="100">
        <v>33616031</v>
      </c>
      <c r="J39" s="100">
        <v>2057839</v>
      </c>
      <c r="K39" s="100">
        <v>25293875</v>
      </c>
      <c r="L39" s="100">
        <v>18793448</v>
      </c>
      <c r="M39" s="100">
        <v>6229258</v>
      </c>
      <c r="N39" s="100">
        <v>25293875</v>
      </c>
      <c r="O39" s="100">
        <v>-13090591</v>
      </c>
      <c r="P39" s="100">
        <v>-30554976</v>
      </c>
      <c r="Q39" s="100">
        <v>-31659882</v>
      </c>
      <c r="R39" s="100">
        <v>-13090591</v>
      </c>
      <c r="S39" s="100"/>
      <c r="T39" s="100"/>
      <c r="U39" s="100"/>
      <c r="V39" s="100"/>
      <c r="W39" s="100">
        <v>2057839</v>
      </c>
      <c r="X39" s="100"/>
      <c r="Y39" s="100">
        <v>2057839</v>
      </c>
      <c r="Z39" s="137"/>
      <c r="AA39" s="102"/>
    </row>
    <row r="40" spans="1:27" ht="12.75">
      <c r="A40" s="269" t="s">
        <v>201</v>
      </c>
      <c r="B40" s="256"/>
      <c r="C40" s="257">
        <v>1594929</v>
      </c>
      <c r="D40" s="257"/>
      <c r="E40" s="258">
        <v>1262313</v>
      </c>
      <c r="F40" s="259">
        <v>-7476012</v>
      </c>
      <c r="G40" s="259">
        <v>53803801</v>
      </c>
      <c r="H40" s="259">
        <v>33616031</v>
      </c>
      <c r="I40" s="259">
        <v>25293875</v>
      </c>
      <c r="J40" s="259">
        <v>25293875</v>
      </c>
      <c r="K40" s="259">
        <v>18793448</v>
      </c>
      <c r="L40" s="259">
        <v>6229258</v>
      </c>
      <c r="M40" s="259">
        <v>-13090591</v>
      </c>
      <c r="N40" s="259">
        <v>-13090591</v>
      </c>
      <c r="O40" s="259">
        <v>-30554976</v>
      </c>
      <c r="P40" s="259">
        <v>-31659882</v>
      </c>
      <c r="Q40" s="259">
        <v>-21684685</v>
      </c>
      <c r="R40" s="259">
        <v>-21684685</v>
      </c>
      <c r="S40" s="259"/>
      <c r="T40" s="259"/>
      <c r="U40" s="259"/>
      <c r="V40" s="259"/>
      <c r="W40" s="259">
        <v>-21684685</v>
      </c>
      <c r="X40" s="259">
        <v>-5607009</v>
      </c>
      <c r="Y40" s="259">
        <v>-16077676</v>
      </c>
      <c r="Z40" s="260">
        <v>286.74</v>
      </c>
      <c r="AA40" s="261">
        <v>-7476012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87219436</v>
      </c>
      <c r="D5" s="200">
        <f t="shared" si="0"/>
        <v>0</v>
      </c>
      <c r="E5" s="106">
        <f t="shared" si="0"/>
        <v>90549200</v>
      </c>
      <c r="F5" s="106">
        <f t="shared" si="0"/>
        <v>90549200</v>
      </c>
      <c r="G5" s="106">
        <f t="shared" si="0"/>
        <v>2057839</v>
      </c>
      <c r="H5" s="106">
        <f t="shared" si="0"/>
        <v>5997538</v>
      </c>
      <c r="I5" s="106">
        <f t="shared" si="0"/>
        <v>5129448</v>
      </c>
      <c r="J5" s="106">
        <f t="shared" si="0"/>
        <v>13184825</v>
      </c>
      <c r="K5" s="106">
        <f t="shared" si="0"/>
        <v>4207777</v>
      </c>
      <c r="L5" s="106">
        <f t="shared" si="0"/>
        <v>11306569</v>
      </c>
      <c r="M5" s="106">
        <f t="shared" si="0"/>
        <v>7002096</v>
      </c>
      <c r="N5" s="106">
        <f t="shared" si="0"/>
        <v>22516442</v>
      </c>
      <c r="O5" s="106">
        <f t="shared" si="0"/>
        <v>11082840</v>
      </c>
      <c r="P5" s="106">
        <f t="shared" si="0"/>
        <v>438727</v>
      </c>
      <c r="Q5" s="106">
        <f t="shared" si="0"/>
        <v>8444274</v>
      </c>
      <c r="R5" s="106">
        <f t="shared" si="0"/>
        <v>19965841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55667108</v>
      </c>
      <c r="X5" s="106">
        <f t="shared" si="0"/>
        <v>67911901</v>
      </c>
      <c r="Y5" s="106">
        <f t="shared" si="0"/>
        <v>-12244793</v>
      </c>
      <c r="Z5" s="201">
        <f>+IF(X5&lt;&gt;0,+(Y5/X5)*100,0)</f>
        <v>-18.03040824906374</v>
      </c>
      <c r="AA5" s="199">
        <f>SUM(AA11:AA18)</f>
        <v>90549200</v>
      </c>
    </row>
    <row r="6" spans="1:27" ht="12.75">
      <c r="A6" s="291" t="s">
        <v>205</v>
      </c>
      <c r="B6" s="142"/>
      <c r="C6" s="62">
        <v>85651736</v>
      </c>
      <c r="D6" s="156"/>
      <c r="E6" s="60">
        <v>39355950</v>
      </c>
      <c r="F6" s="60">
        <v>39355950</v>
      </c>
      <c r="G6" s="60">
        <v>658580</v>
      </c>
      <c r="H6" s="60">
        <v>3580893</v>
      </c>
      <c r="I6" s="60">
        <v>720824</v>
      </c>
      <c r="J6" s="60">
        <v>4960297</v>
      </c>
      <c r="K6" s="60">
        <v>2286098</v>
      </c>
      <c r="L6" s="60">
        <v>29743</v>
      </c>
      <c r="M6" s="60">
        <v>2800130</v>
      </c>
      <c r="N6" s="60">
        <v>5115971</v>
      </c>
      <c r="O6" s="60">
        <v>6880874</v>
      </c>
      <c r="P6" s="60">
        <v>396752</v>
      </c>
      <c r="Q6" s="60">
        <v>3451022</v>
      </c>
      <c r="R6" s="60">
        <v>10728648</v>
      </c>
      <c r="S6" s="60"/>
      <c r="T6" s="60"/>
      <c r="U6" s="60"/>
      <c r="V6" s="60"/>
      <c r="W6" s="60">
        <v>20804916</v>
      </c>
      <c r="X6" s="60">
        <v>29516963</v>
      </c>
      <c r="Y6" s="60">
        <v>-8712047</v>
      </c>
      <c r="Z6" s="140">
        <v>-29.52</v>
      </c>
      <c r="AA6" s="155">
        <v>39355950</v>
      </c>
    </row>
    <row r="7" spans="1:27" ht="12.75">
      <c r="A7" s="291" t="s">
        <v>206</v>
      </c>
      <c r="B7" s="142"/>
      <c r="C7" s="62"/>
      <c r="D7" s="156"/>
      <c r="E7" s="60">
        <v>42100000</v>
      </c>
      <c r="F7" s="60">
        <v>42100000</v>
      </c>
      <c r="G7" s="60"/>
      <c r="H7" s="60"/>
      <c r="I7" s="60">
        <v>1676315</v>
      </c>
      <c r="J7" s="60">
        <v>1676315</v>
      </c>
      <c r="K7" s="60">
        <v>674802</v>
      </c>
      <c r="L7" s="60">
        <v>11115561</v>
      </c>
      <c r="M7" s="60"/>
      <c r="N7" s="60">
        <v>11790363</v>
      </c>
      <c r="O7" s="60"/>
      <c r="P7" s="60"/>
      <c r="Q7" s="60">
        <v>4993252</v>
      </c>
      <c r="R7" s="60">
        <v>4993252</v>
      </c>
      <c r="S7" s="60"/>
      <c r="T7" s="60"/>
      <c r="U7" s="60"/>
      <c r="V7" s="60"/>
      <c r="W7" s="60">
        <v>18459930</v>
      </c>
      <c r="X7" s="60">
        <v>31575000</v>
      </c>
      <c r="Y7" s="60">
        <v>-13115070</v>
      </c>
      <c r="Z7" s="140">
        <v>-41.54</v>
      </c>
      <c r="AA7" s="155">
        <v>42100000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5978000</v>
      </c>
      <c r="F10" s="60">
        <v>5978000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4483500</v>
      </c>
      <c r="Y10" s="60">
        <v>-4483500</v>
      </c>
      <c r="Z10" s="140">
        <v>-100</v>
      </c>
      <c r="AA10" s="155">
        <v>5978000</v>
      </c>
    </row>
    <row r="11" spans="1:27" ht="12.75">
      <c r="A11" s="292" t="s">
        <v>210</v>
      </c>
      <c r="B11" s="142"/>
      <c r="C11" s="293">
        <f aca="true" t="shared" si="1" ref="C11:Y11">SUM(C6:C10)</f>
        <v>85651736</v>
      </c>
      <c r="D11" s="294">
        <f t="shared" si="1"/>
        <v>0</v>
      </c>
      <c r="E11" s="295">
        <f t="shared" si="1"/>
        <v>87433950</v>
      </c>
      <c r="F11" s="295">
        <f t="shared" si="1"/>
        <v>87433950</v>
      </c>
      <c r="G11" s="295">
        <f t="shared" si="1"/>
        <v>658580</v>
      </c>
      <c r="H11" s="295">
        <f t="shared" si="1"/>
        <v>3580893</v>
      </c>
      <c r="I11" s="295">
        <f t="shared" si="1"/>
        <v>2397139</v>
      </c>
      <c r="J11" s="295">
        <f t="shared" si="1"/>
        <v>6636612</v>
      </c>
      <c r="K11" s="295">
        <f t="shared" si="1"/>
        <v>2960900</v>
      </c>
      <c r="L11" s="295">
        <f t="shared" si="1"/>
        <v>11145304</v>
      </c>
      <c r="M11" s="295">
        <f t="shared" si="1"/>
        <v>2800130</v>
      </c>
      <c r="N11" s="295">
        <f t="shared" si="1"/>
        <v>16906334</v>
      </c>
      <c r="O11" s="295">
        <f t="shared" si="1"/>
        <v>6880874</v>
      </c>
      <c r="P11" s="295">
        <f t="shared" si="1"/>
        <v>396752</v>
      </c>
      <c r="Q11" s="295">
        <f t="shared" si="1"/>
        <v>8444274</v>
      </c>
      <c r="R11" s="295">
        <f t="shared" si="1"/>
        <v>15721900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39264846</v>
      </c>
      <c r="X11" s="295">
        <f t="shared" si="1"/>
        <v>65575463</v>
      </c>
      <c r="Y11" s="295">
        <f t="shared" si="1"/>
        <v>-26310617</v>
      </c>
      <c r="Z11" s="296">
        <f>+IF(X11&lt;&gt;0,+(Y11/X11)*100,0)</f>
        <v>-40.12265532917396</v>
      </c>
      <c r="AA11" s="297">
        <f>SUM(AA6:AA10)</f>
        <v>87433950</v>
      </c>
    </row>
    <row r="12" spans="1:27" ht="12.75">
      <c r="A12" s="298" t="s">
        <v>211</v>
      </c>
      <c r="B12" s="136"/>
      <c r="C12" s="62"/>
      <c r="D12" s="156"/>
      <c r="E12" s="60">
        <v>1200000</v>
      </c>
      <c r="F12" s="60">
        <v>1200000</v>
      </c>
      <c r="G12" s="60">
        <v>896523</v>
      </c>
      <c r="H12" s="60">
        <v>2416645</v>
      </c>
      <c r="I12" s="60">
        <v>2732309</v>
      </c>
      <c r="J12" s="60">
        <v>6045477</v>
      </c>
      <c r="K12" s="60">
        <v>1220877</v>
      </c>
      <c r="L12" s="60">
        <v>161265</v>
      </c>
      <c r="M12" s="60">
        <v>4201966</v>
      </c>
      <c r="N12" s="60">
        <v>5584108</v>
      </c>
      <c r="O12" s="60">
        <v>4201966</v>
      </c>
      <c r="P12" s="60">
        <v>16975</v>
      </c>
      <c r="Q12" s="60"/>
      <c r="R12" s="60">
        <v>4218941</v>
      </c>
      <c r="S12" s="60"/>
      <c r="T12" s="60"/>
      <c r="U12" s="60"/>
      <c r="V12" s="60"/>
      <c r="W12" s="60">
        <v>15848526</v>
      </c>
      <c r="X12" s="60">
        <v>900000</v>
      </c>
      <c r="Y12" s="60">
        <v>14948526</v>
      </c>
      <c r="Z12" s="140">
        <v>1660.95</v>
      </c>
      <c r="AA12" s="155">
        <v>1200000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1567700</v>
      </c>
      <c r="D15" s="156"/>
      <c r="E15" s="60">
        <v>1915250</v>
      </c>
      <c r="F15" s="60">
        <v>1915250</v>
      </c>
      <c r="G15" s="60">
        <v>502736</v>
      </c>
      <c r="H15" s="60"/>
      <c r="I15" s="60"/>
      <c r="J15" s="60">
        <v>502736</v>
      </c>
      <c r="K15" s="60">
        <v>26000</v>
      </c>
      <c r="L15" s="60"/>
      <c r="M15" s="60"/>
      <c r="N15" s="60">
        <v>26000</v>
      </c>
      <c r="O15" s="60"/>
      <c r="P15" s="60">
        <v>25000</v>
      </c>
      <c r="Q15" s="60"/>
      <c r="R15" s="60">
        <v>25000</v>
      </c>
      <c r="S15" s="60"/>
      <c r="T15" s="60"/>
      <c r="U15" s="60"/>
      <c r="V15" s="60"/>
      <c r="W15" s="60">
        <v>553736</v>
      </c>
      <c r="X15" s="60">
        <v>1436438</v>
      </c>
      <c r="Y15" s="60">
        <v>-882702</v>
      </c>
      <c r="Z15" s="140">
        <v>-61.45</v>
      </c>
      <c r="AA15" s="155">
        <v>1915250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85651736</v>
      </c>
      <c r="D36" s="156">
        <f t="shared" si="4"/>
        <v>0</v>
      </c>
      <c r="E36" s="60">
        <f t="shared" si="4"/>
        <v>39355950</v>
      </c>
      <c r="F36" s="60">
        <f t="shared" si="4"/>
        <v>39355950</v>
      </c>
      <c r="G36" s="60">
        <f t="shared" si="4"/>
        <v>658580</v>
      </c>
      <c r="H36" s="60">
        <f t="shared" si="4"/>
        <v>3580893</v>
      </c>
      <c r="I36" s="60">
        <f t="shared" si="4"/>
        <v>720824</v>
      </c>
      <c r="J36" s="60">
        <f t="shared" si="4"/>
        <v>4960297</v>
      </c>
      <c r="K36" s="60">
        <f t="shared" si="4"/>
        <v>2286098</v>
      </c>
      <c r="L36" s="60">
        <f t="shared" si="4"/>
        <v>29743</v>
      </c>
      <c r="M36" s="60">
        <f t="shared" si="4"/>
        <v>2800130</v>
      </c>
      <c r="N36" s="60">
        <f t="shared" si="4"/>
        <v>5115971</v>
      </c>
      <c r="O36" s="60">
        <f t="shared" si="4"/>
        <v>6880874</v>
      </c>
      <c r="P36" s="60">
        <f t="shared" si="4"/>
        <v>396752</v>
      </c>
      <c r="Q36" s="60">
        <f t="shared" si="4"/>
        <v>3451022</v>
      </c>
      <c r="R36" s="60">
        <f t="shared" si="4"/>
        <v>10728648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20804916</v>
      </c>
      <c r="X36" s="60">
        <f t="shared" si="4"/>
        <v>29516963</v>
      </c>
      <c r="Y36" s="60">
        <f t="shared" si="4"/>
        <v>-8712047</v>
      </c>
      <c r="Z36" s="140">
        <f aca="true" t="shared" si="5" ref="Z36:Z49">+IF(X36&lt;&gt;0,+(Y36/X36)*100,0)</f>
        <v>-29.515390861857977</v>
      </c>
      <c r="AA36" s="155">
        <f>AA6+AA21</f>
        <v>39355950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42100000</v>
      </c>
      <c r="F37" s="60">
        <f t="shared" si="4"/>
        <v>42100000</v>
      </c>
      <c r="G37" s="60">
        <f t="shared" si="4"/>
        <v>0</v>
      </c>
      <c r="H37" s="60">
        <f t="shared" si="4"/>
        <v>0</v>
      </c>
      <c r="I37" s="60">
        <f t="shared" si="4"/>
        <v>1676315</v>
      </c>
      <c r="J37" s="60">
        <f t="shared" si="4"/>
        <v>1676315</v>
      </c>
      <c r="K37" s="60">
        <f t="shared" si="4"/>
        <v>674802</v>
      </c>
      <c r="L37" s="60">
        <f t="shared" si="4"/>
        <v>11115561</v>
      </c>
      <c r="M37" s="60">
        <f t="shared" si="4"/>
        <v>0</v>
      </c>
      <c r="N37" s="60">
        <f t="shared" si="4"/>
        <v>11790363</v>
      </c>
      <c r="O37" s="60">
        <f t="shared" si="4"/>
        <v>0</v>
      </c>
      <c r="P37" s="60">
        <f t="shared" si="4"/>
        <v>0</v>
      </c>
      <c r="Q37" s="60">
        <f t="shared" si="4"/>
        <v>4993252</v>
      </c>
      <c r="R37" s="60">
        <f t="shared" si="4"/>
        <v>4993252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18459930</v>
      </c>
      <c r="X37" s="60">
        <f t="shared" si="4"/>
        <v>31575000</v>
      </c>
      <c r="Y37" s="60">
        <f t="shared" si="4"/>
        <v>-13115070</v>
      </c>
      <c r="Z37" s="140">
        <f t="shared" si="5"/>
        <v>-41.53624703087886</v>
      </c>
      <c r="AA37" s="155">
        <f>AA7+AA22</f>
        <v>42100000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5978000</v>
      </c>
      <c r="F40" s="60">
        <f t="shared" si="4"/>
        <v>5978000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4483500</v>
      </c>
      <c r="Y40" s="60">
        <f t="shared" si="4"/>
        <v>-4483500</v>
      </c>
      <c r="Z40" s="140">
        <f t="shared" si="5"/>
        <v>-100</v>
      </c>
      <c r="AA40" s="155">
        <f>AA10+AA25</f>
        <v>5978000</v>
      </c>
    </row>
    <row r="41" spans="1:27" ht="12.75">
      <c r="A41" s="292" t="s">
        <v>210</v>
      </c>
      <c r="B41" s="142"/>
      <c r="C41" s="293">
        <f aca="true" t="shared" si="6" ref="C41:Y41">SUM(C36:C40)</f>
        <v>85651736</v>
      </c>
      <c r="D41" s="294">
        <f t="shared" si="6"/>
        <v>0</v>
      </c>
      <c r="E41" s="295">
        <f t="shared" si="6"/>
        <v>87433950</v>
      </c>
      <c r="F41" s="295">
        <f t="shared" si="6"/>
        <v>87433950</v>
      </c>
      <c r="G41" s="295">
        <f t="shared" si="6"/>
        <v>658580</v>
      </c>
      <c r="H41" s="295">
        <f t="shared" si="6"/>
        <v>3580893</v>
      </c>
      <c r="I41" s="295">
        <f t="shared" si="6"/>
        <v>2397139</v>
      </c>
      <c r="J41" s="295">
        <f t="shared" si="6"/>
        <v>6636612</v>
      </c>
      <c r="K41" s="295">
        <f t="shared" si="6"/>
        <v>2960900</v>
      </c>
      <c r="L41" s="295">
        <f t="shared" si="6"/>
        <v>11145304</v>
      </c>
      <c r="M41" s="295">
        <f t="shared" si="6"/>
        <v>2800130</v>
      </c>
      <c r="N41" s="295">
        <f t="shared" si="6"/>
        <v>16906334</v>
      </c>
      <c r="O41" s="295">
        <f t="shared" si="6"/>
        <v>6880874</v>
      </c>
      <c r="P41" s="295">
        <f t="shared" si="6"/>
        <v>396752</v>
      </c>
      <c r="Q41" s="295">
        <f t="shared" si="6"/>
        <v>8444274</v>
      </c>
      <c r="R41" s="295">
        <f t="shared" si="6"/>
        <v>15721900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39264846</v>
      </c>
      <c r="X41" s="295">
        <f t="shared" si="6"/>
        <v>65575463</v>
      </c>
      <c r="Y41" s="295">
        <f t="shared" si="6"/>
        <v>-26310617</v>
      </c>
      <c r="Z41" s="296">
        <f t="shared" si="5"/>
        <v>-40.12265532917396</v>
      </c>
      <c r="AA41" s="297">
        <f>SUM(AA36:AA40)</f>
        <v>87433950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1200000</v>
      </c>
      <c r="F42" s="54">
        <f t="shared" si="7"/>
        <v>1200000</v>
      </c>
      <c r="G42" s="54">
        <f t="shared" si="7"/>
        <v>896523</v>
      </c>
      <c r="H42" s="54">
        <f t="shared" si="7"/>
        <v>2416645</v>
      </c>
      <c r="I42" s="54">
        <f t="shared" si="7"/>
        <v>2732309</v>
      </c>
      <c r="J42" s="54">
        <f t="shared" si="7"/>
        <v>6045477</v>
      </c>
      <c r="K42" s="54">
        <f t="shared" si="7"/>
        <v>1220877</v>
      </c>
      <c r="L42" s="54">
        <f t="shared" si="7"/>
        <v>161265</v>
      </c>
      <c r="M42" s="54">
        <f t="shared" si="7"/>
        <v>4201966</v>
      </c>
      <c r="N42" s="54">
        <f t="shared" si="7"/>
        <v>5584108</v>
      </c>
      <c r="O42" s="54">
        <f t="shared" si="7"/>
        <v>4201966</v>
      </c>
      <c r="P42" s="54">
        <f t="shared" si="7"/>
        <v>16975</v>
      </c>
      <c r="Q42" s="54">
        <f t="shared" si="7"/>
        <v>0</v>
      </c>
      <c r="R42" s="54">
        <f t="shared" si="7"/>
        <v>4218941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15848526</v>
      </c>
      <c r="X42" s="54">
        <f t="shared" si="7"/>
        <v>900000</v>
      </c>
      <c r="Y42" s="54">
        <f t="shared" si="7"/>
        <v>14948526</v>
      </c>
      <c r="Z42" s="184">
        <f t="shared" si="5"/>
        <v>1660.9473333333333</v>
      </c>
      <c r="AA42" s="130">
        <f aca="true" t="shared" si="8" ref="AA42:AA48">AA12+AA27</f>
        <v>1200000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1567700</v>
      </c>
      <c r="D45" s="129">
        <f t="shared" si="7"/>
        <v>0</v>
      </c>
      <c r="E45" s="54">
        <f t="shared" si="7"/>
        <v>1915250</v>
      </c>
      <c r="F45" s="54">
        <f t="shared" si="7"/>
        <v>1915250</v>
      </c>
      <c r="G45" s="54">
        <f t="shared" si="7"/>
        <v>502736</v>
      </c>
      <c r="H45" s="54">
        <f t="shared" si="7"/>
        <v>0</v>
      </c>
      <c r="I45" s="54">
        <f t="shared" si="7"/>
        <v>0</v>
      </c>
      <c r="J45" s="54">
        <f t="shared" si="7"/>
        <v>502736</v>
      </c>
      <c r="K45" s="54">
        <f t="shared" si="7"/>
        <v>26000</v>
      </c>
      <c r="L45" s="54">
        <f t="shared" si="7"/>
        <v>0</v>
      </c>
      <c r="M45" s="54">
        <f t="shared" si="7"/>
        <v>0</v>
      </c>
      <c r="N45" s="54">
        <f t="shared" si="7"/>
        <v>26000</v>
      </c>
      <c r="O45" s="54">
        <f t="shared" si="7"/>
        <v>0</v>
      </c>
      <c r="P45" s="54">
        <f t="shared" si="7"/>
        <v>25000</v>
      </c>
      <c r="Q45" s="54">
        <f t="shared" si="7"/>
        <v>0</v>
      </c>
      <c r="R45" s="54">
        <f t="shared" si="7"/>
        <v>25000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553736</v>
      </c>
      <c r="X45" s="54">
        <f t="shared" si="7"/>
        <v>1436438</v>
      </c>
      <c r="Y45" s="54">
        <f t="shared" si="7"/>
        <v>-882702</v>
      </c>
      <c r="Z45" s="184">
        <f t="shared" si="5"/>
        <v>-61.45075527102457</v>
      </c>
      <c r="AA45" s="130">
        <f t="shared" si="8"/>
        <v>1915250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87219436</v>
      </c>
      <c r="D49" s="218">
        <f t="shared" si="9"/>
        <v>0</v>
      </c>
      <c r="E49" s="220">
        <f t="shared" si="9"/>
        <v>90549200</v>
      </c>
      <c r="F49" s="220">
        <f t="shared" si="9"/>
        <v>90549200</v>
      </c>
      <c r="G49" s="220">
        <f t="shared" si="9"/>
        <v>2057839</v>
      </c>
      <c r="H49" s="220">
        <f t="shared" si="9"/>
        <v>5997538</v>
      </c>
      <c r="I49" s="220">
        <f t="shared" si="9"/>
        <v>5129448</v>
      </c>
      <c r="J49" s="220">
        <f t="shared" si="9"/>
        <v>13184825</v>
      </c>
      <c r="K49" s="220">
        <f t="shared" si="9"/>
        <v>4207777</v>
      </c>
      <c r="L49" s="220">
        <f t="shared" si="9"/>
        <v>11306569</v>
      </c>
      <c r="M49" s="220">
        <f t="shared" si="9"/>
        <v>7002096</v>
      </c>
      <c r="N49" s="220">
        <f t="shared" si="9"/>
        <v>22516442</v>
      </c>
      <c r="O49" s="220">
        <f t="shared" si="9"/>
        <v>11082840</v>
      </c>
      <c r="P49" s="220">
        <f t="shared" si="9"/>
        <v>438727</v>
      </c>
      <c r="Q49" s="220">
        <f t="shared" si="9"/>
        <v>8444274</v>
      </c>
      <c r="R49" s="220">
        <f t="shared" si="9"/>
        <v>19965841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55667108</v>
      </c>
      <c r="X49" s="220">
        <f t="shared" si="9"/>
        <v>67911901</v>
      </c>
      <c r="Y49" s="220">
        <f t="shared" si="9"/>
        <v>-12244793</v>
      </c>
      <c r="Z49" s="221">
        <f t="shared" si="5"/>
        <v>-18.03040824906374</v>
      </c>
      <c r="AA49" s="222">
        <f>SUM(AA41:AA48)</f>
        <v>90549200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3701000</v>
      </c>
      <c r="F51" s="54">
        <f t="shared" si="10"/>
        <v>3701000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10100</v>
      </c>
      <c r="L51" s="54">
        <f t="shared" si="10"/>
        <v>0</v>
      </c>
      <c r="M51" s="54">
        <f t="shared" si="10"/>
        <v>0</v>
      </c>
      <c r="N51" s="54">
        <f t="shared" si="10"/>
        <v>10100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10100</v>
      </c>
      <c r="X51" s="54">
        <f t="shared" si="10"/>
        <v>2775750</v>
      </c>
      <c r="Y51" s="54">
        <f t="shared" si="10"/>
        <v>-2765650</v>
      </c>
      <c r="Z51" s="184">
        <f>+IF(X51&lt;&gt;0,+(Y51/X51)*100,0)</f>
        <v>-99.636134378096</v>
      </c>
      <c r="AA51" s="130">
        <f>SUM(AA57:AA61)</f>
        <v>3701000</v>
      </c>
    </row>
    <row r="52" spans="1:27" ht="12.75">
      <c r="A52" s="310" t="s">
        <v>205</v>
      </c>
      <c r="B52" s="142"/>
      <c r="C52" s="62"/>
      <c r="D52" s="156"/>
      <c r="E52" s="60">
        <v>3701000</v>
      </c>
      <c r="F52" s="60">
        <v>3701000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2775750</v>
      </c>
      <c r="Y52" s="60">
        <v>-2775750</v>
      </c>
      <c r="Z52" s="140">
        <v>-100</v>
      </c>
      <c r="AA52" s="155">
        <v>3701000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3701000</v>
      </c>
      <c r="F57" s="295">
        <f t="shared" si="11"/>
        <v>3701000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2775750</v>
      </c>
      <c r="Y57" s="295">
        <f t="shared" si="11"/>
        <v>-2775750</v>
      </c>
      <c r="Z57" s="296">
        <f>+IF(X57&lt;&gt;0,+(Y57/X57)*100,0)</f>
        <v>-100</v>
      </c>
      <c r="AA57" s="297">
        <f>SUM(AA52:AA56)</f>
        <v>3701000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>
        <v>10100</v>
      </c>
      <c r="L61" s="60"/>
      <c r="M61" s="60"/>
      <c r="N61" s="60">
        <v>10100</v>
      </c>
      <c r="O61" s="60"/>
      <c r="P61" s="60"/>
      <c r="Q61" s="60"/>
      <c r="R61" s="60"/>
      <c r="S61" s="60"/>
      <c r="T61" s="60"/>
      <c r="U61" s="60"/>
      <c r="V61" s="60"/>
      <c r="W61" s="60">
        <v>10100</v>
      </c>
      <c r="X61" s="60"/>
      <c r="Y61" s="60">
        <v>10100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520</v>
      </c>
      <c r="H67" s="60">
        <v>36711</v>
      </c>
      <c r="I67" s="60">
        <v>209808</v>
      </c>
      <c r="J67" s="60">
        <v>247039</v>
      </c>
      <c r="K67" s="60">
        <v>10100</v>
      </c>
      <c r="L67" s="60">
        <v>447512</v>
      </c>
      <c r="M67" s="60">
        <v>236007</v>
      </c>
      <c r="N67" s="60">
        <v>693619</v>
      </c>
      <c r="O67" s="60">
        <v>447512</v>
      </c>
      <c r="P67" s="60"/>
      <c r="Q67" s="60">
        <v>7410</v>
      </c>
      <c r="R67" s="60">
        <v>454922</v>
      </c>
      <c r="S67" s="60"/>
      <c r="T67" s="60"/>
      <c r="U67" s="60"/>
      <c r="V67" s="60"/>
      <c r="W67" s="60">
        <v>1395580</v>
      </c>
      <c r="X67" s="60"/>
      <c r="Y67" s="60">
        <v>1395580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520</v>
      </c>
      <c r="H69" s="220">
        <f t="shared" si="12"/>
        <v>36711</v>
      </c>
      <c r="I69" s="220">
        <f t="shared" si="12"/>
        <v>209808</v>
      </c>
      <c r="J69" s="220">
        <f t="shared" si="12"/>
        <v>247039</v>
      </c>
      <c r="K69" s="220">
        <f t="shared" si="12"/>
        <v>10100</v>
      </c>
      <c r="L69" s="220">
        <f t="shared" si="12"/>
        <v>447512</v>
      </c>
      <c r="M69" s="220">
        <f t="shared" si="12"/>
        <v>236007</v>
      </c>
      <c r="N69" s="220">
        <f t="shared" si="12"/>
        <v>693619</v>
      </c>
      <c r="O69" s="220">
        <f t="shared" si="12"/>
        <v>447512</v>
      </c>
      <c r="P69" s="220">
        <f t="shared" si="12"/>
        <v>0</v>
      </c>
      <c r="Q69" s="220">
        <f t="shared" si="12"/>
        <v>7410</v>
      </c>
      <c r="R69" s="220">
        <f t="shared" si="12"/>
        <v>454922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1395580</v>
      </c>
      <c r="X69" s="220">
        <f t="shared" si="12"/>
        <v>0</v>
      </c>
      <c r="Y69" s="220">
        <f t="shared" si="12"/>
        <v>1395580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85651736</v>
      </c>
      <c r="D5" s="357">
        <f t="shared" si="0"/>
        <v>0</v>
      </c>
      <c r="E5" s="356">
        <f t="shared" si="0"/>
        <v>87433950</v>
      </c>
      <c r="F5" s="358">
        <f t="shared" si="0"/>
        <v>87433950</v>
      </c>
      <c r="G5" s="358">
        <f t="shared" si="0"/>
        <v>658580</v>
      </c>
      <c r="H5" s="356">
        <f t="shared" si="0"/>
        <v>3580893</v>
      </c>
      <c r="I5" s="356">
        <f t="shared" si="0"/>
        <v>2397139</v>
      </c>
      <c r="J5" s="358">
        <f t="shared" si="0"/>
        <v>6636612</v>
      </c>
      <c r="K5" s="358">
        <f t="shared" si="0"/>
        <v>2960900</v>
      </c>
      <c r="L5" s="356">
        <f t="shared" si="0"/>
        <v>11145304</v>
      </c>
      <c r="M5" s="356">
        <f t="shared" si="0"/>
        <v>2800130</v>
      </c>
      <c r="N5" s="358">
        <f t="shared" si="0"/>
        <v>16906334</v>
      </c>
      <c r="O5" s="358">
        <f t="shared" si="0"/>
        <v>6880874</v>
      </c>
      <c r="P5" s="356">
        <f t="shared" si="0"/>
        <v>396752</v>
      </c>
      <c r="Q5" s="356">
        <f t="shared" si="0"/>
        <v>8444274</v>
      </c>
      <c r="R5" s="358">
        <f t="shared" si="0"/>
        <v>15721900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39264846</v>
      </c>
      <c r="X5" s="356">
        <f t="shared" si="0"/>
        <v>65575463</v>
      </c>
      <c r="Y5" s="358">
        <f t="shared" si="0"/>
        <v>-26310617</v>
      </c>
      <c r="Z5" s="359">
        <f>+IF(X5&lt;&gt;0,+(Y5/X5)*100,0)</f>
        <v>-40.12265532917396</v>
      </c>
      <c r="AA5" s="360">
        <f>+AA6+AA8+AA11+AA13+AA15</f>
        <v>87433950</v>
      </c>
    </row>
    <row r="6" spans="1:27" ht="12.75">
      <c r="A6" s="361" t="s">
        <v>205</v>
      </c>
      <c r="B6" s="142"/>
      <c r="C6" s="60">
        <f>+C7</f>
        <v>85651736</v>
      </c>
      <c r="D6" s="340">
        <f aca="true" t="shared" si="1" ref="D6:AA6">+D7</f>
        <v>0</v>
      </c>
      <c r="E6" s="60">
        <f t="shared" si="1"/>
        <v>39355950</v>
      </c>
      <c r="F6" s="59">
        <f t="shared" si="1"/>
        <v>39355950</v>
      </c>
      <c r="G6" s="59">
        <f t="shared" si="1"/>
        <v>658580</v>
      </c>
      <c r="H6" s="60">
        <f t="shared" si="1"/>
        <v>3580893</v>
      </c>
      <c r="I6" s="60">
        <f t="shared" si="1"/>
        <v>720824</v>
      </c>
      <c r="J6" s="59">
        <f t="shared" si="1"/>
        <v>4960297</v>
      </c>
      <c r="K6" s="59">
        <f t="shared" si="1"/>
        <v>2286098</v>
      </c>
      <c r="L6" s="60">
        <f t="shared" si="1"/>
        <v>29743</v>
      </c>
      <c r="M6" s="60">
        <f t="shared" si="1"/>
        <v>2800130</v>
      </c>
      <c r="N6" s="59">
        <f t="shared" si="1"/>
        <v>5115971</v>
      </c>
      <c r="O6" s="59">
        <f t="shared" si="1"/>
        <v>6880874</v>
      </c>
      <c r="P6" s="60">
        <f t="shared" si="1"/>
        <v>396752</v>
      </c>
      <c r="Q6" s="60">
        <f t="shared" si="1"/>
        <v>3451022</v>
      </c>
      <c r="R6" s="59">
        <f t="shared" si="1"/>
        <v>10728648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20804916</v>
      </c>
      <c r="X6" s="60">
        <f t="shared" si="1"/>
        <v>29516963</v>
      </c>
      <c r="Y6" s="59">
        <f t="shared" si="1"/>
        <v>-8712047</v>
      </c>
      <c r="Z6" s="61">
        <f>+IF(X6&lt;&gt;0,+(Y6/X6)*100,0)</f>
        <v>-29.515390861857977</v>
      </c>
      <c r="AA6" s="62">
        <f t="shared" si="1"/>
        <v>39355950</v>
      </c>
    </row>
    <row r="7" spans="1:27" ht="12.75">
      <c r="A7" s="291" t="s">
        <v>229</v>
      </c>
      <c r="B7" s="142"/>
      <c r="C7" s="60">
        <v>85651736</v>
      </c>
      <c r="D7" s="340"/>
      <c r="E7" s="60">
        <v>39355950</v>
      </c>
      <c r="F7" s="59">
        <v>39355950</v>
      </c>
      <c r="G7" s="59">
        <v>658580</v>
      </c>
      <c r="H7" s="60">
        <v>3580893</v>
      </c>
      <c r="I7" s="60">
        <v>720824</v>
      </c>
      <c r="J7" s="59">
        <v>4960297</v>
      </c>
      <c r="K7" s="59">
        <v>2286098</v>
      </c>
      <c r="L7" s="60">
        <v>29743</v>
      </c>
      <c r="M7" s="60">
        <v>2800130</v>
      </c>
      <c r="N7" s="59">
        <v>5115971</v>
      </c>
      <c r="O7" s="59">
        <v>6880874</v>
      </c>
      <c r="P7" s="60">
        <v>396752</v>
      </c>
      <c r="Q7" s="60">
        <v>3451022</v>
      </c>
      <c r="R7" s="59">
        <v>10728648</v>
      </c>
      <c r="S7" s="59"/>
      <c r="T7" s="60"/>
      <c r="U7" s="60"/>
      <c r="V7" s="59"/>
      <c r="W7" s="59">
        <v>20804916</v>
      </c>
      <c r="X7" s="60">
        <v>29516963</v>
      </c>
      <c r="Y7" s="59">
        <v>-8712047</v>
      </c>
      <c r="Z7" s="61">
        <v>-29.52</v>
      </c>
      <c r="AA7" s="62">
        <v>39355950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42100000</v>
      </c>
      <c r="F8" s="59">
        <f t="shared" si="2"/>
        <v>42100000</v>
      </c>
      <c r="G8" s="59">
        <f t="shared" si="2"/>
        <v>0</v>
      </c>
      <c r="H8" s="60">
        <f t="shared" si="2"/>
        <v>0</v>
      </c>
      <c r="I8" s="60">
        <f t="shared" si="2"/>
        <v>1676315</v>
      </c>
      <c r="J8" s="59">
        <f t="shared" si="2"/>
        <v>1676315</v>
      </c>
      <c r="K8" s="59">
        <f t="shared" si="2"/>
        <v>674802</v>
      </c>
      <c r="L8" s="60">
        <f t="shared" si="2"/>
        <v>11115561</v>
      </c>
      <c r="M8" s="60">
        <f t="shared" si="2"/>
        <v>0</v>
      </c>
      <c r="N8" s="59">
        <f t="shared" si="2"/>
        <v>11790363</v>
      </c>
      <c r="O8" s="59">
        <f t="shared" si="2"/>
        <v>0</v>
      </c>
      <c r="P8" s="60">
        <f t="shared" si="2"/>
        <v>0</v>
      </c>
      <c r="Q8" s="60">
        <f t="shared" si="2"/>
        <v>4993252</v>
      </c>
      <c r="R8" s="59">
        <f t="shared" si="2"/>
        <v>4993252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18459930</v>
      </c>
      <c r="X8" s="60">
        <f t="shared" si="2"/>
        <v>31575000</v>
      </c>
      <c r="Y8" s="59">
        <f t="shared" si="2"/>
        <v>-13115070</v>
      </c>
      <c r="Z8" s="61">
        <f>+IF(X8&lt;&gt;0,+(Y8/X8)*100,0)</f>
        <v>-41.53624703087886</v>
      </c>
      <c r="AA8" s="62">
        <f>SUM(AA9:AA10)</f>
        <v>42100000</v>
      </c>
    </row>
    <row r="9" spans="1:27" ht="12.75">
      <c r="A9" s="291" t="s">
        <v>230</v>
      </c>
      <c r="B9" s="142"/>
      <c r="C9" s="60"/>
      <c r="D9" s="340"/>
      <c r="E9" s="60">
        <v>40000000</v>
      </c>
      <c r="F9" s="59">
        <v>40000000</v>
      </c>
      <c r="G9" s="59"/>
      <c r="H9" s="60"/>
      <c r="I9" s="60">
        <v>1676315</v>
      </c>
      <c r="J9" s="59">
        <v>1676315</v>
      </c>
      <c r="K9" s="59">
        <v>674802</v>
      </c>
      <c r="L9" s="60">
        <v>11115561</v>
      </c>
      <c r="M9" s="60"/>
      <c r="N9" s="59">
        <v>11790363</v>
      </c>
      <c r="O9" s="59"/>
      <c r="P9" s="60"/>
      <c r="Q9" s="60">
        <v>4993252</v>
      </c>
      <c r="R9" s="59">
        <v>4993252</v>
      </c>
      <c r="S9" s="59"/>
      <c r="T9" s="60"/>
      <c r="U9" s="60"/>
      <c r="V9" s="59"/>
      <c r="W9" s="59">
        <v>18459930</v>
      </c>
      <c r="X9" s="60">
        <v>30000000</v>
      </c>
      <c r="Y9" s="59">
        <v>-11540070</v>
      </c>
      <c r="Z9" s="61">
        <v>-38.47</v>
      </c>
      <c r="AA9" s="62">
        <v>40000000</v>
      </c>
    </row>
    <row r="10" spans="1:27" ht="12.75">
      <c r="A10" s="291" t="s">
        <v>231</v>
      </c>
      <c r="B10" s="142"/>
      <c r="C10" s="60"/>
      <c r="D10" s="340"/>
      <c r="E10" s="60">
        <v>2100000</v>
      </c>
      <c r="F10" s="59">
        <v>2100000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1575000</v>
      </c>
      <c r="Y10" s="59">
        <v>-1575000</v>
      </c>
      <c r="Z10" s="61">
        <v>-100</v>
      </c>
      <c r="AA10" s="62">
        <v>2100000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5978000</v>
      </c>
      <c r="F15" s="59">
        <f t="shared" si="5"/>
        <v>5978000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4483500</v>
      </c>
      <c r="Y15" s="59">
        <f t="shared" si="5"/>
        <v>-4483500</v>
      </c>
      <c r="Z15" s="61">
        <f>+IF(X15&lt;&gt;0,+(Y15/X15)*100,0)</f>
        <v>-100</v>
      </c>
      <c r="AA15" s="62">
        <f>SUM(AA16:AA20)</f>
        <v>5978000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5978000</v>
      </c>
      <c r="F20" s="59">
        <v>5978000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4483500</v>
      </c>
      <c r="Y20" s="59">
        <v>-4483500</v>
      </c>
      <c r="Z20" s="61">
        <v>-100</v>
      </c>
      <c r="AA20" s="62">
        <v>5978000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1200000</v>
      </c>
      <c r="F22" s="345">
        <f t="shared" si="6"/>
        <v>1200000</v>
      </c>
      <c r="G22" s="345">
        <f t="shared" si="6"/>
        <v>896523</v>
      </c>
      <c r="H22" s="343">
        <f t="shared" si="6"/>
        <v>2416645</v>
      </c>
      <c r="I22" s="343">
        <f t="shared" si="6"/>
        <v>2732309</v>
      </c>
      <c r="J22" s="345">
        <f t="shared" si="6"/>
        <v>6045477</v>
      </c>
      <c r="K22" s="345">
        <f t="shared" si="6"/>
        <v>1220877</v>
      </c>
      <c r="L22" s="343">
        <f t="shared" si="6"/>
        <v>161265</v>
      </c>
      <c r="M22" s="343">
        <f t="shared" si="6"/>
        <v>4201966</v>
      </c>
      <c r="N22" s="345">
        <f t="shared" si="6"/>
        <v>5584108</v>
      </c>
      <c r="O22" s="345">
        <f t="shared" si="6"/>
        <v>4201966</v>
      </c>
      <c r="P22" s="343">
        <f t="shared" si="6"/>
        <v>16975</v>
      </c>
      <c r="Q22" s="343">
        <f t="shared" si="6"/>
        <v>0</v>
      </c>
      <c r="R22" s="345">
        <f t="shared" si="6"/>
        <v>4218941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15848526</v>
      </c>
      <c r="X22" s="343">
        <f t="shared" si="6"/>
        <v>900000</v>
      </c>
      <c r="Y22" s="345">
        <f t="shared" si="6"/>
        <v>14948526</v>
      </c>
      <c r="Z22" s="336">
        <f>+IF(X22&lt;&gt;0,+(Y22/X22)*100,0)</f>
        <v>1660.9473333333333</v>
      </c>
      <c r="AA22" s="350">
        <f>SUM(AA23:AA32)</f>
        <v>1200000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>
        <v>2637581</v>
      </c>
      <c r="J24" s="59">
        <v>2637581</v>
      </c>
      <c r="K24" s="59">
        <v>1082744</v>
      </c>
      <c r="L24" s="60"/>
      <c r="M24" s="60">
        <v>1648423</v>
      </c>
      <c r="N24" s="59">
        <v>2731167</v>
      </c>
      <c r="O24" s="59">
        <v>1648423</v>
      </c>
      <c r="P24" s="60"/>
      <c r="Q24" s="60"/>
      <c r="R24" s="59">
        <v>1648423</v>
      </c>
      <c r="S24" s="59"/>
      <c r="T24" s="60"/>
      <c r="U24" s="60"/>
      <c r="V24" s="59"/>
      <c r="W24" s="59">
        <v>7017171</v>
      </c>
      <c r="X24" s="60"/>
      <c r="Y24" s="59">
        <v>7017171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1200000</v>
      </c>
      <c r="F25" s="59">
        <v>1200000</v>
      </c>
      <c r="G25" s="59"/>
      <c r="H25" s="60">
        <v>1391872</v>
      </c>
      <c r="I25" s="60"/>
      <c r="J25" s="59">
        <v>1391872</v>
      </c>
      <c r="K25" s="59"/>
      <c r="L25" s="60">
        <v>161265</v>
      </c>
      <c r="M25" s="60">
        <v>2437867</v>
      </c>
      <c r="N25" s="59">
        <v>2599132</v>
      </c>
      <c r="O25" s="59">
        <v>2553543</v>
      </c>
      <c r="P25" s="60">
        <v>16975</v>
      </c>
      <c r="Q25" s="60"/>
      <c r="R25" s="59">
        <v>2570518</v>
      </c>
      <c r="S25" s="59"/>
      <c r="T25" s="60"/>
      <c r="U25" s="60"/>
      <c r="V25" s="59"/>
      <c r="W25" s="59">
        <v>6561522</v>
      </c>
      <c r="X25" s="60">
        <v>900000</v>
      </c>
      <c r="Y25" s="59">
        <v>5661522</v>
      </c>
      <c r="Z25" s="61">
        <v>629.06</v>
      </c>
      <c r="AA25" s="62">
        <v>1200000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>
        <v>896523</v>
      </c>
      <c r="H27" s="60">
        <v>1024773</v>
      </c>
      <c r="I27" s="60"/>
      <c r="J27" s="59">
        <v>1921296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1921296</v>
      </c>
      <c r="X27" s="60"/>
      <c r="Y27" s="59">
        <v>1921296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94728</v>
      </c>
      <c r="J32" s="59">
        <v>94728</v>
      </c>
      <c r="K32" s="59">
        <v>138133</v>
      </c>
      <c r="L32" s="60"/>
      <c r="M32" s="60">
        <v>115676</v>
      </c>
      <c r="N32" s="59">
        <v>253809</v>
      </c>
      <c r="O32" s="59"/>
      <c r="P32" s="60"/>
      <c r="Q32" s="60"/>
      <c r="R32" s="59"/>
      <c r="S32" s="59"/>
      <c r="T32" s="60"/>
      <c r="U32" s="60"/>
      <c r="V32" s="59"/>
      <c r="W32" s="59">
        <v>348537</v>
      </c>
      <c r="X32" s="60"/>
      <c r="Y32" s="59">
        <v>348537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1567700</v>
      </c>
      <c r="D40" s="344">
        <f t="shared" si="9"/>
        <v>0</v>
      </c>
      <c r="E40" s="343">
        <f t="shared" si="9"/>
        <v>1915250</v>
      </c>
      <c r="F40" s="345">
        <f t="shared" si="9"/>
        <v>1915250</v>
      </c>
      <c r="G40" s="345">
        <f t="shared" si="9"/>
        <v>502736</v>
      </c>
      <c r="H40" s="343">
        <f t="shared" si="9"/>
        <v>0</v>
      </c>
      <c r="I40" s="343">
        <f t="shared" si="9"/>
        <v>0</v>
      </c>
      <c r="J40" s="345">
        <f t="shared" si="9"/>
        <v>502736</v>
      </c>
      <c r="K40" s="345">
        <f t="shared" si="9"/>
        <v>26000</v>
      </c>
      <c r="L40" s="343">
        <f t="shared" si="9"/>
        <v>0</v>
      </c>
      <c r="M40" s="343">
        <f t="shared" si="9"/>
        <v>0</v>
      </c>
      <c r="N40" s="345">
        <f t="shared" si="9"/>
        <v>26000</v>
      </c>
      <c r="O40" s="345">
        <f t="shared" si="9"/>
        <v>0</v>
      </c>
      <c r="P40" s="343">
        <f t="shared" si="9"/>
        <v>25000</v>
      </c>
      <c r="Q40" s="343">
        <f t="shared" si="9"/>
        <v>0</v>
      </c>
      <c r="R40" s="345">
        <f t="shared" si="9"/>
        <v>25000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553736</v>
      </c>
      <c r="X40" s="343">
        <f t="shared" si="9"/>
        <v>1436438</v>
      </c>
      <c r="Y40" s="345">
        <f t="shared" si="9"/>
        <v>-882702</v>
      </c>
      <c r="Z40" s="336">
        <f>+IF(X40&lt;&gt;0,+(Y40/X40)*100,0)</f>
        <v>-61.45075527102457</v>
      </c>
      <c r="AA40" s="350">
        <f>SUM(AA41:AA49)</f>
        <v>1915250</v>
      </c>
    </row>
    <row r="41" spans="1:27" ht="12.75">
      <c r="A41" s="361" t="s">
        <v>248</v>
      </c>
      <c r="B41" s="142"/>
      <c r="C41" s="362"/>
      <c r="D41" s="363"/>
      <c r="E41" s="362">
        <v>1650000</v>
      </c>
      <c r="F41" s="364">
        <v>1650000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1237500</v>
      </c>
      <c r="Y41" s="364">
        <v>-1237500</v>
      </c>
      <c r="Z41" s="365">
        <v>-100</v>
      </c>
      <c r="AA41" s="366">
        <v>1650000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408722</v>
      </c>
      <c r="D44" s="368"/>
      <c r="E44" s="54">
        <v>265250</v>
      </c>
      <c r="F44" s="53">
        <v>265250</v>
      </c>
      <c r="G44" s="53"/>
      <c r="H44" s="54"/>
      <c r="I44" s="54"/>
      <c r="J44" s="53"/>
      <c r="K44" s="53">
        <v>26000</v>
      </c>
      <c r="L44" s="54"/>
      <c r="M44" s="54"/>
      <c r="N44" s="53">
        <v>26000</v>
      </c>
      <c r="O44" s="53"/>
      <c r="P44" s="54">
        <v>25000</v>
      </c>
      <c r="Q44" s="54"/>
      <c r="R44" s="53">
        <v>25000</v>
      </c>
      <c r="S44" s="53"/>
      <c r="T44" s="54"/>
      <c r="U44" s="54"/>
      <c r="V44" s="53"/>
      <c r="W44" s="53">
        <v>51000</v>
      </c>
      <c r="X44" s="54">
        <v>198938</v>
      </c>
      <c r="Y44" s="53">
        <v>-147938</v>
      </c>
      <c r="Z44" s="94">
        <v>-74.36</v>
      </c>
      <c r="AA44" s="95">
        <v>265250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1158978</v>
      </c>
      <c r="D49" s="368"/>
      <c r="E49" s="54"/>
      <c r="F49" s="53"/>
      <c r="G49" s="53">
        <v>502736</v>
      </c>
      <c r="H49" s="54"/>
      <c r="I49" s="54"/>
      <c r="J49" s="53">
        <v>502736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502736</v>
      </c>
      <c r="X49" s="54"/>
      <c r="Y49" s="53">
        <v>502736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87219436</v>
      </c>
      <c r="D60" s="346">
        <f t="shared" si="14"/>
        <v>0</v>
      </c>
      <c r="E60" s="219">
        <f t="shared" si="14"/>
        <v>90549200</v>
      </c>
      <c r="F60" s="264">
        <f t="shared" si="14"/>
        <v>90549200</v>
      </c>
      <c r="G60" s="264">
        <f t="shared" si="14"/>
        <v>2057839</v>
      </c>
      <c r="H60" s="219">
        <f t="shared" si="14"/>
        <v>5997538</v>
      </c>
      <c r="I60" s="219">
        <f t="shared" si="14"/>
        <v>5129448</v>
      </c>
      <c r="J60" s="264">
        <f t="shared" si="14"/>
        <v>13184825</v>
      </c>
      <c r="K60" s="264">
        <f t="shared" si="14"/>
        <v>4207777</v>
      </c>
      <c r="L60" s="219">
        <f t="shared" si="14"/>
        <v>11306569</v>
      </c>
      <c r="M60" s="219">
        <f t="shared" si="14"/>
        <v>7002096</v>
      </c>
      <c r="N60" s="264">
        <f t="shared" si="14"/>
        <v>22516442</v>
      </c>
      <c r="O60" s="264">
        <f t="shared" si="14"/>
        <v>11082840</v>
      </c>
      <c r="P60" s="219">
        <f t="shared" si="14"/>
        <v>438727</v>
      </c>
      <c r="Q60" s="219">
        <f t="shared" si="14"/>
        <v>8444274</v>
      </c>
      <c r="R60" s="264">
        <f t="shared" si="14"/>
        <v>19965841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55667108</v>
      </c>
      <c r="X60" s="219">
        <f t="shared" si="14"/>
        <v>67911901</v>
      </c>
      <c r="Y60" s="264">
        <f t="shared" si="14"/>
        <v>-12244793</v>
      </c>
      <c r="Z60" s="337">
        <f>+IF(X60&lt;&gt;0,+(Y60/X60)*100,0)</f>
        <v>-18.03040824906374</v>
      </c>
      <c r="AA60" s="232">
        <f>+AA57+AA54+AA51+AA40+AA37+AA34+AA22+AA5</f>
        <v>90549200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2018-05-09T09:47:01Z</dcterms:created>
  <dcterms:modified xsi:type="dcterms:W3CDTF">2018-05-09T09:47:04Z</dcterms:modified>
  <cp:category/>
  <cp:version/>
  <cp:contentType/>
  <cp:contentStatus/>
</cp:coreProperties>
</file>