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<sst xmlns="http://schemas.openxmlformats.org/spreadsheetml/2006/main" count="857" uniqueCount="303">
  <si>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Letsemeng(FS161)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</si>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</sst>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14917157</v>
      </c>
      <c r="C5" s="19">
        <v>0</v>
      </c>
      <c r="D5" s="59">
        <v>18225256</v>
      </c>
      <c r="E5" s="60">
        <v>18225256</v>
      </c>
      <c r="F5" s="60">
        <v>1485310</v>
      </c>
      <c r="G5" s="60">
        <v>1485310</v>
      </c>
      <c r="H5" s="60">
        <v>1488922</v>
      </c>
      <c r="I5" s="60">
        <v>4459542</v>
      </c>
      <c r="J5" s="60">
        <v>1489274</v>
      </c>
      <c r="K5" s="60">
        <v>1437829</v>
      </c>
      <c r="L5" s="60">
        <v>-1616073</v>
      </c>
      <c r="M5" s="60">
        <v>1311030</v>
      </c>
      <c r="N5" s="60">
        <v>1489500</v>
      </c>
      <c r="O5" s="60">
        <v>1494890</v>
      </c>
      <c r="P5" s="60">
        <v>-1166861</v>
      </c>
      <c r="Q5" s="60">
        <v>1817529</v>
      </c>
      <c r="R5" s="60">
        <v>0</v>
      </c>
      <c r="S5" s="60">
        <v>0</v>
      </c>
      <c r="T5" s="60">
        <v>0</v>
      </c>
      <c r="U5" s="60">
        <v>0</v>
      </c>
      <c r="V5" s="60">
        <v>7588101</v>
      </c>
      <c r="W5" s="60">
        <v>13684750</v>
      </c>
      <c r="X5" s="60">
        <v>-6096649</v>
      </c>
      <c r="Y5" s="61">
        <v>-44.55</v>
      </c>
      <c r="Z5" s="62">
        <v>18225256</v>
      </c>
    </row>
    <row r="6" spans="1:26" ht="12.75">
      <c r="A6" s="58" t="s">
        <v>32</v>
      </c>
      <c r="B6" s="19">
        <v>48932367</v>
      </c>
      <c r="C6" s="19">
        <v>0</v>
      </c>
      <c r="D6" s="59">
        <v>50754952</v>
      </c>
      <c r="E6" s="60">
        <v>49045835</v>
      </c>
      <c r="F6" s="60">
        <v>3749844</v>
      </c>
      <c r="G6" s="60">
        <v>3748577</v>
      </c>
      <c r="H6" s="60">
        <v>3640549</v>
      </c>
      <c r="I6" s="60">
        <v>11138970</v>
      </c>
      <c r="J6" s="60">
        <v>4100759</v>
      </c>
      <c r="K6" s="60">
        <v>6769289</v>
      </c>
      <c r="L6" s="60">
        <v>-5652499</v>
      </c>
      <c r="M6" s="60">
        <v>5217549</v>
      </c>
      <c r="N6" s="60">
        <v>4335434</v>
      </c>
      <c r="O6" s="60">
        <v>3598712</v>
      </c>
      <c r="P6" s="60">
        <v>2446439</v>
      </c>
      <c r="Q6" s="60">
        <v>10380585</v>
      </c>
      <c r="R6" s="60">
        <v>0</v>
      </c>
      <c r="S6" s="60">
        <v>0</v>
      </c>
      <c r="T6" s="60">
        <v>0</v>
      </c>
      <c r="U6" s="60">
        <v>0</v>
      </c>
      <c r="V6" s="60">
        <v>26737104</v>
      </c>
      <c r="W6" s="60">
        <v>30493251</v>
      </c>
      <c r="X6" s="60">
        <v>-3756147</v>
      </c>
      <c r="Y6" s="61">
        <v>-12.32</v>
      </c>
      <c r="Z6" s="62">
        <v>49045835</v>
      </c>
    </row>
    <row r="7" spans="1:26" ht="12.75">
      <c r="A7" s="58" t="s">
        <v>33</v>
      </c>
      <c r="B7" s="19">
        <v>578992</v>
      </c>
      <c r="C7" s="19">
        <v>0</v>
      </c>
      <c r="D7" s="59">
        <v>796936</v>
      </c>
      <c r="E7" s="60">
        <v>100000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427531</v>
      </c>
      <c r="X7" s="60">
        <v>-427531</v>
      </c>
      <c r="Y7" s="61">
        <v>-100</v>
      </c>
      <c r="Z7" s="62">
        <v>100000</v>
      </c>
    </row>
    <row r="8" spans="1:26" ht="12.75">
      <c r="A8" s="58" t="s">
        <v>34</v>
      </c>
      <c r="B8" s="19">
        <v>50227000</v>
      </c>
      <c r="C8" s="19">
        <v>0</v>
      </c>
      <c r="D8" s="59">
        <v>52089000</v>
      </c>
      <c r="E8" s="60">
        <v>52089000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4778000</v>
      </c>
      <c r="M8" s="60">
        <v>4778000</v>
      </c>
      <c r="N8" s="60">
        <v>0</v>
      </c>
      <c r="O8" s="60">
        <v>750000</v>
      </c>
      <c r="P8" s="60">
        <v>7697000</v>
      </c>
      <c r="Q8" s="60">
        <v>8447000</v>
      </c>
      <c r="R8" s="60">
        <v>0</v>
      </c>
      <c r="S8" s="60">
        <v>0</v>
      </c>
      <c r="T8" s="60">
        <v>0</v>
      </c>
      <c r="U8" s="60">
        <v>0</v>
      </c>
      <c r="V8" s="60">
        <v>13225000</v>
      </c>
      <c r="W8" s="60">
        <v>52089000</v>
      </c>
      <c r="X8" s="60">
        <v>-38864000</v>
      </c>
      <c r="Y8" s="61">
        <v>-74.61</v>
      </c>
      <c r="Z8" s="62">
        <v>52089000</v>
      </c>
    </row>
    <row r="9" spans="1:26" ht="12.75">
      <c r="A9" s="58" t="s">
        <v>35</v>
      </c>
      <c r="B9" s="19">
        <v>13288543</v>
      </c>
      <c r="C9" s="19">
        <v>0</v>
      </c>
      <c r="D9" s="59">
        <v>11464342</v>
      </c>
      <c r="E9" s="60">
        <v>10544374</v>
      </c>
      <c r="F9" s="60">
        <v>70003</v>
      </c>
      <c r="G9" s="60">
        <v>62345</v>
      </c>
      <c r="H9" s="60">
        <v>117381</v>
      </c>
      <c r="I9" s="60">
        <v>249729</v>
      </c>
      <c r="J9" s="60">
        <v>117169</v>
      </c>
      <c r="K9" s="60">
        <v>82355</v>
      </c>
      <c r="L9" s="60">
        <v>17191</v>
      </c>
      <c r="M9" s="60">
        <v>216715</v>
      </c>
      <c r="N9" s="60">
        <v>326009</v>
      </c>
      <c r="O9" s="60">
        <v>311192</v>
      </c>
      <c r="P9" s="60">
        <v>301486</v>
      </c>
      <c r="Q9" s="60">
        <v>938687</v>
      </c>
      <c r="R9" s="60">
        <v>0</v>
      </c>
      <c r="S9" s="60">
        <v>0</v>
      </c>
      <c r="T9" s="60">
        <v>0</v>
      </c>
      <c r="U9" s="60">
        <v>0</v>
      </c>
      <c r="V9" s="60">
        <v>1405131</v>
      </c>
      <c r="W9" s="60">
        <v>2644244</v>
      </c>
      <c r="X9" s="60">
        <v>-1239113</v>
      </c>
      <c r="Y9" s="61">
        <v>-46.86</v>
      </c>
      <c r="Z9" s="62">
        <v>10544374</v>
      </c>
    </row>
    <row r="10" spans="1:26" ht="22.5">
      <c r="A10" s="63" t="s">
        <v>278</v>
      </c>
      <c r="B10" s="64">
        <f>SUM(B5:B9)</f>
        <v>127944059</v>
      </c>
      <c r="C10" s="64">
        <f>SUM(C5:C9)</f>
        <v>0</v>
      </c>
      <c r="D10" s="65">
        <f aca="true" t="shared" si="0" ref="D10:Z10">SUM(D5:D9)</f>
        <v>133330486</v>
      </c>
      <c r="E10" s="66">
        <f t="shared" si="0"/>
        <v>130004465</v>
      </c>
      <c r="F10" s="66">
        <f t="shared" si="0"/>
        <v>5305157</v>
      </c>
      <c r="G10" s="66">
        <f t="shared" si="0"/>
        <v>5296232</v>
      </c>
      <c r="H10" s="66">
        <f t="shared" si="0"/>
        <v>5246852</v>
      </c>
      <c r="I10" s="66">
        <f t="shared" si="0"/>
        <v>15848241</v>
      </c>
      <c r="J10" s="66">
        <f t="shared" si="0"/>
        <v>5707202</v>
      </c>
      <c r="K10" s="66">
        <f t="shared" si="0"/>
        <v>8289473</v>
      </c>
      <c r="L10" s="66">
        <f t="shared" si="0"/>
        <v>-2473381</v>
      </c>
      <c r="M10" s="66">
        <f t="shared" si="0"/>
        <v>11523294</v>
      </c>
      <c r="N10" s="66">
        <f t="shared" si="0"/>
        <v>6150943</v>
      </c>
      <c r="O10" s="66">
        <f t="shared" si="0"/>
        <v>6154794</v>
      </c>
      <c r="P10" s="66">
        <f t="shared" si="0"/>
        <v>9278064</v>
      </c>
      <c r="Q10" s="66">
        <f t="shared" si="0"/>
        <v>21583801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48955336</v>
      </c>
      <c r="W10" s="66">
        <f t="shared" si="0"/>
        <v>99338776</v>
      </c>
      <c r="X10" s="66">
        <f t="shared" si="0"/>
        <v>-50383440</v>
      </c>
      <c r="Y10" s="67">
        <f>+IF(W10&lt;&gt;0,(X10/W10)*100,0)</f>
        <v>-50.71880491058195</v>
      </c>
      <c r="Z10" s="68">
        <f t="shared" si="0"/>
        <v>130004465</v>
      </c>
    </row>
    <row r="11" spans="1:26" ht="12.75">
      <c r="A11" s="58" t="s">
        <v>37</v>
      </c>
      <c r="B11" s="19">
        <v>46643301</v>
      </c>
      <c r="C11" s="19">
        <v>0</v>
      </c>
      <c r="D11" s="59">
        <v>49220000</v>
      </c>
      <c r="E11" s="60">
        <v>50166296</v>
      </c>
      <c r="F11" s="60">
        <v>4053002</v>
      </c>
      <c r="G11" s="60">
        <v>3945178</v>
      </c>
      <c r="H11" s="60">
        <v>3891197</v>
      </c>
      <c r="I11" s="60">
        <v>11889377</v>
      </c>
      <c r="J11" s="60">
        <v>3882955</v>
      </c>
      <c r="K11" s="60">
        <v>3833843</v>
      </c>
      <c r="L11" s="60">
        <v>3843605</v>
      </c>
      <c r="M11" s="60">
        <v>11560403</v>
      </c>
      <c r="N11" s="60">
        <v>3897534</v>
      </c>
      <c r="O11" s="60">
        <v>3771289</v>
      </c>
      <c r="P11" s="60">
        <v>3785309</v>
      </c>
      <c r="Q11" s="60">
        <v>11454132</v>
      </c>
      <c r="R11" s="60">
        <v>0</v>
      </c>
      <c r="S11" s="60">
        <v>0</v>
      </c>
      <c r="T11" s="60">
        <v>0</v>
      </c>
      <c r="U11" s="60">
        <v>0</v>
      </c>
      <c r="V11" s="60">
        <v>34903912</v>
      </c>
      <c r="W11" s="60">
        <v>36914994</v>
      </c>
      <c r="X11" s="60">
        <v>-2011082</v>
      </c>
      <c r="Y11" s="61">
        <v>-5.45</v>
      </c>
      <c r="Z11" s="62">
        <v>50166296</v>
      </c>
    </row>
    <row r="12" spans="1:26" ht="12.75">
      <c r="A12" s="58" t="s">
        <v>38</v>
      </c>
      <c r="B12" s="19">
        <v>3348214</v>
      </c>
      <c r="C12" s="19">
        <v>0</v>
      </c>
      <c r="D12" s="59">
        <v>3500002</v>
      </c>
      <c r="E12" s="60">
        <v>3859402</v>
      </c>
      <c r="F12" s="60">
        <v>288003</v>
      </c>
      <c r="G12" s="60">
        <v>288003</v>
      </c>
      <c r="H12" s="60">
        <v>288003</v>
      </c>
      <c r="I12" s="60">
        <v>864009</v>
      </c>
      <c r="J12" s="60">
        <v>288003</v>
      </c>
      <c r="K12" s="60">
        <v>288003</v>
      </c>
      <c r="L12" s="60">
        <v>283228</v>
      </c>
      <c r="M12" s="60">
        <v>859234</v>
      </c>
      <c r="N12" s="60">
        <v>509089</v>
      </c>
      <c r="O12" s="60">
        <v>321617</v>
      </c>
      <c r="P12" s="60">
        <v>300842</v>
      </c>
      <c r="Q12" s="60">
        <v>1131548</v>
      </c>
      <c r="R12" s="60">
        <v>0</v>
      </c>
      <c r="S12" s="60">
        <v>0</v>
      </c>
      <c r="T12" s="60">
        <v>0</v>
      </c>
      <c r="U12" s="60">
        <v>0</v>
      </c>
      <c r="V12" s="60">
        <v>2854791</v>
      </c>
      <c r="W12" s="60">
        <v>2624994</v>
      </c>
      <c r="X12" s="60">
        <v>229797</v>
      </c>
      <c r="Y12" s="61">
        <v>8.75</v>
      </c>
      <c r="Z12" s="62">
        <v>3859402</v>
      </c>
    </row>
    <row r="13" spans="1:26" ht="12.75">
      <c r="A13" s="58" t="s">
        <v>279</v>
      </c>
      <c r="B13" s="19">
        <v>32865634</v>
      </c>
      <c r="C13" s="19">
        <v>0</v>
      </c>
      <c r="D13" s="59">
        <v>31920000</v>
      </c>
      <c r="E13" s="60">
        <v>37785353</v>
      </c>
      <c r="F13" s="60">
        <v>10730226</v>
      </c>
      <c r="G13" s="60">
        <v>8520468</v>
      </c>
      <c r="H13" s="60">
        <v>8515989</v>
      </c>
      <c r="I13" s="60">
        <v>27766683</v>
      </c>
      <c r="J13" s="60">
        <v>8469252</v>
      </c>
      <c r="K13" s="60">
        <v>7413580</v>
      </c>
      <c r="L13" s="60">
        <v>7215195</v>
      </c>
      <c r="M13" s="60">
        <v>23098027</v>
      </c>
      <c r="N13" s="60">
        <v>6630106</v>
      </c>
      <c r="O13" s="60">
        <v>0</v>
      </c>
      <c r="P13" s="60">
        <v>0</v>
      </c>
      <c r="Q13" s="60">
        <v>6630106</v>
      </c>
      <c r="R13" s="60">
        <v>0</v>
      </c>
      <c r="S13" s="60">
        <v>0</v>
      </c>
      <c r="T13" s="60">
        <v>0</v>
      </c>
      <c r="U13" s="60">
        <v>0</v>
      </c>
      <c r="V13" s="60">
        <v>57494816</v>
      </c>
      <c r="W13" s="60"/>
      <c r="X13" s="60">
        <v>57494816</v>
      </c>
      <c r="Y13" s="61">
        <v>0</v>
      </c>
      <c r="Z13" s="62">
        <v>37785353</v>
      </c>
    </row>
    <row r="14" spans="1:26" ht="12.75">
      <c r="A14" s="58" t="s">
        <v>40</v>
      </c>
      <c r="B14" s="19">
        <v>3010152</v>
      </c>
      <c r="C14" s="19">
        <v>0</v>
      </c>
      <c r="D14" s="59">
        <v>50000</v>
      </c>
      <c r="E14" s="60">
        <v>400000</v>
      </c>
      <c r="F14" s="60">
        <v>41364</v>
      </c>
      <c r="G14" s="60">
        <v>40159</v>
      </c>
      <c r="H14" s="60">
        <v>46525</v>
      </c>
      <c r="I14" s="60">
        <v>128048</v>
      </c>
      <c r="J14" s="60">
        <v>4617</v>
      </c>
      <c r="K14" s="60">
        <v>0</v>
      </c>
      <c r="L14" s="60">
        <v>0</v>
      </c>
      <c r="M14" s="60">
        <v>4617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132665</v>
      </c>
      <c r="W14" s="60">
        <v>25000</v>
      </c>
      <c r="X14" s="60">
        <v>107665</v>
      </c>
      <c r="Y14" s="61">
        <v>430.66</v>
      </c>
      <c r="Z14" s="62">
        <v>400000</v>
      </c>
    </row>
    <row r="15" spans="1:26" ht="12.75">
      <c r="A15" s="58" t="s">
        <v>41</v>
      </c>
      <c r="B15" s="19">
        <v>26844034</v>
      </c>
      <c r="C15" s="19">
        <v>0</v>
      </c>
      <c r="D15" s="59">
        <v>27354142</v>
      </c>
      <c r="E15" s="60">
        <v>28188096</v>
      </c>
      <c r="F15" s="60">
        <v>16970967</v>
      </c>
      <c r="G15" s="60">
        <v>5145428</v>
      </c>
      <c r="H15" s="60">
        <v>18995817</v>
      </c>
      <c r="I15" s="60">
        <v>41112212</v>
      </c>
      <c r="J15" s="60">
        <v>598450</v>
      </c>
      <c r="K15" s="60">
        <v>586483</v>
      </c>
      <c r="L15" s="60">
        <v>2205026</v>
      </c>
      <c r="M15" s="60">
        <v>3389959</v>
      </c>
      <c r="N15" s="60">
        <v>2471177</v>
      </c>
      <c r="O15" s="60">
        <v>4154364</v>
      </c>
      <c r="P15" s="60">
        <v>1603689</v>
      </c>
      <c r="Q15" s="60">
        <v>8229230</v>
      </c>
      <c r="R15" s="60">
        <v>0</v>
      </c>
      <c r="S15" s="60">
        <v>0</v>
      </c>
      <c r="T15" s="60">
        <v>0</v>
      </c>
      <c r="U15" s="60">
        <v>0</v>
      </c>
      <c r="V15" s="60">
        <v>52731401</v>
      </c>
      <c r="W15" s="60">
        <v>20515500</v>
      </c>
      <c r="X15" s="60">
        <v>32215901</v>
      </c>
      <c r="Y15" s="61">
        <v>157.03</v>
      </c>
      <c r="Z15" s="62">
        <v>28188096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72764847</v>
      </c>
      <c r="C17" s="19">
        <v>0</v>
      </c>
      <c r="D17" s="59">
        <v>52346487</v>
      </c>
      <c r="E17" s="60">
        <v>49652731</v>
      </c>
      <c r="F17" s="60">
        <v>3653653</v>
      </c>
      <c r="G17" s="60">
        <v>2321715</v>
      </c>
      <c r="H17" s="60">
        <v>1143279</v>
      </c>
      <c r="I17" s="60">
        <v>7118647</v>
      </c>
      <c r="J17" s="60">
        <v>2410767</v>
      </c>
      <c r="K17" s="60">
        <v>482926</v>
      </c>
      <c r="L17" s="60">
        <v>1690156</v>
      </c>
      <c r="M17" s="60">
        <v>4583849</v>
      </c>
      <c r="N17" s="60">
        <v>3805700</v>
      </c>
      <c r="O17" s="60">
        <v>1085421</v>
      </c>
      <c r="P17" s="60">
        <v>2701453</v>
      </c>
      <c r="Q17" s="60">
        <v>7592574</v>
      </c>
      <c r="R17" s="60">
        <v>0</v>
      </c>
      <c r="S17" s="60">
        <v>0</v>
      </c>
      <c r="T17" s="60">
        <v>0</v>
      </c>
      <c r="U17" s="60">
        <v>0</v>
      </c>
      <c r="V17" s="60">
        <v>19295070</v>
      </c>
      <c r="W17" s="60">
        <v>28058531</v>
      </c>
      <c r="X17" s="60">
        <v>-8763461</v>
      </c>
      <c r="Y17" s="61">
        <v>-31.23</v>
      </c>
      <c r="Z17" s="62">
        <v>49652731</v>
      </c>
    </row>
    <row r="18" spans="1:26" ht="12.75">
      <c r="A18" s="70" t="s">
        <v>44</v>
      </c>
      <c r="B18" s="71">
        <f>SUM(B11:B17)</f>
        <v>185476182</v>
      </c>
      <c r="C18" s="71">
        <f>SUM(C11:C17)</f>
        <v>0</v>
      </c>
      <c r="D18" s="72">
        <f aca="true" t="shared" si="1" ref="D18:Z18">SUM(D11:D17)</f>
        <v>164390631</v>
      </c>
      <c r="E18" s="73">
        <f t="shared" si="1"/>
        <v>170051878</v>
      </c>
      <c r="F18" s="73">
        <f t="shared" si="1"/>
        <v>35737215</v>
      </c>
      <c r="G18" s="73">
        <f t="shared" si="1"/>
        <v>20260951</v>
      </c>
      <c r="H18" s="73">
        <f t="shared" si="1"/>
        <v>32880810</v>
      </c>
      <c r="I18" s="73">
        <f t="shared" si="1"/>
        <v>88878976</v>
      </c>
      <c r="J18" s="73">
        <f t="shared" si="1"/>
        <v>15654044</v>
      </c>
      <c r="K18" s="73">
        <f t="shared" si="1"/>
        <v>12604835</v>
      </c>
      <c r="L18" s="73">
        <f t="shared" si="1"/>
        <v>15237210</v>
      </c>
      <c r="M18" s="73">
        <f t="shared" si="1"/>
        <v>43496089</v>
      </c>
      <c r="N18" s="73">
        <f t="shared" si="1"/>
        <v>17313606</v>
      </c>
      <c r="O18" s="73">
        <f t="shared" si="1"/>
        <v>9332691</v>
      </c>
      <c r="P18" s="73">
        <f t="shared" si="1"/>
        <v>8391293</v>
      </c>
      <c r="Q18" s="73">
        <f t="shared" si="1"/>
        <v>35037590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167412655</v>
      </c>
      <c r="W18" s="73">
        <f t="shared" si="1"/>
        <v>88139019</v>
      </c>
      <c r="X18" s="73">
        <f t="shared" si="1"/>
        <v>79273636</v>
      </c>
      <c r="Y18" s="67">
        <f>+IF(W18&lt;&gt;0,(X18/W18)*100,0)</f>
        <v>89.94159102224634</v>
      </c>
      <c r="Z18" s="74">
        <f t="shared" si="1"/>
        <v>170051878</v>
      </c>
    </row>
    <row r="19" spans="1:26" ht="12.75">
      <c r="A19" s="70" t="s">
        <v>45</v>
      </c>
      <c r="B19" s="75">
        <f>+B10-B18</f>
        <v>-57532123</v>
      </c>
      <c r="C19" s="75">
        <f>+C10-C18</f>
        <v>0</v>
      </c>
      <c r="D19" s="76">
        <f aca="true" t="shared" si="2" ref="D19:Z19">+D10-D18</f>
        <v>-31060145</v>
      </c>
      <c r="E19" s="77">
        <f t="shared" si="2"/>
        <v>-40047413</v>
      </c>
      <c r="F19" s="77">
        <f t="shared" si="2"/>
        <v>-30432058</v>
      </c>
      <c r="G19" s="77">
        <f t="shared" si="2"/>
        <v>-14964719</v>
      </c>
      <c r="H19" s="77">
        <f t="shared" si="2"/>
        <v>-27633958</v>
      </c>
      <c r="I19" s="77">
        <f t="shared" si="2"/>
        <v>-73030735</v>
      </c>
      <c r="J19" s="77">
        <f t="shared" si="2"/>
        <v>-9946842</v>
      </c>
      <c r="K19" s="77">
        <f t="shared" si="2"/>
        <v>-4315362</v>
      </c>
      <c r="L19" s="77">
        <f t="shared" si="2"/>
        <v>-17710591</v>
      </c>
      <c r="M19" s="77">
        <f t="shared" si="2"/>
        <v>-31972795</v>
      </c>
      <c r="N19" s="77">
        <f t="shared" si="2"/>
        <v>-11162663</v>
      </c>
      <c r="O19" s="77">
        <f t="shared" si="2"/>
        <v>-3177897</v>
      </c>
      <c r="P19" s="77">
        <f t="shared" si="2"/>
        <v>886771</v>
      </c>
      <c r="Q19" s="77">
        <f t="shared" si="2"/>
        <v>-13453789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-118457319</v>
      </c>
      <c r="W19" s="77">
        <f>IF(E10=E18,0,W10-W18)</f>
        <v>11199757</v>
      </c>
      <c r="X19" s="77">
        <f t="shared" si="2"/>
        <v>-129657076</v>
      </c>
      <c r="Y19" s="78">
        <f>+IF(W19&lt;&gt;0,(X19/W19)*100,0)</f>
        <v>-1157.6775817546754</v>
      </c>
      <c r="Z19" s="79">
        <f t="shared" si="2"/>
        <v>-40047413</v>
      </c>
    </row>
    <row r="20" spans="1:26" ht="12.75">
      <c r="A20" s="58" t="s">
        <v>46</v>
      </c>
      <c r="B20" s="19">
        <v>55528753</v>
      </c>
      <c r="C20" s="19">
        <v>0</v>
      </c>
      <c r="D20" s="59">
        <v>46877000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6790000</v>
      </c>
      <c r="M20" s="60">
        <v>6790000</v>
      </c>
      <c r="N20" s="60">
        <v>0</v>
      </c>
      <c r="O20" s="60">
        <v>21231000</v>
      </c>
      <c r="P20" s="60">
        <v>3899000</v>
      </c>
      <c r="Q20" s="60">
        <v>25130000</v>
      </c>
      <c r="R20" s="60">
        <v>0</v>
      </c>
      <c r="S20" s="60">
        <v>0</v>
      </c>
      <c r="T20" s="60">
        <v>0</v>
      </c>
      <c r="U20" s="60">
        <v>0</v>
      </c>
      <c r="V20" s="60">
        <v>31920000</v>
      </c>
      <c r="W20" s="60">
        <v>46877000</v>
      </c>
      <c r="X20" s="60">
        <v>-14957000</v>
      </c>
      <c r="Y20" s="61">
        <v>-31.91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-2003370</v>
      </c>
      <c r="C22" s="86">
        <f>SUM(C19:C21)</f>
        <v>0</v>
      </c>
      <c r="D22" s="87">
        <f aca="true" t="shared" si="3" ref="D22:Z22">SUM(D19:D21)</f>
        <v>15816855</v>
      </c>
      <c r="E22" s="88">
        <f t="shared" si="3"/>
        <v>-40047413</v>
      </c>
      <c r="F22" s="88">
        <f t="shared" si="3"/>
        <v>-30432058</v>
      </c>
      <c r="G22" s="88">
        <f t="shared" si="3"/>
        <v>-14964719</v>
      </c>
      <c r="H22" s="88">
        <f t="shared" si="3"/>
        <v>-27633958</v>
      </c>
      <c r="I22" s="88">
        <f t="shared" si="3"/>
        <v>-73030735</v>
      </c>
      <c r="J22" s="88">
        <f t="shared" si="3"/>
        <v>-9946842</v>
      </c>
      <c r="K22" s="88">
        <f t="shared" si="3"/>
        <v>-4315362</v>
      </c>
      <c r="L22" s="88">
        <f t="shared" si="3"/>
        <v>-10920591</v>
      </c>
      <c r="M22" s="88">
        <f t="shared" si="3"/>
        <v>-25182795</v>
      </c>
      <c r="N22" s="88">
        <f t="shared" si="3"/>
        <v>-11162663</v>
      </c>
      <c r="O22" s="88">
        <f t="shared" si="3"/>
        <v>18053103</v>
      </c>
      <c r="P22" s="88">
        <f t="shared" si="3"/>
        <v>4785771</v>
      </c>
      <c r="Q22" s="88">
        <f t="shared" si="3"/>
        <v>11676211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-86537319</v>
      </c>
      <c r="W22" s="88">
        <f t="shared" si="3"/>
        <v>58076757</v>
      </c>
      <c r="X22" s="88">
        <f t="shared" si="3"/>
        <v>-144614076</v>
      </c>
      <c r="Y22" s="89">
        <f>+IF(W22&lt;&gt;0,(X22/W22)*100,0)</f>
        <v>-249.00508132711337</v>
      </c>
      <c r="Z22" s="90">
        <f t="shared" si="3"/>
        <v>-40047413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-2003370</v>
      </c>
      <c r="C24" s="75">
        <f>SUM(C22:C23)</f>
        <v>0</v>
      </c>
      <c r="D24" s="76">
        <f aca="true" t="shared" si="4" ref="D24:Z24">SUM(D22:D23)</f>
        <v>15816855</v>
      </c>
      <c r="E24" s="77">
        <f t="shared" si="4"/>
        <v>-40047413</v>
      </c>
      <c r="F24" s="77">
        <f t="shared" si="4"/>
        <v>-30432058</v>
      </c>
      <c r="G24" s="77">
        <f t="shared" si="4"/>
        <v>-14964719</v>
      </c>
      <c r="H24" s="77">
        <f t="shared" si="4"/>
        <v>-27633958</v>
      </c>
      <c r="I24" s="77">
        <f t="shared" si="4"/>
        <v>-73030735</v>
      </c>
      <c r="J24" s="77">
        <f t="shared" si="4"/>
        <v>-9946842</v>
      </c>
      <c r="K24" s="77">
        <f t="shared" si="4"/>
        <v>-4315362</v>
      </c>
      <c r="L24" s="77">
        <f t="shared" si="4"/>
        <v>-10920591</v>
      </c>
      <c r="M24" s="77">
        <f t="shared" si="4"/>
        <v>-25182795</v>
      </c>
      <c r="N24" s="77">
        <f t="shared" si="4"/>
        <v>-11162663</v>
      </c>
      <c r="O24" s="77">
        <f t="shared" si="4"/>
        <v>18053103</v>
      </c>
      <c r="P24" s="77">
        <f t="shared" si="4"/>
        <v>4785771</v>
      </c>
      <c r="Q24" s="77">
        <f t="shared" si="4"/>
        <v>11676211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-86537319</v>
      </c>
      <c r="W24" s="77">
        <f t="shared" si="4"/>
        <v>58076757</v>
      </c>
      <c r="X24" s="77">
        <f t="shared" si="4"/>
        <v>-144614076</v>
      </c>
      <c r="Y24" s="78">
        <f>+IF(W24&lt;&gt;0,(X24/W24)*100,0)</f>
        <v>-249.00508132711337</v>
      </c>
      <c r="Z24" s="79">
        <f t="shared" si="4"/>
        <v>-40047413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59225804</v>
      </c>
      <c r="C27" s="22">
        <v>0</v>
      </c>
      <c r="D27" s="99">
        <v>46877001</v>
      </c>
      <c r="E27" s="100">
        <v>43047104</v>
      </c>
      <c r="F27" s="100">
        <v>2092300</v>
      </c>
      <c r="G27" s="100">
        <v>1125371</v>
      </c>
      <c r="H27" s="100">
        <v>424330</v>
      </c>
      <c r="I27" s="100">
        <v>3642001</v>
      </c>
      <c r="J27" s="100">
        <v>1291679</v>
      </c>
      <c r="K27" s="100">
        <v>261083</v>
      </c>
      <c r="L27" s="100">
        <v>788328</v>
      </c>
      <c r="M27" s="100">
        <v>2341090</v>
      </c>
      <c r="N27" s="100">
        <v>94214</v>
      </c>
      <c r="O27" s="100">
        <v>4033293</v>
      </c>
      <c r="P27" s="100">
        <v>751914</v>
      </c>
      <c r="Q27" s="100">
        <v>4879421</v>
      </c>
      <c r="R27" s="100">
        <v>0</v>
      </c>
      <c r="S27" s="100">
        <v>0</v>
      </c>
      <c r="T27" s="100">
        <v>0</v>
      </c>
      <c r="U27" s="100">
        <v>0</v>
      </c>
      <c r="V27" s="100">
        <v>10862512</v>
      </c>
      <c r="W27" s="100">
        <v>32285328</v>
      </c>
      <c r="X27" s="100">
        <v>-21422816</v>
      </c>
      <c r="Y27" s="101">
        <v>-66.35</v>
      </c>
      <c r="Z27" s="102">
        <v>43047104</v>
      </c>
    </row>
    <row r="28" spans="1:26" ht="12.75">
      <c r="A28" s="103" t="s">
        <v>46</v>
      </c>
      <c r="B28" s="19">
        <v>59221519</v>
      </c>
      <c r="C28" s="19">
        <v>0</v>
      </c>
      <c r="D28" s="59">
        <v>46877001</v>
      </c>
      <c r="E28" s="60">
        <v>43047104</v>
      </c>
      <c r="F28" s="60">
        <v>2092300</v>
      </c>
      <c r="G28" s="60">
        <v>1125371</v>
      </c>
      <c r="H28" s="60">
        <v>424330</v>
      </c>
      <c r="I28" s="60">
        <v>3642001</v>
      </c>
      <c r="J28" s="60">
        <v>1291679</v>
      </c>
      <c r="K28" s="60">
        <v>261083</v>
      </c>
      <c r="L28" s="60">
        <v>788328</v>
      </c>
      <c r="M28" s="60">
        <v>2341090</v>
      </c>
      <c r="N28" s="60">
        <v>94214</v>
      </c>
      <c r="O28" s="60">
        <v>4033293</v>
      </c>
      <c r="P28" s="60">
        <v>751914</v>
      </c>
      <c r="Q28" s="60">
        <v>4879421</v>
      </c>
      <c r="R28" s="60">
        <v>0</v>
      </c>
      <c r="S28" s="60">
        <v>0</v>
      </c>
      <c r="T28" s="60">
        <v>0</v>
      </c>
      <c r="U28" s="60">
        <v>0</v>
      </c>
      <c r="V28" s="60">
        <v>10862512</v>
      </c>
      <c r="W28" s="60">
        <v>32285328</v>
      </c>
      <c r="X28" s="60">
        <v>-21422816</v>
      </c>
      <c r="Y28" s="61">
        <v>-66.35</v>
      </c>
      <c r="Z28" s="62">
        <v>43047104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4285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59225804</v>
      </c>
      <c r="C32" s="22">
        <f>SUM(C28:C31)</f>
        <v>0</v>
      </c>
      <c r="D32" s="99">
        <f aca="true" t="shared" si="5" ref="D32:Z32">SUM(D28:D31)</f>
        <v>46877001</v>
      </c>
      <c r="E32" s="100">
        <f t="shared" si="5"/>
        <v>43047104</v>
      </c>
      <c r="F32" s="100">
        <f t="shared" si="5"/>
        <v>2092300</v>
      </c>
      <c r="G32" s="100">
        <f t="shared" si="5"/>
        <v>1125371</v>
      </c>
      <c r="H32" s="100">
        <f t="shared" si="5"/>
        <v>424330</v>
      </c>
      <c r="I32" s="100">
        <f t="shared" si="5"/>
        <v>3642001</v>
      </c>
      <c r="J32" s="100">
        <f t="shared" si="5"/>
        <v>1291679</v>
      </c>
      <c r="K32" s="100">
        <f t="shared" si="5"/>
        <v>261083</v>
      </c>
      <c r="L32" s="100">
        <f t="shared" si="5"/>
        <v>788328</v>
      </c>
      <c r="M32" s="100">
        <f t="shared" si="5"/>
        <v>2341090</v>
      </c>
      <c r="N32" s="100">
        <f t="shared" si="5"/>
        <v>94214</v>
      </c>
      <c r="O32" s="100">
        <f t="shared" si="5"/>
        <v>4033293</v>
      </c>
      <c r="P32" s="100">
        <f t="shared" si="5"/>
        <v>751914</v>
      </c>
      <c r="Q32" s="100">
        <f t="shared" si="5"/>
        <v>4879421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10862512</v>
      </c>
      <c r="W32" s="100">
        <f t="shared" si="5"/>
        <v>32285328</v>
      </c>
      <c r="X32" s="100">
        <f t="shared" si="5"/>
        <v>-21422816</v>
      </c>
      <c r="Y32" s="101">
        <f>+IF(W32&lt;&gt;0,(X32/W32)*100,0)</f>
        <v>-66.3546487742048</v>
      </c>
      <c r="Z32" s="102">
        <f t="shared" si="5"/>
        <v>43047104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69904108</v>
      </c>
      <c r="C35" s="19">
        <v>0</v>
      </c>
      <c r="D35" s="59">
        <v>91699711</v>
      </c>
      <c r="E35" s="60">
        <v>91699547</v>
      </c>
      <c r="F35" s="60">
        <v>-2609420</v>
      </c>
      <c r="G35" s="60">
        <v>2417883</v>
      </c>
      <c r="H35" s="60">
        <v>-28369521</v>
      </c>
      <c r="I35" s="60">
        <v>-28369521</v>
      </c>
      <c r="J35" s="60">
        <v>-22811669</v>
      </c>
      <c r="K35" s="60">
        <v>5393075</v>
      </c>
      <c r="L35" s="60">
        <v>13143216</v>
      </c>
      <c r="M35" s="60">
        <v>13143216</v>
      </c>
      <c r="N35" s="60">
        <v>40284785</v>
      </c>
      <c r="O35" s="60">
        <v>182017962</v>
      </c>
      <c r="P35" s="60">
        <v>183967828</v>
      </c>
      <c r="Q35" s="60">
        <v>183967828</v>
      </c>
      <c r="R35" s="60">
        <v>0</v>
      </c>
      <c r="S35" s="60">
        <v>0</v>
      </c>
      <c r="T35" s="60">
        <v>0</v>
      </c>
      <c r="U35" s="60">
        <v>0</v>
      </c>
      <c r="V35" s="60">
        <v>183967828</v>
      </c>
      <c r="W35" s="60">
        <v>68774660</v>
      </c>
      <c r="X35" s="60">
        <v>115193168</v>
      </c>
      <c r="Y35" s="61">
        <v>167.49</v>
      </c>
      <c r="Z35" s="62">
        <v>91699547</v>
      </c>
    </row>
    <row r="36" spans="1:26" ht="12.75">
      <c r="A36" s="58" t="s">
        <v>57</v>
      </c>
      <c r="B36" s="19">
        <v>594935744</v>
      </c>
      <c r="C36" s="19">
        <v>0</v>
      </c>
      <c r="D36" s="59">
        <v>642902000</v>
      </c>
      <c r="E36" s="60">
        <v>642902000</v>
      </c>
      <c r="F36" s="60">
        <v>1161586</v>
      </c>
      <c r="G36" s="60">
        <v>1753799</v>
      </c>
      <c r="H36" s="60">
        <v>1753799</v>
      </c>
      <c r="I36" s="60">
        <v>1753799</v>
      </c>
      <c r="J36" s="60">
        <v>3074001</v>
      </c>
      <c r="K36" s="60">
        <v>-39416697</v>
      </c>
      <c r="L36" s="60">
        <v>-42815826</v>
      </c>
      <c r="M36" s="60">
        <v>-42815826</v>
      </c>
      <c r="N36" s="60">
        <v>-48800471</v>
      </c>
      <c r="O36" s="60">
        <v>554250694</v>
      </c>
      <c r="P36" s="60">
        <v>542176092</v>
      </c>
      <c r="Q36" s="60">
        <v>542176092</v>
      </c>
      <c r="R36" s="60">
        <v>0</v>
      </c>
      <c r="S36" s="60">
        <v>0</v>
      </c>
      <c r="T36" s="60">
        <v>0</v>
      </c>
      <c r="U36" s="60">
        <v>0</v>
      </c>
      <c r="V36" s="60">
        <v>542176092</v>
      </c>
      <c r="W36" s="60">
        <v>482176500</v>
      </c>
      <c r="X36" s="60">
        <v>59999592</v>
      </c>
      <c r="Y36" s="61">
        <v>12.44</v>
      </c>
      <c r="Z36" s="62">
        <v>642902000</v>
      </c>
    </row>
    <row r="37" spans="1:26" ht="12.75">
      <c r="A37" s="58" t="s">
        <v>58</v>
      </c>
      <c r="B37" s="19">
        <v>55705263</v>
      </c>
      <c r="C37" s="19">
        <v>0</v>
      </c>
      <c r="D37" s="59">
        <v>12545813</v>
      </c>
      <c r="E37" s="60">
        <v>12545813</v>
      </c>
      <c r="F37" s="60">
        <v>15588507</v>
      </c>
      <c r="G37" s="60">
        <v>24379119</v>
      </c>
      <c r="H37" s="60">
        <v>9488482</v>
      </c>
      <c r="I37" s="60">
        <v>9488482</v>
      </c>
      <c r="J37" s="60">
        <v>14542502</v>
      </c>
      <c r="K37" s="60">
        <v>57780116</v>
      </c>
      <c r="L37" s="60">
        <v>71261233</v>
      </c>
      <c r="M37" s="60">
        <v>71261233</v>
      </c>
      <c r="N37" s="60">
        <v>84650067</v>
      </c>
      <c r="O37" s="60">
        <v>176364411</v>
      </c>
      <c r="P37" s="60">
        <v>187245311</v>
      </c>
      <c r="Q37" s="60">
        <v>187245311</v>
      </c>
      <c r="R37" s="60">
        <v>0</v>
      </c>
      <c r="S37" s="60">
        <v>0</v>
      </c>
      <c r="T37" s="60">
        <v>0</v>
      </c>
      <c r="U37" s="60">
        <v>0</v>
      </c>
      <c r="V37" s="60">
        <v>187245311</v>
      </c>
      <c r="W37" s="60">
        <v>9409360</v>
      </c>
      <c r="X37" s="60">
        <v>177835951</v>
      </c>
      <c r="Y37" s="61">
        <v>1889.99</v>
      </c>
      <c r="Z37" s="62">
        <v>12545813</v>
      </c>
    </row>
    <row r="38" spans="1:26" ht="12.75">
      <c r="A38" s="58" t="s">
        <v>59</v>
      </c>
      <c r="B38" s="19">
        <v>21849940</v>
      </c>
      <c r="C38" s="19">
        <v>0</v>
      </c>
      <c r="D38" s="59">
        <v>11456734</v>
      </c>
      <c r="E38" s="60">
        <v>11456734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16795452</v>
      </c>
      <c r="P38" s="60">
        <v>16795452</v>
      </c>
      <c r="Q38" s="60">
        <v>16795452</v>
      </c>
      <c r="R38" s="60">
        <v>0</v>
      </c>
      <c r="S38" s="60">
        <v>0</v>
      </c>
      <c r="T38" s="60">
        <v>0</v>
      </c>
      <c r="U38" s="60">
        <v>0</v>
      </c>
      <c r="V38" s="60">
        <v>16795452</v>
      </c>
      <c r="W38" s="60">
        <v>8592551</v>
      </c>
      <c r="X38" s="60">
        <v>8202901</v>
      </c>
      <c r="Y38" s="61">
        <v>95.47</v>
      </c>
      <c r="Z38" s="62">
        <v>11456734</v>
      </c>
    </row>
    <row r="39" spans="1:26" ht="12.75">
      <c r="A39" s="58" t="s">
        <v>60</v>
      </c>
      <c r="B39" s="19">
        <v>587284649</v>
      </c>
      <c r="C39" s="19">
        <v>0</v>
      </c>
      <c r="D39" s="59">
        <v>710599164</v>
      </c>
      <c r="E39" s="60">
        <v>710599000</v>
      </c>
      <c r="F39" s="60">
        <v>-17036341</v>
      </c>
      <c r="G39" s="60">
        <v>-20207437</v>
      </c>
      <c r="H39" s="60">
        <v>-36104204</v>
      </c>
      <c r="I39" s="60">
        <v>-36104204</v>
      </c>
      <c r="J39" s="60">
        <v>-34280170</v>
      </c>
      <c r="K39" s="60">
        <v>-91803738</v>
      </c>
      <c r="L39" s="60">
        <v>-100933843</v>
      </c>
      <c r="M39" s="60">
        <v>-100933843</v>
      </c>
      <c r="N39" s="60">
        <v>-93165753</v>
      </c>
      <c r="O39" s="60">
        <v>543108793</v>
      </c>
      <c r="P39" s="60">
        <v>522103157</v>
      </c>
      <c r="Q39" s="60">
        <v>522103157</v>
      </c>
      <c r="R39" s="60">
        <v>0</v>
      </c>
      <c r="S39" s="60">
        <v>0</v>
      </c>
      <c r="T39" s="60">
        <v>0</v>
      </c>
      <c r="U39" s="60">
        <v>0</v>
      </c>
      <c r="V39" s="60">
        <v>522103157</v>
      </c>
      <c r="W39" s="60">
        <v>532949250</v>
      </c>
      <c r="X39" s="60">
        <v>-10846093</v>
      </c>
      <c r="Y39" s="61">
        <v>-2.04</v>
      </c>
      <c r="Z39" s="62">
        <v>710599000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55499917</v>
      </c>
      <c r="C42" s="19">
        <v>0</v>
      </c>
      <c r="D42" s="59">
        <v>45360699</v>
      </c>
      <c r="E42" s="60">
        <v>45010273</v>
      </c>
      <c r="F42" s="60">
        <v>34431814</v>
      </c>
      <c r="G42" s="60">
        <v>-10374286</v>
      </c>
      <c r="H42" s="60">
        <v>-22706922</v>
      </c>
      <c r="I42" s="60">
        <v>1350606</v>
      </c>
      <c r="J42" s="60">
        <v>-6443215</v>
      </c>
      <c r="K42" s="60">
        <v>-2427411</v>
      </c>
      <c r="L42" s="60">
        <v>8101063</v>
      </c>
      <c r="M42" s="60">
        <v>-769563</v>
      </c>
      <c r="N42" s="60">
        <v>-8314525</v>
      </c>
      <c r="O42" s="60">
        <v>14968979</v>
      </c>
      <c r="P42" s="60">
        <v>5353461</v>
      </c>
      <c r="Q42" s="60">
        <v>12007915</v>
      </c>
      <c r="R42" s="60">
        <v>0</v>
      </c>
      <c r="S42" s="60">
        <v>0</v>
      </c>
      <c r="T42" s="60">
        <v>0</v>
      </c>
      <c r="U42" s="60">
        <v>0</v>
      </c>
      <c r="V42" s="60">
        <v>12588958</v>
      </c>
      <c r="W42" s="60">
        <v>59201999</v>
      </c>
      <c r="X42" s="60">
        <v>-46613041</v>
      </c>
      <c r="Y42" s="61">
        <v>-78.74</v>
      </c>
      <c r="Z42" s="62">
        <v>45010273</v>
      </c>
    </row>
    <row r="43" spans="1:26" ht="12.75">
      <c r="A43" s="58" t="s">
        <v>63</v>
      </c>
      <c r="B43" s="19">
        <v>-55424331</v>
      </c>
      <c r="C43" s="19">
        <v>0</v>
      </c>
      <c r="D43" s="59">
        <v>-46877000</v>
      </c>
      <c r="E43" s="60">
        <v>-46877000</v>
      </c>
      <c r="F43" s="60">
        <v>-2140404</v>
      </c>
      <c r="G43" s="60">
        <v>-1171961</v>
      </c>
      <c r="H43" s="60">
        <v>-473468</v>
      </c>
      <c r="I43" s="60">
        <v>-3785833</v>
      </c>
      <c r="J43" s="60">
        <v>-1291679</v>
      </c>
      <c r="K43" s="60">
        <v>-261083</v>
      </c>
      <c r="L43" s="60">
        <v>-788328</v>
      </c>
      <c r="M43" s="60">
        <v>-2341090</v>
      </c>
      <c r="N43" s="60">
        <v>-139369</v>
      </c>
      <c r="O43" s="60">
        <v>-4033293</v>
      </c>
      <c r="P43" s="60">
        <v>-751914</v>
      </c>
      <c r="Q43" s="60">
        <v>-4924576</v>
      </c>
      <c r="R43" s="60">
        <v>0</v>
      </c>
      <c r="S43" s="60">
        <v>0</v>
      </c>
      <c r="T43" s="60">
        <v>0</v>
      </c>
      <c r="U43" s="60">
        <v>0</v>
      </c>
      <c r="V43" s="60">
        <v>-11051499</v>
      </c>
      <c r="W43" s="60">
        <v>-30960609</v>
      </c>
      <c r="X43" s="60">
        <v>19909110</v>
      </c>
      <c r="Y43" s="61">
        <v>-64.3</v>
      </c>
      <c r="Z43" s="62">
        <v>-46877000</v>
      </c>
    </row>
    <row r="44" spans="1:26" ht="12.75">
      <c r="A44" s="58" t="s">
        <v>64</v>
      </c>
      <c r="B44" s="19">
        <v>-292693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512619</v>
      </c>
      <c r="C45" s="22">
        <v>0</v>
      </c>
      <c r="D45" s="99">
        <v>-786575</v>
      </c>
      <c r="E45" s="100">
        <v>-1137001</v>
      </c>
      <c r="F45" s="100">
        <v>32804049</v>
      </c>
      <c r="G45" s="100">
        <v>21257802</v>
      </c>
      <c r="H45" s="100">
        <v>-1922588</v>
      </c>
      <c r="I45" s="100">
        <v>-1922588</v>
      </c>
      <c r="J45" s="100">
        <v>-9657482</v>
      </c>
      <c r="K45" s="100">
        <v>-12345976</v>
      </c>
      <c r="L45" s="100">
        <v>-5033241</v>
      </c>
      <c r="M45" s="100">
        <v>-5033241</v>
      </c>
      <c r="N45" s="100">
        <v>-13487135</v>
      </c>
      <c r="O45" s="100">
        <v>-2551449</v>
      </c>
      <c r="P45" s="100">
        <v>2050098</v>
      </c>
      <c r="Q45" s="100">
        <v>2050098</v>
      </c>
      <c r="R45" s="100">
        <v>0</v>
      </c>
      <c r="S45" s="100">
        <v>0</v>
      </c>
      <c r="T45" s="100">
        <v>0</v>
      </c>
      <c r="U45" s="100">
        <v>0</v>
      </c>
      <c r="V45" s="100">
        <v>2050098</v>
      </c>
      <c r="W45" s="100">
        <v>28971116</v>
      </c>
      <c r="X45" s="100">
        <v>-26921018</v>
      </c>
      <c r="Y45" s="101">
        <v>-92.92</v>
      </c>
      <c r="Z45" s="102">
        <v>-1137001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4510681</v>
      </c>
      <c r="C49" s="52">
        <v>0</v>
      </c>
      <c r="D49" s="129">
        <v>7370157</v>
      </c>
      <c r="E49" s="54">
        <v>3959243</v>
      </c>
      <c r="F49" s="54">
        <v>0</v>
      </c>
      <c r="G49" s="54">
        <v>0</v>
      </c>
      <c r="H49" s="54">
        <v>0</v>
      </c>
      <c r="I49" s="54">
        <v>11078</v>
      </c>
      <c r="J49" s="54">
        <v>0</v>
      </c>
      <c r="K49" s="54">
        <v>0</v>
      </c>
      <c r="L49" s="54">
        <v>0</v>
      </c>
      <c r="M49" s="54">
        <v>5646267</v>
      </c>
      <c r="N49" s="54">
        <v>0</v>
      </c>
      <c r="O49" s="54">
        <v>0</v>
      </c>
      <c r="P49" s="54">
        <v>0</v>
      </c>
      <c r="Q49" s="54">
        <v>2823517</v>
      </c>
      <c r="R49" s="54">
        <v>0</v>
      </c>
      <c r="S49" s="54">
        <v>0</v>
      </c>
      <c r="T49" s="54">
        <v>0</v>
      </c>
      <c r="U49" s="54">
        <v>0</v>
      </c>
      <c r="V49" s="54">
        <v>24042282</v>
      </c>
      <c r="W49" s="54">
        <v>112879850</v>
      </c>
      <c r="X49" s="54">
        <v>161243075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268573</v>
      </c>
      <c r="C51" s="52">
        <v>0</v>
      </c>
      <c r="D51" s="129">
        <v>398525</v>
      </c>
      <c r="E51" s="54">
        <v>225131</v>
      </c>
      <c r="F51" s="54">
        <v>0</v>
      </c>
      <c r="G51" s="54">
        <v>0</v>
      </c>
      <c r="H51" s="54">
        <v>0</v>
      </c>
      <c r="I51" s="54">
        <v>725757</v>
      </c>
      <c r="J51" s="54">
        <v>0</v>
      </c>
      <c r="K51" s="54">
        <v>0</v>
      </c>
      <c r="L51" s="54">
        <v>0</v>
      </c>
      <c r="M51" s="54">
        <v>11735016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13353002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31.243212128585046</v>
      </c>
      <c r="C58" s="5">
        <f>IF(C67=0,0,+(C76/C67)*100)</f>
        <v>0</v>
      </c>
      <c r="D58" s="6">
        <f aca="true" t="shared" si="6" ref="D58:Z58">IF(D67=0,0,+(D76/D67)*100)</f>
        <v>69.99981112633323</v>
      </c>
      <c r="E58" s="7">
        <f t="shared" si="6"/>
        <v>71.59125214243139</v>
      </c>
      <c r="F58" s="7">
        <f t="shared" si="6"/>
        <v>25.09784234575743</v>
      </c>
      <c r="G58" s="7">
        <f t="shared" si="6"/>
        <v>17.70030172871201</v>
      </c>
      <c r="H58" s="7">
        <f t="shared" si="6"/>
        <v>18.30993049951245</v>
      </c>
      <c r="I58" s="7">
        <f t="shared" si="6"/>
        <v>20.3743821034442</v>
      </c>
      <c r="J58" s="7">
        <f t="shared" si="6"/>
        <v>12.843097127555644</v>
      </c>
      <c r="K58" s="7">
        <f t="shared" si="6"/>
        <v>32.87495357496427</v>
      </c>
      <c r="L58" s="7">
        <f t="shared" si="6"/>
        <v>-61.53228257565889</v>
      </c>
      <c r="M58" s="7">
        <f t="shared" si="6"/>
        <v>118.22376377489134</v>
      </c>
      <c r="N58" s="7">
        <f t="shared" si="6"/>
        <v>38.60759887345043</v>
      </c>
      <c r="O58" s="7">
        <f t="shared" si="6"/>
        <v>42.856152873626215</v>
      </c>
      <c r="P58" s="7">
        <f t="shared" si="6"/>
        <v>138.21553187705143</v>
      </c>
      <c r="Q58" s="7">
        <f t="shared" si="6"/>
        <v>52.17409445392192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50.459797047495684</v>
      </c>
      <c r="W58" s="7">
        <f t="shared" si="6"/>
        <v>86.05302897249697</v>
      </c>
      <c r="X58" s="7">
        <f t="shared" si="6"/>
        <v>0</v>
      </c>
      <c r="Y58" s="7">
        <f t="shared" si="6"/>
        <v>0</v>
      </c>
      <c r="Z58" s="8">
        <f t="shared" si="6"/>
        <v>71.59125214243139</v>
      </c>
    </row>
    <row r="59" spans="1:26" ht="12.75">
      <c r="A59" s="37" t="s">
        <v>31</v>
      </c>
      <c r="B59" s="9">
        <f aca="true" t="shared" si="7" ref="B59:Z66">IF(B68=0,0,+(B77/B68)*100)</f>
        <v>26.25940720473747</v>
      </c>
      <c r="C59" s="9">
        <f t="shared" si="7"/>
        <v>0</v>
      </c>
      <c r="D59" s="2">
        <f t="shared" si="7"/>
        <v>69.99901674906515</v>
      </c>
      <c r="E59" s="10">
        <f t="shared" si="7"/>
        <v>69.99901674906515</v>
      </c>
      <c r="F59" s="10">
        <f t="shared" si="7"/>
        <v>29.14065077323926</v>
      </c>
      <c r="G59" s="10">
        <f t="shared" si="7"/>
        <v>21.47241989887633</v>
      </c>
      <c r="H59" s="10">
        <f t="shared" si="7"/>
        <v>25.465739642506456</v>
      </c>
      <c r="I59" s="10">
        <f t="shared" si="7"/>
        <v>25.359689403082196</v>
      </c>
      <c r="J59" s="10">
        <f t="shared" si="7"/>
        <v>16.411002131508425</v>
      </c>
      <c r="K59" s="10">
        <f t="shared" si="7"/>
        <v>79.09790297857892</v>
      </c>
      <c r="L59" s="10">
        <f t="shared" si="7"/>
        <v>-84.63946270504643</v>
      </c>
      <c r="M59" s="10">
        <f t="shared" si="7"/>
        <v>207.6276953013706</v>
      </c>
      <c r="N59" s="10">
        <f t="shared" si="7"/>
        <v>53.38778944534195</v>
      </c>
      <c r="O59" s="10">
        <f t="shared" si="7"/>
        <v>32.63655187664596</v>
      </c>
      <c r="P59" s="10">
        <f t="shared" si="7"/>
        <v>-25.905316047624865</v>
      </c>
      <c r="Q59" s="10">
        <f t="shared" si="7"/>
        <v>87.57847119390163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71.88891634786792</v>
      </c>
      <c r="W59" s="10">
        <f t="shared" si="7"/>
        <v>70.07882496940024</v>
      </c>
      <c r="X59" s="10">
        <f t="shared" si="7"/>
        <v>0</v>
      </c>
      <c r="Y59" s="10">
        <f t="shared" si="7"/>
        <v>0</v>
      </c>
      <c r="Z59" s="11">
        <f t="shared" si="7"/>
        <v>69.99901674906515</v>
      </c>
    </row>
    <row r="60" spans="1:26" ht="12.75">
      <c r="A60" s="38" t="s">
        <v>32</v>
      </c>
      <c r="B60" s="12">
        <f t="shared" si="7"/>
        <v>39.483225898309804</v>
      </c>
      <c r="C60" s="12">
        <f t="shared" si="7"/>
        <v>0</v>
      </c>
      <c r="D60" s="3">
        <f t="shared" si="7"/>
        <v>70.00006620043695</v>
      </c>
      <c r="E60" s="13">
        <f t="shared" si="7"/>
        <v>72.44083620963941</v>
      </c>
      <c r="F60" s="13">
        <f t="shared" si="7"/>
        <v>23.734560691058082</v>
      </c>
      <c r="G60" s="13">
        <f t="shared" si="7"/>
        <v>16.45427051385099</v>
      </c>
      <c r="H60" s="13">
        <f t="shared" si="7"/>
        <v>15.797205311616464</v>
      </c>
      <c r="I60" s="13">
        <f t="shared" si="7"/>
        <v>18.69037262870804</v>
      </c>
      <c r="J60" s="13">
        <f t="shared" si="7"/>
        <v>11.766138902578767</v>
      </c>
      <c r="K60" s="13">
        <f t="shared" si="7"/>
        <v>23.24541026391398</v>
      </c>
      <c r="L60" s="13">
        <f t="shared" si="7"/>
        <v>-54.680558103592766</v>
      </c>
      <c r="M60" s="13">
        <f t="shared" si="7"/>
        <v>98.64532177848258</v>
      </c>
      <c r="N60" s="13">
        <f t="shared" si="7"/>
        <v>36.109764328092645</v>
      </c>
      <c r="O60" s="13">
        <f t="shared" si="7"/>
        <v>50.565146641353905</v>
      </c>
      <c r="P60" s="13">
        <f t="shared" si="7"/>
        <v>74.96389650426599</v>
      </c>
      <c r="Q60" s="13">
        <f t="shared" si="7"/>
        <v>50.27804309680042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46.556792388584796</v>
      </c>
      <c r="W60" s="13">
        <f t="shared" si="7"/>
        <v>80.32351486563371</v>
      </c>
      <c r="X60" s="13">
        <f t="shared" si="7"/>
        <v>0</v>
      </c>
      <c r="Y60" s="13">
        <f t="shared" si="7"/>
        <v>0</v>
      </c>
      <c r="Z60" s="14">
        <f t="shared" si="7"/>
        <v>72.44083620963941</v>
      </c>
    </row>
    <row r="61" spans="1:26" ht="12.75">
      <c r="A61" s="39" t="s">
        <v>103</v>
      </c>
      <c r="B61" s="12">
        <f t="shared" si="7"/>
        <v>45.35076855126909</v>
      </c>
      <c r="C61" s="12">
        <f t="shared" si="7"/>
        <v>0</v>
      </c>
      <c r="D61" s="3">
        <f t="shared" si="7"/>
        <v>69.9992445187603</v>
      </c>
      <c r="E61" s="13">
        <f t="shared" si="7"/>
        <v>68.58704358278763</v>
      </c>
      <c r="F61" s="13">
        <f t="shared" si="7"/>
        <v>19.77123820961134</v>
      </c>
      <c r="G61" s="13">
        <f t="shared" si="7"/>
        <v>12.280154110070587</v>
      </c>
      <c r="H61" s="13">
        <f t="shared" si="7"/>
        <v>5.674707502112044</v>
      </c>
      <c r="I61" s="13">
        <f t="shared" si="7"/>
        <v>12.788793887575043</v>
      </c>
      <c r="J61" s="13">
        <f t="shared" si="7"/>
        <v>5.995741870429977</v>
      </c>
      <c r="K61" s="13">
        <f t="shared" si="7"/>
        <v>41.09797644686191</v>
      </c>
      <c r="L61" s="13">
        <f t="shared" si="7"/>
        <v>-148.95193962086051</v>
      </c>
      <c r="M61" s="13">
        <f t="shared" si="7"/>
        <v>115.1765182808776</v>
      </c>
      <c r="N61" s="13">
        <f t="shared" si="7"/>
        <v>43.576482904743</v>
      </c>
      <c r="O61" s="13">
        <f t="shared" si="7"/>
        <v>98.49587926217603</v>
      </c>
      <c r="P61" s="13">
        <f t="shared" si="7"/>
        <v>103.25872741163447</v>
      </c>
      <c r="Q61" s="13">
        <f t="shared" si="7"/>
        <v>73.2996237069789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56.60168927775647</v>
      </c>
      <c r="W61" s="13">
        <f t="shared" si="7"/>
        <v>76.50727925867623</v>
      </c>
      <c r="X61" s="13">
        <f t="shared" si="7"/>
        <v>0</v>
      </c>
      <c r="Y61" s="13">
        <f t="shared" si="7"/>
        <v>0</v>
      </c>
      <c r="Z61" s="14">
        <f t="shared" si="7"/>
        <v>68.58704358278763</v>
      </c>
    </row>
    <row r="62" spans="1:26" ht="12.75">
      <c r="A62" s="39" t="s">
        <v>104</v>
      </c>
      <c r="B62" s="12">
        <f t="shared" si="7"/>
        <v>18.29564695999514</v>
      </c>
      <c r="C62" s="12">
        <f t="shared" si="7"/>
        <v>0</v>
      </c>
      <c r="D62" s="3">
        <f t="shared" si="7"/>
        <v>70.00183197123715</v>
      </c>
      <c r="E62" s="13">
        <f t="shared" si="7"/>
        <v>75.27078925707349</v>
      </c>
      <c r="F62" s="13">
        <f t="shared" si="7"/>
        <v>41.35411099028697</v>
      </c>
      <c r="G62" s="13">
        <f t="shared" si="7"/>
        <v>19.99672599559498</v>
      </c>
      <c r="H62" s="13">
        <f t="shared" si="7"/>
        <v>35.57119104586561</v>
      </c>
      <c r="I62" s="13">
        <f t="shared" si="7"/>
        <v>30.269632670469694</v>
      </c>
      <c r="J62" s="13">
        <f t="shared" si="7"/>
        <v>19.651609671464136</v>
      </c>
      <c r="K62" s="13">
        <f t="shared" si="7"/>
        <v>11.950083268517027</v>
      </c>
      <c r="L62" s="13">
        <f t="shared" si="7"/>
        <v>-17.904075939490905</v>
      </c>
      <c r="M62" s="13">
        <f t="shared" si="7"/>
        <v>102.29691688040461</v>
      </c>
      <c r="N62" s="13">
        <f t="shared" si="7"/>
        <v>56.30491958098223</v>
      </c>
      <c r="O62" s="13">
        <f t="shared" si="7"/>
        <v>33.0406954571286</v>
      </c>
      <c r="P62" s="13">
        <f t="shared" si="7"/>
        <v>-44.48276952672244</v>
      </c>
      <c r="Q62" s="13">
        <f t="shared" si="7"/>
        <v>133.02532274769734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71.8936951933379</v>
      </c>
      <c r="W62" s="13">
        <f t="shared" si="7"/>
        <v>83.73914407190622</v>
      </c>
      <c r="X62" s="13">
        <f t="shared" si="7"/>
        <v>0</v>
      </c>
      <c r="Y62" s="13">
        <f t="shared" si="7"/>
        <v>0</v>
      </c>
      <c r="Z62" s="14">
        <f t="shared" si="7"/>
        <v>75.27078925707349</v>
      </c>
    </row>
    <row r="63" spans="1:26" ht="12.75">
      <c r="A63" s="39" t="s">
        <v>105</v>
      </c>
      <c r="B63" s="12">
        <f t="shared" si="7"/>
        <v>45.078724156793655</v>
      </c>
      <c r="C63" s="12">
        <f t="shared" si="7"/>
        <v>0</v>
      </c>
      <c r="D63" s="3">
        <f t="shared" si="7"/>
        <v>69.99760459295969</v>
      </c>
      <c r="E63" s="13">
        <f t="shared" si="7"/>
        <v>76.92044723724385</v>
      </c>
      <c r="F63" s="13">
        <f t="shared" si="7"/>
        <v>27.9038430442516</v>
      </c>
      <c r="G63" s="13">
        <f t="shared" si="7"/>
        <v>23.900485866744692</v>
      </c>
      <c r="H63" s="13">
        <f t="shared" si="7"/>
        <v>27.73413352965479</v>
      </c>
      <c r="I63" s="13">
        <f t="shared" si="7"/>
        <v>26.509354704533006</v>
      </c>
      <c r="J63" s="13">
        <f t="shared" si="7"/>
        <v>19.717804671268993</v>
      </c>
      <c r="K63" s="13">
        <f t="shared" si="7"/>
        <v>39.719979085574856</v>
      </c>
      <c r="L63" s="13">
        <f t="shared" si="7"/>
        <v>-58.40624852747867</v>
      </c>
      <c r="M63" s="13">
        <f t="shared" si="7"/>
        <v>113.00827305556969</v>
      </c>
      <c r="N63" s="13">
        <f t="shared" si="7"/>
        <v>27.13539447005798</v>
      </c>
      <c r="O63" s="13">
        <f t="shared" si="7"/>
        <v>34.451127023031624</v>
      </c>
      <c r="P63" s="13">
        <f t="shared" si="7"/>
        <v>21.660559466587948</v>
      </c>
      <c r="Q63" s="13">
        <f t="shared" si="7"/>
        <v>27.749231556690617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39.61045517802192</v>
      </c>
      <c r="W63" s="13">
        <f t="shared" si="7"/>
        <v>86.18160650915425</v>
      </c>
      <c r="X63" s="13">
        <f t="shared" si="7"/>
        <v>0</v>
      </c>
      <c r="Y63" s="13">
        <f t="shared" si="7"/>
        <v>0</v>
      </c>
      <c r="Z63" s="14">
        <f t="shared" si="7"/>
        <v>76.92044723724385</v>
      </c>
    </row>
    <row r="64" spans="1:26" ht="12.75">
      <c r="A64" s="39" t="s">
        <v>106</v>
      </c>
      <c r="B64" s="12">
        <f t="shared" si="7"/>
        <v>53.16850755409534</v>
      </c>
      <c r="C64" s="12">
        <f t="shared" si="7"/>
        <v>0</v>
      </c>
      <c r="D64" s="3">
        <f t="shared" si="7"/>
        <v>70.00277019272626</v>
      </c>
      <c r="E64" s="13">
        <f t="shared" si="7"/>
        <v>74.47103211992156</v>
      </c>
      <c r="F64" s="13">
        <f t="shared" si="7"/>
        <v>24.219481012124703</v>
      </c>
      <c r="G64" s="13">
        <f t="shared" si="7"/>
        <v>21.434452140438626</v>
      </c>
      <c r="H64" s="13">
        <f t="shared" si="7"/>
        <v>22.678533796029615</v>
      </c>
      <c r="I64" s="13">
        <f t="shared" si="7"/>
        <v>22.777488982864313</v>
      </c>
      <c r="J64" s="13">
        <f t="shared" si="7"/>
        <v>17.55777403869112</v>
      </c>
      <c r="K64" s="13">
        <f t="shared" si="7"/>
        <v>33.162056388275076</v>
      </c>
      <c r="L64" s="13">
        <f t="shared" si="7"/>
        <v>-49.76949107632375</v>
      </c>
      <c r="M64" s="13">
        <f t="shared" si="7"/>
        <v>99.81260647359454</v>
      </c>
      <c r="N64" s="13">
        <f t="shared" si="7"/>
        <v>24.052745060404355</v>
      </c>
      <c r="O64" s="13">
        <f t="shared" si="7"/>
        <v>26.36684709425074</v>
      </c>
      <c r="P64" s="13">
        <f t="shared" si="7"/>
        <v>18.87931166806906</v>
      </c>
      <c r="Q64" s="13">
        <f t="shared" si="7"/>
        <v>23.09836588597764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33.952247531001895</v>
      </c>
      <c r="W64" s="13">
        <f t="shared" si="7"/>
        <v>79.68492569917845</v>
      </c>
      <c r="X64" s="13">
        <f t="shared" si="7"/>
        <v>0</v>
      </c>
      <c r="Y64" s="13">
        <f t="shared" si="7"/>
        <v>0</v>
      </c>
      <c r="Z64" s="14">
        <f t="shared" si="7"/>
        <v>74.47103211992156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70.00000377381228</v>
      </c>
      <c r="E66" s="16">
        <f t="shared" si="7"/>
        <v>70.00000377381228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70.00000377381228</v>
      </c>
    </row>
    <row r="67" spans="1:26" ht="12.75" hidden="1">
      <c r="A67" s="41" t="s">
        <v>286</v>
      </c>
      <c r="B67" s="24">
        <v>74375304</v>
      </c>
      <c r="C67" s="24"/>
      <c r="D67" s="25">
        <v>76929729</v>
      </c>
      <c r="E67" s="26">
        <v>75220612</v>
      </c>
      <c r="F67" s="26">
        <v>5270724</v>
      </c>
      <c r="G67" s="26">
        <v>5286537</v>
      </c>
      <c r="H67" s="26">
        <v>5211762</v>
      </c>
      <c r="I67" s="26">
        <v>15769023</v>
      </c>
      <c r="J67" s="26">
        <v>5658456</v>
      </c>
      <c r="K67" s="26">
        <v>8244474</v>
      </c>
      <c r="L67" s="26">
        <v>-7231734</v>
      </c>
      <c r="M67" s="26">
        <v>6671196</v>
      </c>
      <c r="N67" s="26">
        <v>6109274</v>
      </c>
      <c r="O67" s="26">
        <v>5382485</v>
      </c>
      <c r="P67" s="26">
        <v>1546175</v>
      </c>
      <c r="Q67" s="26">
        <v>13037934</v>
      </c>
      <c r="R67" s="26"/>
      <c r="S67" s="26"/>
      <c r="T67" s="26"/>
      <c r="U67" s="26"/>
      <c r="V67" s="26">
        <v>35478153</v>
      </c>
      <c r="W67" s="26">
        <v>44178001</v>
      </c>
      <c r="X67" s="26"/>
      <c r="Y67" s="25"/>
      <c r="Z67" s="27">
        <v>75220612</v>
      </c>
    </row>
    <row r="68" spans="1:26" ht="12.75" hidden="1">
      <c r="A68" s="37" t="s">
        <v>31</v>
      </c>
      <c r="B68" s="19">
        <v>14917157</v>
      </c>
      <c r="C68" s="19"/>
      <c r="D68" s="20">
        <v>18225256</v>
      </c>
      <c r="E68" s="21">
        <v>18225256</v>
      </c>
      <c r="F68" s="21">
        <v>1485310</v>
      </c>
      <c r="G68" s="21">
        <v>1485310</v>
      </c>
      <c r="H68" s="21">
        <v>1488922</v>
      </c>
      <c r="I68" s="21">
        <v>4459542</v>
      </c>
      <c r="J68" s="21">
        <v>1488148</v>
      </c>
      <c r="K68" s="21">
        <v>1437229</v>
      </c>
      <c r="L68" s="21">
        <v>-1605673</v>
      </c>
      <c r="M68" s="21">
        <v>1319704</v>
      </c>
      <c r="N68" s="21">
        <v>1485600</v>
      </c>
      <c r="O68" s="21">
        <v>1492290</v>
      </c>
      <c r="P68" s="21">
        <v>-1170061</v>
      </c>
      <c r="Q68" s="21">
        <v>1807829</v>
      </c>
      <c r="R68" s="21"/>
      <c r="S68" s="21"/>
      <c r="T68" s="21"/>
      <c r="U68" s="21"/>
      <c r="V68" s="21">
        <v>7587075</v>
      </c>
      <c r="W68" s="21">
        <v>13684750</v>
      </c>
      <c r="X68" s="21"/>
      <c r="Y68" s="20"/>
      <c r="Z68" s="23">
        <v>18225256</v>
      </c>
    </row>
    <row r="69" spans="1:26" ht="12.75" hidden="1">
      <c r="A69" s="38" t="s">
        <v>32</v>
      </c>
      <c r="B69" s="19">
        <v>48932367</v>
      </c>
      <c r="C69" s="19"/>
      <c r="D69" s="20">
        <v>50754952</v>
      </c>
      <c r="E69" s="21">
        <v>49045835</v>
      </c>
      <c r="F69" s="21">
        <v>3749844</v>
      </c>
      <c r="G69" s="21">
        <v>3748577</v>
      </c>
      <c r="H69" s="21">
        <v>3640549</v>
      </c>
      <c r="I69" s="21">
        <v>11138970</v>
      </c>
      <c r="J69" s="21">
        <v>4100759</v>
      </c>
      <c r="K69" s="21">
        <v>6769289</v>
      </c>
      <c r="L69" s="21">
        <v>-5652499</v>
      </c>
      <c r="M69" s="21">
        <v>5217549</v>
      </c>
      <c r="N69" s="21">
        <v>4335434</v>
      </c>
      <c r="O69" s="21">
        <v>3598712</v>
      </c>
      <c r="P69" s="21">
        <v>2446439</v>
      </c>
      <c r="Q69" s="21">
        <v>10380585</v>
      </c>
      <c r="R69" s="21"/>
      <c r="S69" s="21"/>
      <c r="T69" s="21"/>
      <c r="U69" s="21"/>
      <c r="V69" s="21">
        <v>26737104</v>
      </c>
      <c r="W69" s="21">
        <v>30493251</v>
      </c>
      <c r="X69" s="21"/>
      <c r="Y69" s="20"/>
      <c r="Z69" s="23">
        <v>49045835</v>
      </c>
    </row>
    <row r="70" spans="1:26" ht="12.75" hidden="1">
      <c r="A70" s="39" t="s">
        <v>103</v>
      </c>
      <c r="B70" s="19">
        <v>18298519</v>
      </c>
      <c r="C70" s="19"/>
      <c r="D70" s="20">
        <v>21496232</v>
      </c>
      <c r="E70" s="21">
        <v>21939877</v>
      </c>
      <c r="F70" s="21">
        <v>1805284</v>
      </c>
      <c r="G70" s="21">
        <v>1422360</v>
      </c>
      <c r="H70" s="21">
        <v>1670183</v>
      </c>
      <c r="I70" s="21">
        <v>4897827</v>
      </c>
      <c r="J70" s="21">
        <v>1868426</v>
      </c>
      <c r="K70" s="21">
        <v>1658123</v>
      </c>
      <c r="L70" s="21">
        <v>-1237381</v>
      </c>
      <c r="M70" s="21">
        <v>2289168</v>
      </c>
      <c r="N70" s="21">
        <v>2323042</v>
      </c>
      <c r="O70" s="21">
        <v>1215195</v>
      </c>
      <c r="P70" s="21">
        <v>1282740</v>
      </c>
      <c r="Q70" s="21">
        <v>4820977</v>
      </c>
      <c r="R70" s="21"/>
      <c r="S70" s="21"/>
      <c r="T70" s="21"/>
      <c r="U70" s="21"/>
      <c r="V70" s="21">
        <v>12007972</v>
      </c>
      <c r="W70" s="21">
        <v>12769913</v>
      </c>
      <c r="X70" s="21"/>
      <c r="Y70" s="20"/>
      <c r="Z70" s="23">
        <v>21939877</v>
      </c>
    </row>
    <row r="71" spans="1:26" ht="12.75" hidden="1">
      <c r="A71" s="39" t="s">
        <v>104</v>
      </c>
      <c r="B71" s="19">
        <v>12988647</v>
      </c>
      <c r="C71" s="19"/>
      <c r="D71" s="20">
        <v>8864768</v>
      </c>
      <c r="E71" s="21">
        <v>8244234</v>
      </c>
      <c r="F71" s="21">
        <v>434056</v>
      </c>
      <c r="G71" s="21">
        <v>671960</v>
      </c>
      <c r="H71" s="21">
        <v>394544</v>
      </c>
      <c r="I71" s="21">
        <v>1500560</v>
      </c>
      <c r="J71" s="21">
        <v>602887</v>
      </c>
      <c r="K71" s="21">
        <v>3425064</v>
      </c>
      <c r="L71" s="21">
        <v>-2988906</v>
      </c>
      <c r="M71" s="21">
        <v>1039045</v>
      </c>
      <c r="N71" s="21">
        <v>379077</v>
      </c>
      <c r="O71" s="21">
        <v>663391</v>
      </c>
      <c r="P71" s="21">
        <v>-537507</v>
      </c>
      <c r="Q71" s="21">
        <v>504961</v>
      </c>
      <c r="R71" s="21"/>
      <c r="S71" s="21"/>
      <c r="T71" s="21"/>
      <c r="U71" s="21"/>
      <c r="V71" s="21">
        <v>3044566</v>
      </c>
      <c r="W71" s="21">
        <v>5534764</v>
      </c>
      <c r="X71" s="21"/>
      <c r="Y71" s="20"/>
      <c r="Z71" s="23">
        <v>8244234</v>
      </c>
    </row>
    <row r="72" spans="1:26" ht="12.75" hidden="1">
      <c r="A72" s="39" t="s">
        <v>105</v>
      </c>
      <c r="B72" s="19">
        <v>9103940</v>
      </c>
      <c r="C72" s="19"/>
      <c r="D72" s="20">
        <v>10286352</v>
      </c>
      <c r="E72" s="21">
        <v>9360580</v>
      </c>
      <c r="F72" s="21">
        <v>649355</v>
      </c>
      <c r="G72" s="21">
        <v>649355</v>
      </c>
      <c r="H72" s="21">
        <v>643842</v>
      </c>
      <c r="I72" s="21">
        <v>1942552</v>
      </c>
      <c r="J72" s="21">
        <v>644022</v>
      </c>
      <c r="K72" s="21">
        <v>619668</v>
      </c>
      <c r="L72" s="21">
        <v>-615441</v>
      </c>
      <c r="M72" s="21">
        <v>648249</v>
      </c>
      <c r="N72" s="21">
        <v>619464</v>
      </c>
      <c r="O72" s="21">
        <v>623013</v>
      </c>
      <c r="P72" s="21">
        <v>623308</v>
      </c>
      <c r="Q72" s="21">
        <v>1865785</v>
      </c>
      <c r="R72" s="21"/>
      <c r="S72" s="21"/>
      <c r="T72" s="21"/>
      <c r="U72" s="21"/>
      <c r="V72" s="21">
        <v>4456586</v>
      </c>
      <c r="W72" s="21">
        <v>5789385</v>
      </c>
      <c r="X72" s="21"/>
      <c r="Y72" s="20"/>
      <c r="Z72" s="23">
        <v>9360580</v>
      </c>
    </row>
    <row r="73" spans="1:26" ht="12.75" hidden="1">
      <c r="A73" s="39" t="s">
        <v>106</v>
      </c>
      <c r="B73" s="19">
        <v>8541261</v>
      </c>
      <c r="C73" s="19"/>
      <c r="D73" s="20">
        <v>10107600</v>
      </c>
      <c r="E73" s="21">
        <v>9501144</v>
      </c>
      <c r="F73" s="21">
        <v>711770</v>
      </c>
      <c r="G73" s="21">
        <v>711770</v>
      </c>
      <c r="H73" s="21">
        <v>711770</v>
      </c>
      <c r="I73" s="21">
        <v>2135310</v>
      </c>
      <c r="J73" s="21">
        <v>711998</v>
      </c>
      <c r="K73" s="21">
        <v>713659</v>
      </c>
      <c r="L73" s="21">
        <v>-709517</v>
      </c>
      <c r="M73" s="21">
        <v>716140</v>
      </c>
      <c r="N73" s="21">
        <v>713773</v>
      </c>
      <c r="O73" s="21">
        <v>716631</v>
      </c>
      <c r="P73" s="21">
        <v>716631</v>
      </c>
      <c r="Q73" s="21">
        <v>2147035</v>
      </c>
      <c r="R73" s="21"/>
      <c r="S73" s="21"/>
      <c r="T73" s="21"/>
      <c r="U73" s="21"/>
      <c r="V73" s="21">
        <v>4998485</v>
      </c>
      <c r="W73" s="21">
        <v>6399189</v>
      </c>
      <c r="X73" s="21"/>
      <c r="Y73" s="20"/>
      <c r="Z73" s="23">
        <v>9501144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149379</v>
      </c>
      <c r="G74" s="21">
        <v>293132</v>
      </c>
      <c r="H74" s="21">
        <v>220210</v>
      </c>
      <c r="I74" s="21">
        <v>662721</v>
      </c>
      <c r="J74" s="21">
        <v>273426</v>
      </c>
      <c r="K74" s="21">
        <v>352775</v>
      </c>
      <c r="L74" s="21">
        <v>-101254</v>
      </c>
      <c r="M74" s="21">
        <v>524947</v>
      </c>
      <c r="N74" s="21">
        <v>300078</v>
      </c>
      <c r="O74" s="21">
        <v>380482</v>
      </c>
      <c r="P74" s="21">
        <v>361267</v>
      </c>
      <c r="Q74" s="21">
        <v>1041827</v>
      </c>
      <c r="R74" s="21"/>
      <c r="S74" s="21"/>
      <c r="T74" s="21"/>
      <c r="U74" s="21"/>
      <c r="V74" s="21">
        <v>2229495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10525780</v>
      </c>
      <c r="C75" s="28"/>
      <c r="D75" s="29">
        <v>7949521</v>
      </c>
      <c r="E75" s="30">
        <v>7949521</v>
      </c>
      <c r="F75" s="30">
        <v>35570</v>
      </c>
      <c r="G75" s="30">
        <v>52650</v>
      </c>
      <c r="H75" s="30">
        <v>82291</v>
      </c>
      <c r="I75" s="30">
        <v>170511</v>
      </c>
      <c r="J75" s="30">
        <v>69549</v>
      </c>
      <c r="K75" s="30">
        <v>37956</v>
      </c>
      <c r="L75" s="30">
        <v>26438</v>
      </c>
      <c r="M75" s="30">
        <v>133943</v>
      </c>
      <c r="N75" s="30">
        <v>288240</v>
      </c>
      <c r="O75" s="30">
        <v>291483</v>
      </c>
      <c r="P75" s="30">
        <v>269797</v>
      </c>
      <c r="Q75" s="30">
        <v>849520</v>
      </c>
      <c r="R75" s="30"/>
      <c r="S75" s="30"/>
      <c r="T75" s="30"/>
      <c r="U75" s="30"/>
      <c r="V75" s="30">
        <v>1153974</v>
      </c>
      <c r="W75" s="30"/>
      <c r="X75" s="30"/>
      <c r="Y75" s="29"/>
      <c r="Z75" s="31">
        <v>7949521</v>
      </c>
    </row>
    <row r="76" spans="1:26" ht="12.75" hidden="1">
      <c r="A76" s="42" t="s">
        <v>287</v>
      </c>
      <c r="B76" s="32">
        <v>23237234</v>
      </c>
      <c r="C76" s="32"/>
      <c r="D76" s="33">
        <v>53850665</v>
      </c>
      <c r="E76" s="34">
        <v>53851378</v>
      </c>
      <c r="F76" s="34">
        <v>1322838</v>
      </c>
      <c r="G76" s="34">
        <v>935733</v>
      </c>
      <c r="H76" s="34">
        <v>954270</v>
      </c>
      <c r="I76" s="34">
        <v>3212841</v>
      </c>
      <c r="J76" s="34">
        <v>726721</v>
      </c>
      <c r="K76" s="34">
        <v>2710367</v>
      </c>
      <c r="L76" s="34">
        <v>4449851</v>
      </c>
      <c r="M76" s="34">
        <v>7886939</v>
      </c>
      <c r="N76" s="34">
        <v>2358644</v>
      </c>
      <c r="O76" s="34">
        <v>2306726</v>
      </c>
      <c r="P76" s="34">
        <v>2137054</v>
      </c>
      <c r="Q76" s="34">
        <v>6802424</v>
      </c>
      <c r="R76" s="34"/>
      <c r="S76" s="34"/>
      <c r="T76" s="34"/>
      <c r="U76" s="34"/>
      <c r="V76" s="34">
        <v>17902204</v>
      </c>
      <c r="W76" s="34">
        <v>38016508</v>
      </c>
      <c r="X76" s="34"/>
      <c r="Y76" s="33"/>
      <c r="Z76" s="35">
        <v>53851378</v>
      </c>
    </row>
    <row r="77" spans="1:26" ht="12.75" hidden="1">
      <c r="A77" s="37" t="s">
        <v>31</v>
      </c>
      <c r="B77" s="19">
        <v>3917157</v>
      </c>
      <c r="C77" s="19"/>
      <c r="D77" s="20">
        <v>12757500</v>
      </c>
      <c r="E77" s="21">
        <v>12757500</v>
      </c>
      <c r="F77" s="21">
        <v>432829</v>
      </c>
      <c r="G77" s="21">
        <v>318932</v>
      </c>
      <c r="H77" s="21">
        <v>379165</v>
      </c>
      <c r="I77" s="21">
        <v>1130926</v>
      </c>
      <c r="J77" s="21">
        <v>244220</v>
      </c>
      <c r="K77" s="21">
        <v>1136818</v>
      </c>
      <c r="L77" s="21">
        <v>1359033</v>
      </c>
      <c r="M77" s="21">
        <v>2740071</v>
      </c>
      <c r="N77" s="21">
        <v>793129</v>
      </c>
      <c r="O77" s="21">
        <v>487032</v>
      </c>
      <c r="P77" s="21">
        <v>303108</v>
      </c>
      <c r="Q77" s="21">
        <v>1583269</v>
      </c>
      <c r="R77" s="21"/>
      <c r="S77" s="21"/>
      <c r="T77" s="21"/>
      <c r="U77" s="21"/>
      <c r="V77" s="21">
        <v>5454266</v>
      </c>
      <c r="W77" s="21">
        <v>9590112</v>
      </c>
      <c r="X77" s="21"/>
      <c r="Y77" s="20"/>
      <c r="Z77" s="23">
        <v>12757500</v>
      </c>
    </row>
    <row r="78" spans="1:26" ht="12.75" hidden="1">
      <c r="A78" s="38" t="s">
        <v>32</v>
      </c>
      <c r="B78" s="19">
        <v>19320077</v>
      </c>
      <c r="C78" s="19"/>
      <c r="D78" s="20">
        <v>35528500</v>
      </c>
      <c r="E78" s="21">
        <v>35529213</v>
      </c>
      <c r="F78" s="21">
        <v>890009</v>
      </c>
      <c r="G78" s="21">
        <v>616801</v>
      </c>
      <c r="H78" s="21">
        <v>575105</v>
      </c>
      <c r="I78" s="21">
        <v>2081915</v>
      </c>
      <c r="J78" s="21">
        <v>482501</v>
      </c>
      <c r="K78" s="21">
        <v>1573549</v>
      </c>
      <c r="L78" s="21">
        <v>3090818</v>
      </c>
      <c r="M78" s="21">
        <v>5146868</v>
      </c>
      <c r="N78" s="21">
        <v>1565515</v>
      </c>
      <c r="O78" s="21">
        <v>1819694</v>
      </c>
      <c r="P78" s="21">
        <v>1833946</v>
      </c>
      <c r="Q78" s="21">
        <v>5219155</v>
      </c>
      <c r="R78" s="21"/>
      <c r="S78" s="21"/>
      <c r="T78" s="21"/>
      <c r="U78" s="21"/>
      <c r="V78" s="21">
        <v>12447938</v>
      </c>
      <c r="W78" s="21">
        <v>24493251</v>
      </c>
      <c r="X78" s="21"/>
      <c r="Y78" s="20"/>
      <c r="Z78" s="23">
        <v>35529213</v>
      </c>
    </row>
    <row r="79" spans="1:26" ht="12.75" hidden="1">
      <c r="A79" s="39" t="s">
        <v>103</v>
      </c>
      <c r="B79" s="19">
        <v>8298519</v>
      </c>
      <c r="C79" s="19"/>
      <c r="D79" s="20">
        <v>15047200</v>
      </c>
      <c r="E79" s="21">
        <v>15047913</v>
      </c>
      <c r="F79" s="21">
        <v>356927</v>
      </c>
      <c r="G79" s="21">
        <v>174668</v>
      </c>
      <c r="H79" s="21">
        <v>94778</v>
      </c>
      <c r="I79" s="21">
        <v>626373</v>
      </c>
      <c r="J79" s="21">
        <v>112026</v>
      </c>
      <c r="K79" s="21">
        <v>681455</v>
      </c>
      <c r="L79" s="21">
        <v>1843103</v>
      </c>
      <c r="M79" s="21">
        <v>2636584</v>
      </c>
      <c r="N79" s="21">
        <v>1012300</v>
      </c>
      <c r="O79" s="21">
        <v>1196917</v>
      </c>
      <c r="P79" s="21">
        <v>1324541</v>
      </c>
      <c r="Q79" s="21">
        <v>3533758</v>
      </c>
      <c r="R79" s="21"/>
      <c r="S79" s="21"/>
      <c r="T79" s="21"/>
      <c r="U79" s="21"/>
      <c r="V79" s="21">
        <v>6796715</v>
      </c>
      <c r="W79" s="21">
        <v>9769913</v>
      </c>
      <c r="X79" s="21"/>
      <c r="Y79" s="20"/>
      <c r="Z79" s="23">
        <v>15047913</v>
      </c>
    </row>
    <row r="80" spans="1:26" ht="12.75" hidden="1">
      <c r="A80" s="39" t="s">
        <v>104</v>
      </c>
      <c r="B80" s="19">
        <v>2376357</v>
      </c>
      <c r="C80" s="19"/>
      <c r="D80" s="20">
        <v>6205500</v>
      </c>
      <c r="E80" s="21">
        <v>6205500</v>
      </c>
      <c r="F80" s="21">
        <v>179500</v>
      </c>
      <c r="G80" s="21">
        <v>134370</v>
      </c>
      <c r="H80" s="21">
        <v>140344</v>
      </c>
      <c r="I80" s="21">
        <v>454214</v>
      </c>
      <c r="J80" s="21">
        <v>118477</v>
      </c>
      <c r="K80" s="21">
        <v>409298</v>
      </c>
      <c r="L80" s="21">
        <v>535136</v>
      </c>
      <c r="M80" s="21">
        <v>1062911</v>
      </c>
      <c r="N80" s="21">
        <v>213439</v>
      </c>
      <c r="O80" s="21">
        <v>219189</v>
      </c>
      <c r="P80" s="21">
        <v>239098</v>
      </c>
      <c r="Q80" s="21">
        <v>671726</v>
      </c>
      <c r="R80" s="21"/>
      <c r="S80" s="21"/>
      <c r="T80" s="21"/>
      <c r="U80" s="21"/>
      <c r="V80" s="21">
        <v>2188851</v>
      </c>
      <c r="W80" s="21">
        <v>4634764</v>
      </c>
      <c r="X80" s="21"/>
      <c r="Y80" s="20"/>
      <c r="Z80" s="23">
        <v>6205500</v>
      </c>
    </row>
    <row r="81" spans="1:26" ht="12.75" hidden="1">
      <c r="A81" s="39" t="s">
        <v>105</v>
      </c>
      <c r="B81" s="19">
        <v>4103940</v>
      </c>
      <c r="C81" s="19"/>
      <c r="D81" s="20">
        <v>7200200</v>
      </c>
      <c r="E81" s="21">
        <v>7200200</v>
      </c>
      <c r="F81" s="21">
        <v>181195</v>
      </c>
      <c r="G81" s="21">
        <v>155199</v>
      </c>
      <c r="H81" s="21">
        <v>178564</v>
      </c>
      <c r="I81" s="21">
        <v>514958</v>
      </c>
      <c r="J81" s="21">
        <v>126987</v>
      </c>
      <c r="K81" s="21">
        <v>246132</v>
      </c>
      <c r="L81" s="21">
        <v>359456</v>
      </c>
      <c r="M81" s="21">
        <v>732575</v>
      </c>
      <c r="N81" s="21">
        <v>168094</v>
      </c>
      <c r="O81" s="21">
        <v>214635</v>
      </c>
      <c r="P81" s="21">
        <v>135012</v>
      </c>
      <c r="Q81" s="21">
        <v>517741</v>
      </c>
      <c r="R81" s="21"/>
      <c r="S81" s="21"/>
      <c r="T81" s="21"/>
      <c r="U81" s="21"/>
      <c r="V81" s="21">
        <v>1765274</v>
      </c>
      <c r="W81" s="21">
        <v>4989385</v>
      </c>
      <c r="X81" s="21"/>
      <c r="Y81" s="20"/>
      <c r="Z81" s="23">
        <v>7200200</v>
      </c>
    </row>
    <row r="82" spans="1:26" ht="12.75" hidden="1">
      <c r="A82" s="39" t="s">
        <v>106</v>
      </c>
      <c r="B82" s="19">
        <v>4541261</v>
      </c>
      <c r="C82" s="19"/>
      <c r="D82" s="20">
        <v>7075600</v>
      </c>
      <c r="E82" s="21">
        <v>7075600</v>
      </c>
      <c r="F82" s="21">
        <v>172387</v>
      </c>
      <c r="G82" s="21">
        <v>152564</v>
      </c>
      <c r="H82" s="21">
        <v>161419</v>
      </c>
      <c r="I82" s="21">
        <v>486370</v>
      </c>
      <c r="J82" s="21">
        <v>125011</v>
      </c>
      <c r="K82" s="21">
        <v>236664</v>
      </c>
      <c r="L82" s="21">
        <v>353123</v>
      </c>
      <c r="M82" s="21">
        <v>714798</v>
      </c>
      <c r="N82" s="21">
        <v>171682</v>
      </c>
      <c r="O82" s="21">
        <v>188953</v>
      </c>
      <c r="P82" s="21">
        <v>135295</v>
      </c>
      <c r="Q82" s="21">
        <v>495930</v>
      </c>
      <c r="R82" s="21"/>
      <c r="S82" s="21"/>
      <c r="T82" s="21"/>
      <c r="U82" s="21"/>
      <c r="V82" s="21">
        <v>1697098</v>
      </c>
      <c r="W82" s="21">
        <v>5099189</v>
      </c>
      <c r="X82" s="21"/>
      <c r="Y82" s="20"/>
      <c r="Z82" s="23">
        <v>7075600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5564665</v>
      </c>
      <c r="E84" s="30">
        <v>5564665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3933145</v>
      </c>
      <c r="X84" s="30"/>
      <c r="Y84" s="29"/>
      <c r="Z84" s="31">
        <v>5564665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6468789</v>
      </c>
      <c r="F5" s="358">
        <f t="shared" si="0"/>
        <v>3468789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2601592</v>
      </c>
      <c r="Y5" s="358">
        <f t="shared" si="0"/>
        <v>-2601592</v>
      </c>
      <c r="Z5" s="359">
        <f>+IF(X5&lt;&gt;0,+(Y5/X5)*100,0)</f>
        <v>-100</v>
      </c>
      <c r="AA5" s="360">
        <f>+AA6+AA8+AA11+AA13+AA15</f>
        <v>3468789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6468789</v>
      </c>
      <c r="F6" s="59">
        <f t="shared" si="1"/>
        <v>3468789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2601592</v>
      </c>
      <c r="Y6" s="59">
        <f t="shared" si="1"/>
        <v>-2601592</v>
      </c>
      <c r="Z6" s="61">
        <f>+IF(X6&lt;&gt;0,+(Y6/X6)*100,0)</f>
        <v>-100</v>
      </c>
      <c r="AA6" s="62">
        <f t="shared" si="1"/>
        <v>3468789</v>
      </c>
    </row>
    <row r="7" spans="1:27" ht="12.75">
      <c r="A7" s="291" t="s">
        <v>229</v>
      </c>
      <c r="B7" s="142"/>
      <c r="C7" s="60"/>
      <c r="D7" s="340"/>
      <c r="E7" s="60">
        <v>6468789</v>
      </c>
      <c r="F7" s="59">
        <v>3468789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2601592</v>
      </c>
      <c r="Y7" s="59">
        <v>-2601592</v>
      </c>
      <c r="Z7" s="61">
        <v>-100</v>
      </c>
      <c r="AA7" s="62">
        <v>3468789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3010152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3010152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3010152</v>
      </c>
      <c r="D60" s="346">
        <f t="shared" si="14"/>
        <v>0</v>
      </c>
      <c r="E60" s="219">
        <f t="shared" si="14"/>
        <v>6468789</v>
      </c>
      <c r="F60" s="264">
        <f t="shared" si="14"/>
        <v>3468789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2601592</v>
      </c>
      <c r="Y60" s="264">
        <f t="shared" si="14"/>
        <v>-2601592</v>
      </c>
      <c r="Z60" s="337">
        <f>+IF(X60&lt;&gt;0,+(Y60/X60)*100,0)</f>
        <v>-100</v>
      </c>
      <c r="AA60" s="232">
        <f>+AA57+AA54+AA51+AA40+AA37+AA34+AA22+AA5</f>
        <v>3468789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78004142</v>
      </c>
      <c r="D5" s="153">
        <f>SUM(D6:D8)</f>
        <v>0</v>
      </c>
      <c r="E5" s="154">
        <f t="shared" si="0"/>
        <v>80937230</v>
      </c>
      <c r="F5" s="100">
        <f t="shared" si="0"/>
        <v>79939374</v>
      </c>
      <c r="G5" s="100">
        <f t="shared" si="0"/>
        <v>1577973</v>
      </c>
      <c r="H5" s="100">
        <f t="shared" si="0"/>
        <v>1693163</v>
      </c>
      <c r="I5" s="100">
        <f t="shared" si="0"/>
        <v>1678580</v>
      </c>
      <c r="J5" s="100">
        <f t="shared" si="0"/>
        <v>4949716</v>
      </c>
      <c r="K5" s="100">
        <f t="shared" si="0"/>
        <v>1731195</v>
      </c>
      <c r="L5" s="100">
        <f t="shared" si="0"/>
        <v>1722784</v>
      </c>
      <c r="M5" s="100">
        <f t="shared" si="0"/>
        <v>3229120</v>
      </c>
      <c r="N5" s="100">
        <f t="shared" si="0"/>
        <v>6683099</v>
      </c>
      <c r="O5" s="100">
        <f t="shared" si="0"/>
        <v>1662567</v>
      </c>
      <c r="P5" s="100">
        <f t="shared" si="0"/>
        <v>1731134</v>
      </c>
      <c r="Q5" s="100">
        <f t="shared" si="0"/>
        <v>6737734</v>
      </c>
      <c r="R5" s="100">
        <f t="shared" si="0"/>
        <v>10131435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21764250</v>
      </c>
      <c r="X5" s="100">
        <f t="shared" si="0"/>
        <v>56379744</v>
      </c>
      <c r="Y5" s="100">
        <f t="shared" si="0"/>
        <v>-34615494</v>
      </c>
      <c r="Z5" s="137">
        <f>+IF(X5&lt;&gt;0,+(Y5/X5)*100,0)</f>
        <v>-61.39704004331769</v>
      </c>
      <c r="AA5" s="153">
        <f>SUM(AA6:AA8)</f>
        <v>79939374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75793876</v>
      </c>
      <c r="D7" s="157"/>
      <c r="E7" s="158">
        <v>80905310</v>
      </c>
      <c r="F7" s="159">
        <v>79634374</v>
      </c>
      <c r="G7" s="159">
        <v>1577973</v>
      </c>
      <c r="H7" s="159">
        <v>1693163</v>
      </c>
      <c r="I7" s="159">
        <v>1678580</v>
      </c>
      <c r="J7" s="159">
        <v>4949716</v>
      </c>
      <c r="K7" s="159">
        <v>1731195</v>
      </c>
      <c r="L7" s="159">
        <v>1722784</v>
      </c>
      <c r="M7" s="159">
        <v>3229120</v>
      </c>
      <c r="N7" s="159">
        <v>6683099</v>
      </c>
      <c r="O7" s="159">
        <v>1662567</v>
      </c>
      <c r="P7" s="159">
        <v>1731134</v>
      </c>
      <c r="Q7" s="159">
        <v>6737734</v>
      </c>
      <c r="R7" s="159">
        <v>10131435</v>
      </c>
      <c r="S7" s="159"/>
      <c r="T7" s="159"/>
      <c r="U7" s="159"/>
      <c r="V7" s="159"/>
      <c r="W7" s="159">
        <v>21764250</v>
      </c>
      <c r="X7" s="159">
        <v>56379744</v>
      </c>
      <c r="Y7" s="159">
        <v>-34615494</v>
      </c>
      <c r="Z7" s="141">
        <v>-61.4</v>
      </c>
      <c r="AA7" s="157">
        <v>79634374</v>
      </c>
    </row>
    <row r="8" spans="1:27" ht="12.75">
      <c r="A8" s="138" t="s">
        <v>77</v>
      </c>
      <c r="B8" s="136"/>
      <c r="C8" s="155">
        <v>2210266</v>
      </c>
      <c r="D8" s="155"/>
      <c r="E8" s="156">
        <v>31920</v>
      </c>
      <c r="F8" s="60">
        <v>305000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305000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600000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478494</v>
      </c>
      <c r="Y9" s="100">
        <f t="shared" si="1"/>
        <v>-478494</v>
      </c>
      <c r="Z9" s="137">
        <f>+IF(X9&lt;&gt;0,+(Y9/X9)*100,0)</f>
        <v>-100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600000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450000</v>
      </c>
      <c r="Y10" s="60">
        <v>-450000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28494</v>
      </c>
      <c r="Y12" s="60">
        <v>-28494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17077296</v>
      </c>
      <c r="D15" s="153">
        <f>SUM(D16:D18)</f>
        <v>0</v>
      </c>
      <c r="E15" s="154">
        <f t="shared" si="2"/>
        <v>1038304</v>
      </c>
      <c r="F15" s="100">
        <f t="shared" si="2"/>
        <v>1019256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6790000</v>
      </c>
      <c r="N15" s="100">
        <f t="shared" si="2"/>
        <v>6790000</v>
      </c>
      <c r="O15" s="100">
        <f t="shared" si="2"/>
        <v>0</v>
      </c>
      <c r="P15" s="100">
        <f t="shared" si="2"/>
        <v>750000</v>
      </c>
      <c r="Q15" s="100">
        <f t="shared" si="2"/>
        <v>0</v>
      </c>
      <c r="R15" s="100">
        <f t="shared" si="2"/>
        <v>750000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7540000</v>
      </c>
      <c r="X15" s="100">
        <f t="shared" si="2"/>
        <v>13782744</v>
      </c>
      <c r="Y15" s="100">
        <f t="shared" si="2"/>
        <v>-6242744</v>
      </c>
      <c r="Z15" s="137">
        <f>+IF(X15&lt;&gt;0,+(Y15/X15)*100,0)</f>
        <v>-45.2939124458816</v>
      </c>
      <c r="AA15" s="153">
        <f>SUM(AA16:AA18)</f>
        <v>1019256</v>
      </c>
    </row>
    <row r="16" spans="1:27" ht="12.75">
      <c r="A16" s="138" t="s">
        <v>85</v>
      </c>
      <c r="B16" s="136"/>
      <c r="C16" s="155">
        <v>1000000</v>
      </c>
      <c r="D16" s="155"/>
      <c r="E16" s="156">
        <v>1000000</v>
      </c>
      <c r="F16" s="60">
        <v>1000000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750000</v>
      </c>
      <c r="Q16" s="60"/>
      <c r="R16" s="60">
        <v>750000</v>
      </c>
      <c r="S16" s="60"/>
      <c r="T16" s="60"/>
      <c r="U16" s="60"/>
      <c r="V16" s="60"/>
      <c r="W16" s="60">
        <v>750000</v>
      </c>
      <c r="X16" s="60">
        <v>749997</v>
      </c>
      <c r="Y16" s="60">
        <v>3</v>
      </c>
      <c r="Z16" s="140">
        <v>0</v>
      </c>
      <c r="AA16" s="155">
        <v>1000000</v>
      </c>
    </row>
    <row r="17" spans="1:27" ht="12.75">
      <c r="A17" s="138" t="s">
        <v>86</v>
      </c>
      <c r="B17" s="136"/>
      <c r="C17" s="155">
        <v>16077296</v>
      </c>
      <c r="D17" s="155"/>
      <c r="E17" s="156">
        <v>38304</v>
      </c>
      <c r="F17" s="60">
        <v>19256</v>
      </c>
      <c r="G17" s="60"/>
      <c r="H17" s="60"/>
      <c r="I17" s="60"/>
      <c r="J17" s="60"/>
      <c r="K17" s="60"/>
      <c r="L17" s="60"/>
      <c r="M17" s="60">
        <v>6790000</v>
      </c>
      <c r="N17" s="60">
        <v>6790000</v>
      </c>
      <c r="O17" s="60"/>
      <c r="P17" s="60"/>
      <c r="Q17" s="60"/>
      <c r="R17" s="60"/>
      <c r="S17" s="60"/>
      <c r="T17" s="60"/>
      <c r="U17" s="60"/>
      <c r="V17" s="60"/>
      <c r="W17" s="60">
        <v>6790000</v>
      </c>
      <c r="X17" s="60">
        <v>13032747</v>
      </c>
      <c r="Y17" s="60">
        <v>-6242747</v>
      </c>
      <c r="Z17" s="140">
        <v>-47.9</v>
      </c>
      <c r="AA17" s="155">
        <v>19256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88391374</v>
      </c>
      <c r="D19" s="153">
        <f>SUM(D20:D23)</f>
        <v>0</v>
      </c>
      <c r="E19" s="154">
        <f t="shared" si="3"/>
        <v>97631952</v>
      </c>
      <c r="F19" s="100">
        <f t="shared" si="3"/>
        <v>49045835</v>
      </c>
      <c r="G19" s="100">
        <f t="shared" si="3"/>
        <v>3727184</v>
      </c>
      <c r="H19" s="100">
        <f t="shared" si="3"/>
        <v>3603069</v>
      </c>
      <c r="I19" s="100">
        <f t="shared" si="3"/>
        <v>3568272</v>
      </c>
      <c r="J19" s="100">
        <f t="shared" si="3"/>
        <v>10898525</v>
      </c>
      <c r="K19" s="100">
        <f t="shared" si="3"/>
        <v>3976007</v>
      </c>
      <c r="L19" s="100">
        <f t="shared" si="3"/>
        <v>6566689</v>
      </c>
      <c r="M19" s="100">
        <f t="shared" si="3"/>
        <v>-5702501</v>
      </c>
      <c r="N19" s="100">
        <f t="shared" si="3"/>
        <v>4840195</v>
      </c>
      <c r="O19" s="100">
        <f t="shared" si="3"/>
        <v>4488376</v>
      </c>
      <c r="P19" s="100">
        <f t="shared" si="3"/>
        <v>24904660</v>
      </c>
      <c r="Q19" s="100">
        <f t="shared" si="3"/>
        <v>6439330</v>
      </c>
      <c r="R19" s="100">
        <f t="shared" si="3"/>
        <v>35832366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51571086</v>
      </c>
      <c r="X19" s="100">
        <f t="shared" si="3"/>
        <v>54189738</v>
      </c>
      <c r="Y19" s="100">
        <f t="shared" si="3"/>
        <v>-2618652</v>
      </c>
      <c r="Z19" s="137">
        <f>+IF(X19&lt;&gt;0,+(Y19/X19)*100,0)</f>
        <v>-4.832376196393494</v>
      </c>
      <c r="AA19" s="153">
        <f>SUM(AA20:AA23)</f>
        <v>49045835</v>
      </c>
    </row>
    <row r="20" spans="1:27" ht="12.75">
      <c r="A20" s="138" t="s">
        <v>89</v>
      </c>
      <c r="B20" s="136"/>
      <c r="C20" s="155">
        <v>18298519</v>
      </c>
      <c r="D20" s="155"/>
      <c r="E20" s="156">
        <v>21496232</v>
      </c>
      <c r="F20" s="60">
        <v>21939877</v>
      </c>
      <c r="G20" s="60">
        <v>1805284</v>
      </c>
      <c r="H20" s="60">
        <v>1422360</v>
      </c>
      <c r="I20" s="60">
        <v>1670183</v>
      </c>
      <c r="J20" s="60">
        <v>4897827</v>
      </c>
      <c r="K20" s="60">
        <v>1868426</v>
      </c>
      <c r="L20" s="60">
        <v>1658123</v>
      </c>
      <c r="M20" s="60">
        <v>-1237381</v>
      </c>
      <c r="N20" s="60">
        <v>2289168</v>
      </c>
      <c r="O20" s="60">
        <v>2323042</v>
      </c>
      <c r="P20" s="60">
        <v>1215195</v>
      </c>
      <c r="Q20" s="60">
        <v>1282740</v>
      </c>
      <c r="R20" s="60">
        <v>4820977</v>
      </c>
      <c r="S20" s="60"/>
      <c r="T20" s="60"/>
      <c r="U20" s="60"/>
      <c r="V20" s="60"/>
      <c r="W20" s="60">
        <v>12007972</v>
      </c>
      <c r="X20" s="60">
        <v>17884494</v>
      </c>
      <c r="Y20" s="60">
        <v>-5876522</v>
      </c>
      <c r="Z20" s="140">
        <v>-32.86</v>
      </c>
      <c r="AA20" s="155">
        <v>21939877</v>
      </c>
    </row>
    <row r="21" spans="1:27" ht="12.75">
      <c r="A21" s="138" t="s">
        <v>90</v>
      </c>
      <c r="B21" s="136"/>
      <c r="C21" s="155">
        <v>52447654</v>
      </c>
      <c r="D21" s="155"/>
      <c r="E21" s="156">
        <v>55741768</v>
      </c>
      <c r="F21" s="60">
        <v>8244234</v>
      </c>
      <c r="G21" s="60">
        <v>560775</v>
      </c>
      <c r="H21" s="60">
        <v>819584</v>
      </c>
      <c r="I21" s="60">
        <v>542477</v>
      </c>
      <c r="J21" s="60">
        <v>1922836</v>
      </c>
      <c r="K21" s="60">
        <v>751561</v>
      </c>
      <c r="L21" s="60">
        <v>3575239</v>
      </c>
      <c r="M21" s="60">
        <v>-3140162</v>
      </c>
      <c r="N21" s="60">
        <v>1186638</v>
      </c>
      <c r="O21" s="60">
        <v>832097</v>
      </c>
      <c r="P21" s="60">
        <v>1118821</v>
      </c>
      <c r="Q21" s="60">
        <v>-82349</v>
      </c>
      <c r="R21" s="60">
        <v>1868569</v>
      </c>
      <c r="S21" s="60"/>
      <c r="T21" s="60"/>
      <c r="U21" s="60"/>
      <c r="V21" s="60"/>
      <c r="W21" s="60">
        <v>4978043</v>
      </c>
      <c r="X21" s="60">
        <v>24068997</v>
      </c>
      <c r="Y21" s="60">
        <v>-19090954</v>
      </c>
      <c r="Z21" s="140">
        <v>-79.32</v>
      </c>
      <c r="AA21" s="155">
        <v>8244234</v>
      </c>
    </row>
    <row r="22" spans="1:27" ht="12.75">
      <c r="A22" s="138" t="s">
        <v>91</v>
      </c>
      <c r="B22" s="136"/>
      <c r="C22" s="157">
        <v>9103940</v>
      </c>
      <c r="D22" s="157"/>
      <c r="E22" s="158">
        <v>10286352</v>
      </c>
      <c r="F22" s="159">
        <v>9360580</v>
      </c>
      <c r="G22" s="159">
        <v>649355</v>
      </c>
      <c r="H22" s="159">
        <v>649355</v>
      </c>
      <c r="I22" s="159">
        <v>643842</v>
      </c>
      <c r="J22" s="159">
        <v>1942552</v>
      </c>
      <c r="K22" s="159">
        <v>644022</v>
      </c>
      <c r="L22" s="159">
        <v>619668</v>
      </c>
      <c r="M22" s="159">
        <v>-615441</v>
      </c>
      <c r="N22" s="159">
        <v>648249</v>
      </c>
      <c r="O22" s="159">
        <v>619464</v>
      </c>
      <c r="P22" s="159">
        <v>21854013</v>
      </c>
      <c r="Q22" s="159">
        <v>4522308</v>
      </c>
      <c r="R22" s="159">
        <v>26995785</v>
      </c>
      <c r="S22" s="159"/>
      <c r="T22" s="159"/>
      <c r="U22" s="159"/>
      <c r="V22" s="159"/>
      <c r="W22" s="159">
        <v>29586586</v>
      </c>
      <c r="X22" s="159">
        <v>6171750</v>
      </c>
      <c r="Y22" s="159">
        <v>23414836</v>
      </c>
      <c r="Z22" s="141">
        <v>379.39</v>
      </c>
      <c r="AA22" s="157">
        <v>9360580</v>
      </c>
    </row>
    <row r="23" spans="1:27" ht="12.75">
      <c r="A23" s="138" t="s">
        <v>92</v>
      </c>
      <c r="B23" s="136"/>
      <c r="C23" s="155">
        <v>8541261</v>
      </c>
      <c r="D23" s="155"/>
      <c r="E23" s="156">
        <v>10107600</v>
      </c>
      <c r="F23" s="60">
        <v>9501144</v>
      </c>
      <c r="G23" s="60">
        <v>711770</v>
      </c>
      <c r="H23" s="60">
        <v>711770</v>
      </c>
      <c r="I23" s="60">
        <v>711770</v>
      </c>
      <c r="J23" s="60">
        <v>2135310</v>
      </c>
      <c r="K23" s="60">
        <v>711998</v>
      </c>
      <c r="L23" s="60">
        <v>713659</v>
      </c>
      <c r="M23" s="60">
        <v>-709517</v>
      </c>
      <c r="N23" s="60">
        <v>716140</v>
      </c>
      <c r="O23" s="60">
        <v>713773</v>
      </c>
      <c r="P23" s="60">
        <v>716631</v>
      </c>
      <c r="Q23" s="60">
        <v>716631</v>
      </c>
      <c r="R23" s="60">
        <v>2147035</v>
      </c>
      <c r="S23" s="60"/>
      <c r="T23" s="60"/>
      <c r="U23" s="60"/>
      <c r="V23" s="60"/>
      <c r="W23" s="60">
        <v>4998485</v>
      </c>
      <c r="X23" s="60">
        <v>6064497</v>
      </c>
      <c r="Y23" s="60">
        <v>-1066012</v>
      </c>
      <c r="Z23" s="140">
        <v>-17.58</v>
      </c>
      <c r="AA23" s="155">
        <v>9501144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183472812</v>
      </c>
      <c r="D25" s="168">
        <f>+D5+D9+D15+D19+D24</f>
        <v>0</v>
      </c>
      <c r="E25" s="169">
        <f t="shared" si="4"/>
        <v>180207486</v>
      </c>
      <c r="F25" s="73">
        <f t="shared" si="4"/>
        <v>130004465</v>
      </c>
      <c r="G25" s="73">
        <f t="shared" si="4"/>
        <v>5305157</v>
      </c>
      <c r="H25" s="73">
        <f t="shared" si="4"/>
        <v>5296232</v>
      </c>
      <c r="I25" s="73">
        <f t="shared" si="4"/>
        <v>5246852</v>
      </c>
      <c r="J25" s="73">
        <f t="shared" si="4"/>
        <v>15848241</v>
      </c>
      <c r="K25" s="73">
        <f t="shared" si="4"/>
        <v>5707202</v>
      </c>
      <c r="L25" s="73">
        <f t="shared" si="4"/>
        <v>8289473</v>
      </c>
      <c r="M25" s="73">
        <f t="shared" si="4"/>
        <v>4316619</v>
      </c>
      <c r="N25" s="73">
        <f t="shared" si="4"/>
        <v>18313294</v>
      </c>
      <c r="O25" s="73">
        <f t="shared" si="4"/>
        <v>6150943</v>
      </c>
      <c r="P25" s="73">
        <f t="shared" si="4"/>
        <v>27385794</v>
      </c>
      <c r="Q25" s="73">
        <f t="shared" si="4"/>
        <v>13177064</v>
      </c>
      <c r="R25" s="73">
        <f t="shared" si="4"/>
        <v>46713801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80875336</v>
      </c>
      <c r="X25" s="73">
        <f t="shared" si="4"/>
        <v>124830720</v>
      </c>
      <c r="Y25" s="73">
        <f t="shared" si="4"/>
        <v>-43955384</v>
      </c>
      <c r="Z25" s="170">
        <f>+IF(X25&lt;&gt;0,+(Y25/X25)*100,0)</f>
        <v>-35.21199268897912</v>
      </c>
      <c r="AA25" s="168">
        <f>+AA5+AA9+AA15+AA19+AA24</f>
        <v>130004465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158632148</v>
      </c>
      <c r="D28" s="153">
        <f>SUM(D29:D31)</f>
        <v>0</v>
      </c>
      <c r="E28" s="154">
        <f t="shared" si="5"/>
        <v>133636489</v>
      </c>
      <c r="F28" s="100">
        <f t="shared" si="5"/>
        <v>140713782</v>
      </c>
      <c r="G28" s="100">
        <f t="shared" si="5"/>
        <v>16487771</v>
      </c>
      <c r="H28" s="100">
        <f t="shared" si="5"/>
        <v>13315565</v>
      </c>
      <c r="I28" s="100">
        <f t="shared" si="5"/>
        <v>12463923</v>
      </c>
      <c r="J28" s="100">
        <f t="shared" si="5"/>
        <v>42267259</v>
      </c>
      <c r="K28" s="100">
        <f t="shared" si="5"/>
        <v>13559504</v>
      </c>
      <c r="L28" s="100">
        <f t="shared" si="5"/>
        <v>10550871</v>
      </c>
      <c r="M28" s="100">
        <f t="shared" si="5"/>
        <v>11680256</v>
      </c>
      <c r="N28" s="100">
        <f t="shared" si="5"/>
        <v>35790631</v>
      </c>
      <c r="O28" s="100">
        <f t="shared" si="5"/>
        <v>13027014</v>
      </c>
      <c r="P28" s="100">
        <f t="shared" si="5"/>
        <v>3410927</v>
      </c>
      <c r="Q28" s="100">
        <f t="shared" si="5"/>
        <v>5039746</v>
      </c>
      <c r="R28" s="100">
        <f t="shared" si="5"/>
        <v>21477687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99535577</v>
      </c>
      <c r="X28" s="100">
        <f t="shared" si="5"/>
        <v>112711491</v>
      </c>
      <c r="Y28" s="100">
        <f t="shared" si="5"/>
        <v>-13175914</v>
      </c>
      <c r="Z28" s="137">
        <f>+IF(X28&lt;&gt;0,+(Y28/X28)*100,0)</f>
        <v>-11.689947389658787</v>
      </c>
      <c r="AA28" s="153">
        <f>SUM(AA29:AA31)</f>
        <v>140713782</v>
      </c>
    </row>
    <row r="29" spans="1:27" ht="12.75">
      <c r="A29" s="138" t="s">
        <v>75</v>
      </c>
      <c r="B29" s="136"/>
      <c r="C29" s="155">
        <v>3348214</v>
      </c>
      <c r="D29" s="155"/>
      <c r="E29" s="156">
        <v>4500002</v>
      </c>
      <c r="F29" s="60">
        <v>6691516</v>
      </c>
      <c r="G29" s="60">
        <v>1280094</v>
      </c>
      <c r="H29" s="60">
        <v>1223348</v>
      </c>
      <c r="I29" s="60">
        <v>1298725</v>
      </c>
      <c r="J29" s="60">
        <v>3802167</v>
      </c>
      <c r="K29" s="60">
        <v>925727</v>
      </c>
      <c r="L29" s="60">
        <v>563531</v>
      </c>
      <c r="M29" s="60">
        <v>1385845</v>
      </c>
      <c r="N29" s="60">
        <v>2875103</v>
      </c>
      <c r="O29" s="60">
        <v>2738964</v>
      </c>
      <c r="P29" s="60">
        <v>950945</v>
      </c>
      <c r="Q29" s="60">
        <v>1880385</v>
      </c>
      <c r="R29" s="60">
        <v>5570294</v>
      </c>
      <c r="S29" s="60"/>
      <c r="T29" s="60"/>
      <c r="U29" s="60"/>
      <c r="V29" s="60"/>
      <c r="W29" s="60">
        <v>12247564</v>
      </c>
      <c r="X29" s="60">
        <v>11034747</v>
      </c>
      <c r="Y29" s="60">
        <v>1212817</v>
      </c>
      <c r="Z29" s="140">
        <v>10.99</v>
      </c>
      <c r="AA29" s="155">
        <v>6691516</v>
      </c>
    </row>
    <row r="30" spans="1:27" ht="12.75">
      <c r="A30" s="138" t="s">
        <v>76</v>
      </c>
      <c r="B30" s="136"/>
      <c r="C30" s="157">
        <v>108640633</v>
      </c>
      <c r="D30" s="157"/>
      <c r="E30" s="158">
        <v>79566487</v>
      </c>
      <c r="F30" s="159">
        <v>83505970</v>
      </c>
      <c r="G30" s="159">
        <v>5959584</v>
      </c>
      <c r="H30" s="159">
        <v>5071434</v>
      </c>
      <c r="I30" s="159">
        <v>4248723</v>
      </c>
      <c r="J30" s="159">
        <v>15279741</v>
      </c>
      <c r="K30" s="159">
        <v>5660680</v>
      </c>
      <c r="L30" s="159">
        <v>4140749</v>
      </c>
      <c r="M30" s="159">
        <v>4672333</v>
      </c>
      <c r="N30" s="159">
        <v>14473762</v>
      </c>
      <c r="O30" s="159">
        <v>5195756</v>
      </c>
      <c r="P30" s="159">
        <v>2324554</v>
      </c>
      <c r="Q30" s="159">
        <v>3005436</v>
      </c>
      <c r="R30" s="159">
        <v>10525746</v>
      </c>
      <c r="S30" s="159"/>
      <c r="T30" s="159"/>
      <c r="U30" s="159"/>
      <c r="V30" s="159"/>
      <c r="W30" s="159">
        <v>40279249</v>
      </c>
      <c r="X30" s="159">
        <v>101676744</v>
      </c>
      <c r="Y30" s="159">
        <v>-61397495</v>
      </c>
      <c r="Z30" s="141">
        <v>-60.38</v>
      </c>
      <c r="AA30" s="157">
        <v>83505970</v>
      </c>
    </row>
    <row r="31" spans="1:27" ht="12.75">
      <c r="A31" s="138" t="s">
        <v>77</v>
      </c>
      <c r="B31" s="136"/>
      <c r="C31" s="155">
        <v>46643301</v>
      </c>
      <c r="D31" s="155"/>
      <c r="E31" s="156">
        <v>49570000</v>
      </c>
      <c r="F31" s="60">
        <v>50516296</v>
      </c>
      <c r="G31" s="60">
        <v>9248093</v>
      </c>
      <c r="H31" s="60">
        <v>7020783</v>
      </c>
      <c r="I31" s="60">
        <v>6916475</v>
      </c>
      <c r="J31" s="60">
        <v>23185351</v>
      </c>
      <c r="K31" s="60">
        <v>6973097</v>
      </c>
      <c r="L31" s="60">
        <v>5846591</v>
      </c>
      <c r="M31" s="60">
        <v>5622078</v>
      </c>
      <c r="N31" s="60">
        <v>18441766</v>
      </c>
      <c r="O31" s="60">
        <v>5092294</v>
      </c>
      <c r="P31" s="60">
        <v>135428</v>
      </c>
      <c r="Q31" s="60">
        <v>153925</v>
      </c>
      <c r="R31" s="60">
        <v>5381647</v>
      </c>
      <c r="S31" s="60"/>
      <c r="T31" s="60"/>
      <c r="U31" s="60"/>
      <c r="V31" s="60"/>
      <c r="W31" s="60">
        <v>47008764</v>
      </c>
      <c r="X31" s="60"/>
      <c r="Y31" s="60">
        <v>47008764</v>
      </c>
      <c r="Z31" s="140">
        <v>0</v>
      </c>
      <c r="AA31" s="155">
        <v>50516296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33822</v>
      </c>
      <c r="H32" s="100">
        <f t="shared" si="6"/>
        <v>2052</v>
      </c>
      <c r="I32" s="100">
        <f t="shared" si="6"/>
        <v>0</v>
      </c>
      <c r="J32" s="100">
        <f t="shared" si="6"/>
        <v>35874</v>
      </c>
      <c r="K32" s="100">
        <f t="shared" si="6"/>
        <v>18183</v>
      </c>
      <c r="L32" s="100">
        <f t="shared" si="6"/>
        <v>33522</v>
      </c>
      <c r="M32" s="100">
        <f t="shared" si="6"/>
        <v>0</v>
      </c>
      <c r="N32" s="100">
        <f t="shared" si="6"/>
        <v>51705</v>
      </c>
      <c r="O32" s="100">
        <f t="shared" si="6"/>
        <v>3889</v>
      </c>
      <c r="P32" s="100">
        <f t="shared" si="6"/>
        <v>59152</v>
      </c>
      <c r="Q32" s="100">
        <f t="shared" si="6"/>
        <v>27160</v>
      </c>
      <c r="R32" s="100">
        <f t="shared" si="6"/>
        <v>90201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177780</v>
      </c>
      <c r="X32" s="100">
        <f t="shared" si="6"/>
        <v>1557000</v>
      </c>
      <c r="Y32" s="100">
        <f t="shared" si="6"/>
        <v>-1379220</v>
      </c>
      <c r="Z32" s="137">
        <f>+IF(X32&lt;&gt;0,+(Y32/X32)*100,0)</f>
        <v>-88.58188824662813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1632</v>
      </c>
      <c r="H33" s="60"/>
      <c r="I33" s="60"/>
      <c r="J33" s="60">
        <v>1632</v>
      </c>
      <c r="K33" s="60">
        <v>14416</v>
      </c>
      <c r="L33" s="60">
        <v>33522</v>
      </c>
      <c r="M33" s="60"/>
      <c r="N33" s="60">
        <v>47938</v>
      </c>
      <c r="O33" s="60">
        <v>3889</v>
      </c>
      <c r="P33" s="60">
        <v>59152</v>
      </c>
      <c r="Q33" s="60">
        <v>1519</v>
      </c>
      <c r="R33" s="60">
        <v>64560</v>
      </c>
      <c r="S33" s="60"/>
      <c r="T33" s="60"/>
      <c r="U33" s="60"/>
      <c r="V33" s="60"/>
      <c r="W33" s="60">
        <v>114130</v>
      </c>
      <c r="X33" s="60">
        <v>1557000</v>
      </c>
      <c r="Y33" s="60">
        <v>-1442870</v>
      </c>
      <c r="Z33" s="140">
        <v>-92.67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>
        <v>3767</v>
      </c>
      <c r="L34" s="60"/>
      <c r="M34" s="60"/>
      <c r="N34" s="60">
        <v>3767</v>
      </c>
      <c r="O34" s="60"/>
      <c r="P34" s="60"/>
      <c r="Q34" s="60"/>
      <c r="R34" s="60"/>
      <c r="S34" s="60"/>
      <c r="T34" s="60"/>
      <c r="U34" s="60"/>
      <c r="V34" s="60"/>
      <c r="W34" s="60">
        <v>3767</v>
      </c>
      <c r="X34" s="60"/>
      <c r="Y34" s="60">
        <v>3767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30240</v>
      </c>
      <c r="H36" s="60"/>
      <c r="I36" s="60"/>
      <c r="J36" s="60">
        <v>30240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30240</v>
      </c>
      <c r="X36" s="60"/>
      <c r="Y36" s="60">
        <v>30240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1950</v>
      </c>
      <c r="H37" s="159">
        <v>2052</v>
      </c>
      <c r="I37" s="159"/>
      <c r="J37" s="159">
        <v>4002</v>
      </c>
      <c r="K37" s="159"/>
      <c r="L37" s="159"/>
      <c r="M37" s="159"/>
      <c r="N37" s="159"/>
      <c r="O37" s="159"/>
      <c r="P37" s="159"/>
      <c r="Q37" s="159">
        <v>25641</v>
      </c>
      <c r="R37" s="159">
        <v>25641</v>
      </c>
      <c r="S37" s="159"/>
      <c r="T37" s="159"/>
      <c r="U37" s="159"/>
      <c r="V37" s="159"/>
      <c r="W37" s="159">
        <v>29643</v>
      </c>
      <c r="X37" s="159"/>
      <c r="Y37" s="159">
        <v>29643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3400000</v>
      </c>
      <c r="F38" s="100">
        <f t="shared" si="7"/>
        <v>1150000</v>
      </c>
      <c r="G38" s="100">
        <f t="shared" si="7"/>
        <v>711132</v>
      </c>
      <c r="H38" s="100">
        <f t="shared" si="7"/>
        <v>634924</v>
      </c>
      <c r="I38" s="100">
        <f t="shared" si="7"/>
        <v>562850</v>
      </c>
      <c r="J38" s="100">
        <f t="shared" si="7"/>
        <v>1908906</v>
      </c>
      <c r="K38" s="100">
        <f t="shared" si="7"/>
        <v>552746</v>
      </c>
      <c r="L38" s="100">
        <f t="shared" si="7"/>
        <v>575690</v>
      </c>
      <c r="M38" s="100">
        <f t="shared" si="7"/>
        <v>526831</v>
      </c>
      <c r="N38" s="100">
        <f t="shared" si="7"/>
        <v>1655267</v>
      </c>
      <c r="O38" s="100">
        <f t="shared" si="7"/>
        <v>615706</v>
      </c>
      <c r="P38" s="100">
        <f t="shared" si="7"/>
        <v>481702</v>
      </c>
      <c r="Q38" s="100">
        <f t="shared" si="7"/>
        <v>494556</v>
      </c>
      <c r="R38" s="100">
        <f t="shared" si="7"/>
        <v>1591964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5156137</v>
      </c>
      <c r="X38" s="100">
        <f t="shared" si="7"/>
        <v>0</v>
      </c>
      <c r="Y38" s="100">
        <f t="shared" si="7"/>
        <v>5156137</v>
      </c>
      <c r="Z38" s="137">
        <f>+IF(X38&lt;&gt;0,+(Y38/X38)*100,0)</f>
        <v>0</v>
      </c>
      <c r="AA38" s="153">
        <f>SUM(AA39:AA41)</f>
        <v>1150000</v>
      </c>
    </row>
    <row r="39" spans="1:27" ht="12.75">
      <c r="A39" s="138" t="s">
        <v>85</v>
      </c>
      <c r="B39" s="136"/>
      <c r="C39" s="155"/>
      <c r="D39" s="155"/>
      <c r="E39" s="156">
        <v>1400000</v>
      </c>
      <c r="F39" s="60">
        <v>1000000</v>
      </c>
      <c r="G39" s="60">
        <v>246468</v>
      </c>
      <c r="H39" s="60">
        <v>115478</v>
      </c>
      <c r="I39" s="60">
        <v>104435</v>
      </c>
      <c r="J39" s="60">
        <v>466381</v>
      </c>
      <c r="K39" s="60">
        <v>174089</v>
      </c>
      <c r="L39" s="60">
        <v>115794</v>
      </c>
      <c r="M39" s="60">
        <v>123258</v>
      </c>
      <c r="N39" s="60">
        <v>413141</v>
      </c>
      <c r="O39" s="60">
        <v>108602</v>
      </c>
      <c r="P39" s="60">
        <v>117289</v>
      </c>
      <c r="Q39" s="60">
        <v>125625</v>
      </c>
      <c r="R39" s="60">
        <v>351516</v>
      </c>
      <c r="S39" s="60"/>
      <c r="T39" s="60"/>
      <c r="U39" s="60"/>
      <c r="V39" s="60"/>
      <c r="W39" s="60">
        <v>1231038</v>
      </c>
      <c r="X39" s="60"/>
      <c r="Y39" s="60">
        <v>1231038</v>
      </c>
      <c r="Z39" s="140">
        <v>0</v>
      </c>
      <c r="AA39" s="155">
        <v>1000000</v>
      </c>
    </row>
    <row r="40" spans="1:27" ht="12.75">
      <c r="A40" s="138" t="s">
        <v>86</v>
      </c>
      <c r="B40" s="136"/>
      <c r="C40" s="155"/>
      <c r="D40" s="155"/>
      <c r="E40" s="156">
        <v>2000000</v>
      </c>
      <c r="F40" s="60">
        <v>150000</v>
      </c>
      <c r="G40" s="60">
        <v>464664</v>
      </c>
      <c r="H40" s="60">
        <v>519446</v>
      </c>
      <c r="I40" s="60">
        <v>458415</v>
      </c>
      <c r="J40" s="60">
        <v>1442525</v>
      </c>
      <c r="K40" s="60">
        <v>378657</v>
      </c>
      <c r="L40" s="60">
        <v>459896</v>
      </c>
      <c r="M40" s="60">
        <v>403573</v>
      </c>
      <c r="N40" s="60">
        <v>1242126</v>
      </c>
      <c r="O40" s="60">
        <v>507104</v>
      </c>
      <c r="P40" s="60">
        <v>364413</v>
      </c>
      <c r="Q40" s="60">
        <v>368931</v>
      </c>
      <c r="R40" s="60">
        <v>1240448</v>
      </c>
      <c r="S40" s="60"/>
      <c r="T40" s="60"/>
      <c r="U40" s="60"/>
      <c r="V40" s="60"/>
      <c r="W40" s="60">
        <v>3925099</v>
      </c>
      <c r="X40" s="60"/>
      <c r="Y40" s="60">
        <v>3925099</v>
      </c>
      <c r="Z40" s="140">
        <v>0</v>
      </c>
      <c r="AA40" s="155">
        <v>150000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26844034</v>
      </c>
      <c r="D42" s="153">
        <f>SUM(D43:D46)</f>
        <v>0</v>
      </c>
      <c r="E42" s="154">
        <f t="shared" si="8"/>
        <v>27354142</v>
      </c>
      <c r="F42" s="100">
        <f t="shared" si="8"/>
        <v>28188096</v>
      </c>
      <c r="G42" s="100">
        <f t="shared" si="8"/>
        <v>18504490</v>
      </c>
      <c r="H42" s="100">
        <f t="shared" si="8"/>
        <v>6308410</v>
      </c>
      <c r="I42" s="100">
        <f t="shared" si="8"/>
        <v>19854037</v>
      </c>
      <c r="J42" s="100">
        <f t="shared" si="8"/>
        <v>44666937</v>
      </c>
      <c r="K42" s="100">
        <f t="shared" si="8"/>
        <v>1523611</v>
      </c>
      <c r="L42" s="100">
        <f t="shared" si="8"/>
        <v>1444752</v>
      </c>
      <c r="M42" s="100">
        <f t="shared" si="8"/>
        <v>3030123</v>
      </c>
      <c r="N42" s="100">
        <f t="shared" si="8"/>
        <v>5998486</v>
      </c>
      <c r="O42" s="100">
        <f t="shared" si="8"/>
        <v>3666997</v>
      </c>
      <c r="P42" s="100">
        <f t="shared" si="8"/>
        <v>5380910</v>
      </c>
      <c r="Q42" s="100">
        <f t="shared" si="8"/>
        <v>2829831</v>
      </c>
      <c r="R42" s="100">
        <f t="shared" si="8"/>
        <v>11877738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62543161</v>
      </c>
      <c r="X42" s="100">
        <f t="shared" si="8"/>
        <v>8674488</v>
      </c>
      <c r="Y42" s="100">
        <f t="shared" si="8"/>
        <v>53868673</v>
      </c>
      <c r="Z42" s="137">
        <f>+IF(X42&lt;&gt;0,+(Y42/X42)*100,0)</f>
        <v>621.0011818564969</v>
      </c>
      <c r="AA42" s="153">
        <f>SUM(AA43:AA46)</f>
        <v>28188096</v>
      </c>
    </row>
    <row r="43" spans="1:27" ht="12.75">
      <c r="A43" s="138" t="s">
        <v>89</v>
      </c>
      <c r="B43" s="136"/>
      <c r="C43" s="155">
        <v>23712850</v>
      </c>
      <c r="D43" s="155"/>
      <c r="E43" s="156">
        <v>22471446</v>
      </c>
      <c r="F43" s="60">
        <v>22471446</v>
      </c>
      <c r="G43" s="60">
        <v>7400419</v>
      </c>
      <c r="H43" s="60">
        <v>4591751</v>
      </c>
      <c r="I43" s="60">
        <v>19182492</v>
      </c>
      <c r="J43" s="60">
        <v>31174662</v>
      </c>
      <c r="K43" s="60">
        <v>811796</v>
      </c>
      <c r="L43" s="60">
        <v>650152</v>
      </c>
      <c r="M43" s="60">
        <v>1877019</v>
      </c>
      <c r="N43" s="60">
        <v>3338967</v>
      </c>
      <c r="O43" s="60">
        <v>2267742</v>
      </c>
      <c r="P43" s="60">
        <v>1983627</v>
      </c>
      <c r="Q43" s="60">
        <v>1857293</v>
      </c>
      <c r="R43" s="60">
        <v>6108662</v>
      </c>
      <c r="S43" s="60"/>
      <c r="T43" s="60"/>
      <c r="U43" s="60"/>
      <c r="V43" s="60"/>
      <c r="W43" s="60">
        <v>40622291</v>
      </c>
      <c r="X43" s="60">
        <v>1357497</v>
      </c>
      <c r="Y43" s="60">
        <v>39264794</v>
      </c>
      <c r="Z43" s="140">
        <v>2892.44</v>
      </c>
      <c r="AA43" s="155">
        <v>22471446</v>
      </c>
    </row>
    <row r="44" spans="1:27" ht="12.75">
      <c r="A44" s="138" t="s">
        <v>90</v>
      </c>
      <c r="B44" s="136"/>
      <c r="C44" s="155">
        <v>3131184</v>
      </c>
      <c r="D44" s="155"/>
      <c r="E44" s="156">
        <v>4882696</v>
      </c>
      <c r="F44" s="60">
        <v>5716650</v>
      </c>
      <c r="G44" s="60">
        <v>10434560</v>
      </c>
      <c r="H44" s="60">
        <v>1056200</v>
      </c>
      <c r="I44" s="60">
        <v>27913</v>
      </c>
      <c r="J44" s="60">
        <v>11518673</v>
      </c>
      <c r="K44" s="60">
        <v>49682</v>
      </c>
      <c r="L44" s="60">
        <v>125367</v>
      </c>
      <c r="M44" s="60">
        <v>510585</v>
      </c>
      <c r="N44" s="60">
        <v>685634</v>
      </c>
      <c r="O44" s="60">
        <v>689746</v>
      </c>
      <c r="P44" s="60">
        <v>2707104</v>
      </c>
      <c r="Q44" s="60">
        <v>364894</v>
      </c>
      <c r="R44" s="60">
        <v>3761744</v>
      </c>
      <c r="S44" s="60"/>
      <c r="T44" s="60"/>
      <c r="U44" s="60"/>
      <c r="V44" s="60"/>
      <c r="W44" s="60">
        <v>15966051</v>
      </c>
      <c r="X44" s="60">
        <v>863244</v>
      </c>
      <c r="Y44" s="60">
        <v>15102807</v>
      </c>
      <c r="Z44" s="140">
        <v>1749.54</v>
      </c>
      <c r="AA44" s="155">
        <v>5716650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669511</v>
      </c>
      <c r="H45" s="159">
        <v>660459</v>
      </c>
      <c r="I45" s="159">
        <v>643632</v>
      </c>
      <c r="J45" s="159">
        <v>1973602</v>
      </c>
      <c r="K45" s="159">
        <v>662133</v>
      </c>
      <c r="L45" s="159">
        <v>669233</v>
      </c>
      <c r="M45" s="159">
        <v>642519</v>
      </c>
      <c r="N45" s="159">
        <v>1973885</v>
      </c>
      <c r="O45" s="159">
        <v>709509</v>
      </c>
      <c r="P45" s="159">
        <v>690179</v>
      </c>
      <c r="Q45" s="159">
        <v>607644</v>
      </c>
      <c r="R45" s="159">
        <v>2007332</v>
      </c>
      <c r="S45" s="159"/>
      <c r="T45" s="159"/>
      <c r="U45" s="159"/>
      <c r="V45" s="159"/>
      <c r="W45" s="159">
        <v>5954819</v>
      </c>
      <c r="X45" s="159">
        <v>1231497</v>
      </c>
      <c r="Y45" s="159">
        <v>4723322</v>
      </c>
      <c r="Z45" s="141">
        <v>383.54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5222250</v>
      </c>
      <c r="Y46" s="60">
        <v>-5222250</v>
      </c>
      <c r="Z46" s="140">
        <v>-100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185476182</v>
      </c>
      <c r="D48" s="168">
        <f>+D28+D32+D38+D42+D47</f>
        <v>0</v>
      </c>
      <c r="E48" s="169">
        <f t="shared" si="9"/>
        <v>164390631</v>
      </c>
      <c r="F48" s="73">
        <f t="shared" si="9"/>
        <v>170051878</v>
      </c>
      <c r="G48" s="73">
        <f t="shared" si="9"/>
        <v>35737215</v>
      </c>
      <c r="H48" s="73">
        <f t="shared" si="9"/>
        <v>20260951</v>
      </c>
      <c r="I48" s="73">
        <f t="shared" si="9"/>
        <v>32880810</v>
      </c>
      <c r="J48" s="73">
        <f t="shared" si="9"/>
        <v>88878976</v>
      </c>
      <c r="K48" s="73">
        <f t="shared" si="9"/>
        <v>15654044</v>
      </c>
      <c r="L48" s="73">
        <f t="shared" si="9"/>
        <v>12604835</v>
      </c>
      <c r="M48" s="73">
        <f t="shared" si="9"/>
        <v>15237210</v>
      </c>
      <c r="N48" s="73">
        <f t="shared" si="9"/>
        <v>43496089</v>
      </c>
      <c r="O48" s="73">
        <f t="shared" si="9"/>
        <v>17313606</v>
      </c>
      <c r="P48" s="73">
        <f t="shared" si="9"/>
        <v>9332691</v>
      </c>
      <c r="Q48" s="73">
        <f t="shared" si="9"/>
        <v>8391293</v>
      </c>
      <c r="R48" s="73">
        <f t="shared" si="9"/>
        <v>35037590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167412655</v>
      </c>
      <c r="X48" s="73">
        <f t="shared" si="9"/>
        <v>122942979</v>
      </c>
      <c r="Y48" s="73">
        <f t="shared" si="9"/>
        <v>44469676</v>
      </c>
      <c r="Z48" s="170">
        <f>+IF(X48&lt;&gt;0,+(Y48/X48)*100,0)</f>
        <v>36.17097646543932</v>
      </c>
      <c r="AA48" s="168">
        <f>+AA28+AA32+AA38+AA42+AA47</f>
        <v>170051878</v>
      </c>
    </row>
    <row r="49" spans="1:27" ht="12.75">
      <c r="A49" s="148" t="s">
        <v>49</v>
      </c>
      <c r="B49" s="149"/>
      <c r="C49" s="171">
        <f aca="true" t="shared" si="10" ref="C49:Y49">+C25-C48</f>
        <v>-2003370</v>
      </c>
      <c r="D49" s="171">
        <f>+D25-D48</f>
        <v>0</v>
      </c>
      <c r="E49" s="172">
        <f t="shared" si="10"/>
        <v>15816855</v>
      </c>
      <c r="F49" s="173">
        <f t="shared" si="10"/>
        <v>-40047413</v>
      </c>
      <c r="G49" s="173">
        <f t="shared" si="10"/>
        <v>-30432058</v>
      </c>
      <c r="H49" s="173">
        <f t="shared" si="10"/>
        <v>-14964719</v>
      </c>
      <c r="I49" s="173">
        <f t="shared" si="10"/>
        <v>-27633958</v>
      </c>
      <c r="J49" s="173">
        <f t="shared" si="10"/>
        <v>-73030735</v>
      </c>
      <c r="K49" s="173">
        <f t="shared" si="10"/>
        <v>-9946842</v>
      </c>
      <c r="L49" s="173">
        <f t="shared" si="10"/>
        <v>-4315362</v>
      </c>
      <c r="M49" s="173">
        <f t="shared" si="10"/>
        <v>-10920591</v>
      </c>
      <c r="N49" s="173">
        <f t="shared" si="10"/>
        <v>-25182795</v>
      </c>
      <c r="O49" s="173">
        <f t="shared" si="10"/>
        <v>-11162663</v>
      </c>
      <c r="P49" s="173">
        <f t="shared" si="10"/>
        <v>18053103</v>
      </c>
      <c r="Q49" s="173">
        <f t="shared" si="10"/>
        <v>4785771</v>
      </c>
      <c r="R49" s="173">
        <f t="shared" si="10"/>
        <v>11676211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-86537319</v>
      </c>
      <c r="X49" s="173">
        <f>IF(F25=F48,0,X25-X48)</f>
        <v>1887741</v>
      </c>
      <c r="Y49" s="173">
        <f t="shared" si="10"/>
        <v>-88425060</v>
      </c>
      <c r="Z49" s="174">
        <f>+IF(X49&lt;&gt;0,+(Y49/X49)*100,0)</f>
        <v>-4684.173305554098</v>
      </c>
      <c r="AA49" s="171">
        <f>+AA25-AA48</f>
        <v>-40047413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14917157</v>
      </c>
      <c r="D5" s="155">
        <v>0</v>
      </c>
      <c r="E5" s="156">
        <v>18225256</v>
      </c>
      <c r="F5" s="60">
        <v>18225256</v>
      </c>
      <c r="G5" s="60">
        <v>1485310</v>
      </c>
      <c r="H5" s="60">
        <v>1485310</v>
      </c>
      <c r="I5" s="60">
        <v>1488922</v>
      </c>
      <c r="J5" s="60">
        <v>4459542</v>
      </c>
      <c r="K5" s="60">
        <v>1488148</v>
      </c>
      <c r="L5" s="60">
        <v>1437229</v>
      </c>
      <c r="M5" s="60">
        <v>-1605673</v>
      </c>
      <c r="N5" s="60">
        <v>1319704</v>
      </c>
      <c r="O5" s="60">
        <v>1485600</v>
      </c>
      <c r="P5" s="60">
        <v>1492290</v>
      </c>
      <c r="Q5" s="60">
        <v>-1170061</v>
      </c>
      <c r="R5" s="60">
        <v>1807829</v>
      </c>
      <c r="S5" s="60">
        <v>0</v>
      </c>
      <c r="T5" s="60">
        <v>0</v>
      </c>
      <c r="U5" s="60">
        <v>0</v>
      </c>
      <c r="V5" s="60">
        <v>0</v>
      </c>
      <c r="W5" s="60">
        <v>7587075</v>
      </c>
      <c r="X5" s="60">
        <v>13684750</v>
      </c>
      <c r="Y5" s="60">
        <v>-6097675</v>
      </c>
      <c r="Z5" s="140">
        <v>-44.56</v>
      </c>
      <c r="AA5" s="155">
        <v>18225256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1126</v>
      </c>
      <c r="L6" s="60">
        <v>600</v>
      </c>
      <c r="M6" s="60">
        <v>-10400</v>
      </c>
      <c r="N6" s="60">
        <v>-8674</v>
      </c>
      <c r="O6" s="60">
        <v>3900</v>
      </c>
      <c r="P6" s="60">
        <v>2600</v>
      </c>
      <c r="Q6" s="60">
        <v>3200</v>
      </c>
      <c r="R6" s="60">
        <v>9700</v>
      </c>
      <c r="S6" s="60">
        <v>0</v>
      </c>
      <c r="T6" s="60">
        <v>0</v>
      </c>
      <c r="U6" s="60">
        <v>0</v>
      </c>
      <c r="V6" s="60">
        <v>0</v>
      </c>
      <c r="W6" s="60">
        <v>1026</v>
      </c>
      <c r="X6" s="60"/>
      <c r="Y6" s="60">
        <v>1026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18298519</v>
      </c>
      <c r="D7" s="155">
        <v>0</v>
      </c>
      <c r="E7" s="156">
        <v>21496232</v>
      </c>
      <c r="F7" s="60">
        <v>21939877</v>
      </c>
      <c r="G7" s="60">
        <v>1805284</v>
      </c>
      <c r="H7" s="60">
        <v>1422360</v>
      </c>
      <c r="I7" s="60">
        <v>1670183</v>
      </c>
      <c r="J7" s="60">
        <v>4897827</v>
      </c>
      <c r="K7" s="60">
        <v>1868426</v>
      </c>
      <c r="L7" s="60">
        <v>1658123</v>
      </c>
      <c r="M7" s="60">
        <v>-1237381</v>
      </c>
      <c r="N7" s="60">
        <v>2289168</v>
      </c>
      <c r="O7" s="60">
        <v>2323042</v>
      </c>
      <c r="P7" s="60">
        <v>1215195</v>
      </c>
      <c r="Q7" s="60">
        <v>1282740</v>
      </c>
      <c r="R7" s="60">
        <v>4820977</v>
      </c>
      <c r="S7" s="60">
        <v>0</v>
      </c>
      <c r="T7" s="60">
        <v>0</v>
      </c>
      <c r="U7" s="60">
        <v>0</v>
      </c>
      <c r="V7" s="60">
        <v>0</v>
      </c>
      <c r="W7" s="60">
        <v>12007972</v>
      </c>
      <c r="X7" s="60">
        <v>12769913</v>
      </c>
      <c r="Y7" s="60">
        <v>-761941</v>
      </c>
      <c r="Z7" s="140">
        <v>-5.97</v>
      </c>
      <c r="AA7" s="155">
        <v>21939877</v>
      </c>
    </row>
    <row r="8" spans="1:27" ht="12.75">
      <c r="A8" s="183" t="s">
        <v>104</v>
      </c>
      <c r="B8" s="182"/>
      <c r="C8" s="155">
        <v>12988647</v>
      </c>
      <c r="D8" s="155">
        <v>0</v>
      </c>
      <c r="E8" s="156">
        <v>8864768</v>
      </c>
      <c r="F8" s="60">
        <v>8244234</v>
      </c>
      <c r="G8" s="60">
        <v>434056</v>
      </c>
      <c r="H8" s="60">
        <v>671960</v>
      </c>
      <c r="I8" s="60">
        <v>394544</v>
      </c>
      <c r="J8" s="60">
        <v>1500560</v>
      </c>
      <c r="K8" s="60">
        <v>602887</v>
      </c>
      <c r="L8" s="60">
        <v>3425064</v>
      </c>
      <c r="M8" s="60">
        <v>-2988906</v>
      </c>
      <c r="N8" s="60">
        <v>1039045</v>
      </c>
      <c r="O8" s="60">
        <v>379077</v>
      </c>
      <c r="P8" s="60">
        <v>663391</v>
      </c>
      <c r="Q8" s="60">
        <v>-537507</v>
      </c>
      <c r="R8" s="60">
        <v>504961</v>
      </c>
      <c r="S8" s="60">
        <v>0</v>
      </c>
      <c r="T8" s="60">
        <v>0</v>
      </c>
      <c r="U8" s="60">
        <v>0</v>
      </c>
      <c r="V8" s="60">
        <v>0</v>
      </c>
      <c r="W8" s="60">
        <v>3044566</v>
      </c>
      <c r="X8" s="60">
        <v>5534764</v>
      </c>
      <c r="Y8" s="60">
        <v>-2490198</v>
      </c>
      <c r="Z8" s="140">
        <v>-44.99</v>
      </c>
      <c r="AA8" s="155">
        <v>8244234</v>
      </c>
    </row>
    <row r="9" spans="1:27" ht="12.75">
      <c r="A9" s="183" t="s">
        <v>105</v>
      </c>
      <c r="B9" s="182"/>
      <c r="C9" s="155">
        <v>9103940</v>
      </c>
      <c r="D9" s="155">
        <v>0</v>
      </c>
      <c r="E9" s="156">
        <v>10286352</v>
      </c>
      <c r="F9" s="60">
        <v>9360580</v>
      </c>
      <c r="G9" s="60">
        <v>649355</v>
      </c>
      <c r="H9" s="60">
        <v>649355</v>
      </c>
      <c r="I9" s="60">
        <v>643842</v>
      </c>
      <c r="J9" s="60">
        <v>1942552</v>
      </c>
      <c r="K9" s="60">
        <v>644022</v>
      </c>
      <c r="L9" s="60">
        <v>619668</v>
      </c>
      <c r="M9" s="60">
        <v>-615441</v>
      </c>
      <c r="N9" s="60">
        <v>648249</v>
      </c>
      <c r="O9" s="60">
        <v>619464</v>
      </c>
      <c r="P9" s="60">
        <v>623013</v>
      </c>
      <c r="Q9" s="60">
        <v>623308</v>
      </c>
      <c r="R9" s="60">
        <v>1865785</v>
      </c>
      <c r="S9" s="60">
        <v>0</v>
      </c>
      <c r="T9" s="60">
        <v>0</v>
      </c>
      <c r="U9" s="60">
        <v>0</v>
      </c>
      <c r="V9" s="60">
        <v>0</v>
      </c>
      <c r="W9" s="60">
        <v>4456586</v>
      </c>
      <c r="X9" s="60">
        <v>5789385</v>
      </c>
      <c r="Y9" s="60">
        <v>-1332799</v>
      </c>
      <c r="Z9" s="140">
        <v>-23.02</v>
      </c>
      <c r="AA9" s="155">
        <v>9360580</v>
      </c>
    </row>
    <row r="10" spans="1:27" ht="12.75">
      <c r="A10" s="183" t="s">
        <v>106</v>
      </c>
      <c r="B10" s="182"/>
      <c r="C10" s="155">
        <v>8541261</v>
      </c>
      <c r="D10" s="155">
        <v>0</v>
      </c>
      <c r="E10" s="156">
        <v>10107600</v>
      </c>
      <c r="F10" s="54">
        <v>9501144</v>
      </c>
      <c r="G10" s="54">
        <v>711770</v>
      </c>
      <c r="H10" s="54">
        <v>711770</v>
      </c>
      <c r="I10" s="54">
        <v>711770</v>
      </c>
      <c r="J10" s="54">
        <v>2135310</v>
      </c>
      <c r="K10" s="54">
        <v>711998</v>
      </c>
      <c r="L10" s="54">
        <v>713659</v>
      </c>
      <c r="M10" s="54">
        <v>-709517</v>
      </c>
      <c r="N10" s="54">
        <v>716140</v>
      </c>
      <c r="O10" s="54">
        <v>713773</v>
      </c>
      <c r="P10" s="54">
        <v>716631</v>
      </c>
      <c r="Q10" s="54">
        <v>716631</v>
      </c>
      <c r="R10" s="54">
        <v>2147035</v>
      </c>
      <c r="S10" s="54">
        <v>0</v>
      </c>
      <c r="T10" s="54">
        <v>0</v>
      </c>
      <c r="U10" s="54">
        <v>0</v>
      </c>
      <c r="V10" s="54">
        <v>0</v>
      </c>
      <c r="W10" s="54">
        <v>4998485</v>
      </c>
      <c r="X10" s="54">
        <v>6399189</v>
      </c>
      <c r="Y10" s="54">
        <v>-1400704</v>
      </c>
      <c r="Z10" s="184">
        <v>-21.89</v>
      </c>
      <c r="AA10" s="130">
        <v>9501144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149379</v>
      </c>
      <c r="H11" s="60">
        <v>293132</v>
      </c>
      <c r="I11" s="60">
        <v>220210</v>
      </c>
      <c r="J11" s="60">
        <v>662721</v>
      </c>
      <c r="K11" s="60">
        <v>273426</v>
      </c>
      <c r="L11" s="60">
        <v>352775</v>
      </c>
      <c r="M11" s="60">
        <v>-101254</v>
      </c>
      <c r="N11" s="60">
        <v>524947</v>
      </c>
      <c r="O11" s="60">
        <v>300078</v>
      </c>
      <c r="P11" s="60">
        <v>380482</v>
      </c>
      <c r="Q11" s="60">
        <v>361267</v>
      </c>
      <c r="R11" s="60">
        <v>1041827</v>
      </c>
      <c r="S11" s="60">
        <v>0</v>
      </c>
      <c r="T11" s="60">
        <v>0</v>
      </c>
      <c r="U11" s="60">
        <v>0</v>
      </c>
      <c r="V11" s="60">
        <v>0</v>
      </c>
      <c r="W11" s="60">
        <v>2229495</v>
      </c>
      <c r="X11" s="60"/>
      <c r="Y11" s="60">
        <v>2229495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2208897</v>
      </c>
      <c r="D12" s="155">
        <v>0</v>
      </c>
      <c r="E12" s="156">
        <v>600000</v>
      </c>
      <c r="F12" s="60">
        <v>300000</v>
      </c>
      <c r="G12" s="60">
        <v>30532</v>
      </c>
      <c r="H12" s="60">
        <v>3340</v>
      </c>
      <c r="I12" s="60">
        <v>26614</v>
      </c>
      <c r="J12" s="60">
        <v>60486</v>
      </c>
      <c r="K12" s="60">
        <v>40168</v>
      </c>
      <c r="L12" s="60">
        <v>35952</v>
      </c>
      <c r="M12" s="60">
        <v>-9965</v>
      </c>
      <c r="N12" s="60">
        <v>66155</v>
      </c>
      <c r="O12" s="60">
        <v>19030</v>
      </c>
      <c r="P12" s="60">
        <v>13787</v>
      </c>
      <c r="Q12" s="60">
        <v>13465</v>
      </c>
      <c r="R12" s="60">
        <v>46282</v>
      </c>
      <c r="S12" s="60">
        <v>0</v>
      </c>
      <c r="T12" s="60">
        <v>0</v>
      </c>
      <c r="U12" s="60">
        <v>0</v>
      </c>
      <c r="V12" s="60">
        <v>0</v>
      </c>
      <c r="W12" s="60">
        <v>172923</v>
      </c>
      <c r="X12" s="60">
        <v>450000</v>
      </c>
      <c r="Y12" s="60">
        <v>-277077</v>
      </c>
      <c r="Z12" s="140">
        <v>-61.57</v>
      </c>
      <c r="AA12" s="155">
        <v>300000</v>
      </c>
    </row>
    <row r="13" spans="1:27" ht="12.75">
      <c r="A13" s="181" t="s">
        <v>109</v>
      </c>
      <c r="B13" s="185"/>
      <c r="C13" s="155">
        <v>578992</v>
      </c>
      <c r="D13" s="155">
        <v>0</v>
      </c>
      <c r="E13" s="156">
        <v>796936</v>
      </c>
      <c r="F13" s="60">
        <v>100000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427531</v>
      </c>
      <c r="Y13" s="60">
        <v>-427531</v>
      </c>
      <c r="Z13" s="140">
        <v>-100</v>
      </c>
      <c r="AA13" s="155">
        <v>100000</v>
      </c>
    </row>
    <row r="14" spans="1:27" ht="12.75">
      <c r="A14" s="181" t="s">
        <v>110</v>
      </c>
      <c r="B14" s="185"/>
      <c r="C14" s="155">
        <v>10525780</v>
      </c>
      <c r="D14" s="155">
        <v>0</v>
      </c>
      <c r="E14" s="156">
        <v>7949521</v>
      </c>
      <c r="F14" s="60">
        <v>7949521</v>
      </c>
      <c r="G14" s="60">
        <v>35570</v>
      </c>
      <c r="H14" s="60">
        <v>52650</v>
      </c>
      <c r="I14" s="60">
        <v>82291</v>
      </c>
      <c r="J14" s="60">
        <v>170511</v>
      </c>
      <c r="K14" s="60">
        <v>69549</v>
      </c>
      <c r="L14" s="60">
        <v>37956</v>
      </c>
      <c r="M14" s="60">
        <v>26438</v>
      </c>
      <c r="N14" s="60">
        <v>133943</v>
      </c>
      <c r="O14" s="60">
        <v>288240</v>
      </c>
      <c r="P14" s="60">
        <v>291483</v>
      </c>
      <c r="Q14" s="60">
        <v>269797</v>
      </c>
      <c r="R14" s="60">
        <v>849520</v>
      </c>
      <c r="S14" s="60">
        <v>0</v>
      </c>
      <c r="T14" s="60">
        <v>0</v>
      </c>
      <c r="U14" s="60">
        <v>0</v>
      </c>
      <c r="V14" s="60">
        <v>0</v>
      </c>
      <c r="W14" s="60">
        <v>1153974</v>
      </c>
      <c r="X14" s="60"/>
      <c r="Y14" s="60">
        <v>1153974</v>
      </c>
      <c r="Z14" s="140">
        <v>0</v>
      </c>
      <c r="AA14" s="155">
        <v>7949521</v>
      </c>
    </row>
    <row r="15" spans="1:27" ht="12.75">
      <c r="A15" s="181" t="s">
        <v>111</v>
      </c>
      <c r="B15" s="185"/>
      <c r="C15" s="155">
        <v>1369</v>
      </c>
      <c r="D15" s="155">
        <v>0</v>
      </c>
      <c r="E15" s="156">
        <v>31920</v>
      </c>
      <c r="F15" s="60">
        <v>5000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32000</v>
      </c>
      <c r="Y15" s="60">
        <v>-32000</v>
      </c>
      <c r="Z15" s="140">
        <v>-100</v>
      </c>
      <c r="AA15" s="155">
        <v>5000</v>
      </c>
    </row>
    <row r="16" spans="1:27" ht="12.75">
      <c r="A16" s="181" t="s">
        <v>112</v>
      </c>
      <c r="B16" s="185"/>
      <c r="C16" s="155">
        <v>7550</v>
      </c>
      <c r="D16" s="155">
        <v>0</v>
      </c>
      <c r="E16" s="156">
        <v>34048</v>
      </c>
      <c r="F16" s="60">
        <v>15000</v>
      </c>
      <c r="G16" s="60">
        <v>0</v>
      </c>
      <c r="H16" s="60">
        <v>400</v>
      </c>
      <c r="I16" s="60">
        <v>0</v>
      </c>
      <c r="J16" s="60">
        <v>400</v>
      </c>
      <c r="K16" s="60">
        <v>0</v>
      </c>
      <c r="L16" s="60">
        <v>0</v>
      </c>
      <c r="M16" s="60">
        <v>3714</v>
      </c>
      <c r="N16" s="60">
        <v>3714</v>
      </c>
      <c r="O16" s="60">
        <v>0</v>
      </c>
      <c r="P16" s="60">
        <v>602</v>
      </c>
      <c r="Q16" s="60">
        <v>1504</v>
      </c>
      <c r="R16" s="60">
        <v>2106</v>
      </c>
      <c r="S16" s="60">
        <v>0</v>
      </c>
      <c r="T16" s="60">
        <v>0</v>
      </c>
      <c r="U16" s="60">
        <v>0</v>
      </c>
      <c r="V16" s="60">
        <v>0</v>
      </c>
      <c r="W16" s="60">
        <v>6220</v>
      </c>
      <c r="X16" s="60">
        <v>25497</v>
      </c>
      <c r="Y16" s="60">
        <v>-19277</v>
      </c>
      <c r="Z16" s="140">
        <v>-75.6</v>
      </c>
      <c r="AA16" s="155">
        <v>15000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4256</v>
      </c>
      <c r="F17" s="60">
        <v>4256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3000</v>
      </c>
      <c r="Y17" s="60">
        <v>-3000</v>
      </c>
      <c r="Z17" s="140">
        <v>-100</v>
      </c>
      <c r="AA17" s="155">
        <v>4256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50227000</v>
      </c>
      <c r="D19" s="155">
        <v>0</v>
      </c>
      <c r="E19" s="156">
        <v>52089000</v>
      </c>
      <c r="F19" s="60">
        <v>52089000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4778000</v>
      </c>
      <c r="N19" s="60">
        <v>4778000</v>
      </c>
      <c r="O19" s="60">
        <v>0</v>
      </c>
      <c r="P19" s="60">
        <v>750000</v>
      </c>
      <c r="Q19" s="60">
        <v>7697000</v>
      </c>
      <c r="R19" s="60">
        <v>8447000</v>
      </c>
      <c r="S19" s="60">
        <v>0</v>
      </c>
      <c r="T19" s="60">
        <v>0</v>
      </c>
      <c r="U19" s="60">
        <v>0</v>
      </c>
      <c r="V19" s="60">
        <v>0</v>
      </c>
      <c r="W19" s="60">
        <v>13225000</v>
      </c>
      <c r="X19" s="60">
        <v>52089000</v>
      </c>
      <c r="Y19" s="60">
        <v>-38864000</v>
      </c>
      <c r="Z19" s="140">
        <v>-74.61</v>
      </c>
      <c r="AA19" s="155">
        <v>52089000</v>
      </c>
    </row>
    <row r="20" spans="1:27" ht="12.75">
      <c r="A20" s="181" t="s">
        <v>35</v>
      </c>
      <c r="B20" s="185"/>
      <c r="C20" s="155">
        <v>544947</v>
      </c>
      <c r="D20" s="155">
        <v>0</v>
      </c>
      <c r="E20" s="156">
        <v>2844597</v>
      </c>
      <c r="F20" s="54">
        <v>2270597</v>
      </c>
      <c r="G20" s="54">
        <v>3901</v>
      </c>
      <c r="H20" s="54">
        <v>5955</v>
      </c>
      <c r="I20" s="54">
        <v>8476</v>
      </c>
      <c r="J20" s="54">
        <v>18332</v>
      </c>
      <c r="K20" s="54">
        <v>7452</v>
      </c>
      <c r="L20" s="54">
        <v>8447</v>
      </c>
      <c r="M20" s="54">
        <v>-2996</v>
      </c>
      <c r="N20" s="54">
        <v>12903</v>
      </c>
      <c r="O20" s="54">
        <v>18739</v>
      </c>
      <c r="P20" s="54">
        <v>5320</v>
      </c>
      <c r="Q20" s="54">
        <v>16720</v>
      </c>
      <c r="R20" s="54">
        <v>40779</v>
      </c>
      <c r="S20" s="54">
        <v>0</v>
      </c>
      <c r="T20" s="54">
        <v>0</v>
      </c>
      <c r="U20" s="54">
        <v>0</v>
      </c>
      <c r="V20" s="54">
        <v>0</v>
      </c>
      <c r="W20" s="54">
        <v>72014</v>
      </c>
      <c r="X20" s="54">
        <v>2133747</v>
      </c>
      <c r="Y20" s="54">
        <v>-2061733</v>
      </c>
      <c r="Z20" s="184">
        <v>-96.62</v>
      </c>
      <c r="AA20" s="130">
        <v>2270597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127944059</v>
      </c>
      <c r="D22" s="188">
        <f>SUM(D5:D21)</f>
        <v>0</v>
      </c>
      <c r="E22" s="189">
        <f t="shared" si="0"/>
        <v>133330486</v>
      </c>
      <c r="F22" s="190">
        <f t="shared" si="0"/>
        <v>130004465</v>
      </c>
      <c r="G22" s="190">
        <f t="shared" si="0"/>
        <v>5305157</v>
      </c>
      <c r="H22" s="190">
        <f t="shared" si="0"/>
        <v>5296232</v>
      </c>
      <c r="I22" s="190">
        <f t="shared" si="0"/>
        <v>5246852</v>
      </c>
      <c r="J22" s="190">
        <f t="shared" si="0"/>
        <v>15848241</v>
      </c>
      <c r="K22" s="190">
        <f t="shared" si="0"/>
        <v>5707202</v>
      </c>
      <c r="L22" s="190">
        <f t="shared" si="0"/>
        <v>8289473</v>
      </c>
      <c r="M22" s="190">
        <f t="shared" si="0"/>
        <v>-2473381</v>
      </c>
      <c r="N22" s="190">
        <f t="shared" si="0"/>
        <v>11523294</v>
      </c>
      <c r="O22" s="190">
        <f t="shared" si="0"/>
        <v>6150943</v>
      </c>
      <c r="P22" s="190">
        <f t="shared" si="0"/>
        <v>6154794</v>
      </c>
      <c r="Q22" s="190">
        <f t="shared" si="0"/>
        <v>9278064</v>
      </c>
      <c r="R22" s="190">
        <f t="shared" si="0"/>
        <v>21583801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48955336</v>
      </c>
      <c r="X22" s="190">
        <f t="shared" si="0"/>
        <v>99338776</v>
      </c>
      <c r="Y22" s="190">
        <f t="shared" si="0"/>
        <v>-50383440</v>
      </c>
      <c r="Z22" s="191">
        <f>+IF(X22&lt;&gt;0,+(Y22/X22)*100,0)</f>
        <v>-50.71880491058195</v>
      </c>
      <c r="AA22" s="188">
        <f>SUM(AA5:AA21)</f>
        <v>130004465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46643301</v>
      </c>
      <c r="D25" s="155">
        <v>0</v>
      </c>
      <c r="E25" s="156">
        <v>49220000</v>
      </c>
      <c r="F25" s="60">
        <v>50166296</v>
      </c>
      <c r="G25" s="60">
        <v>4053002</v>
      </c>
      <c r="H25" s="60">
        <v>3945178</v>
      </c>
      <c r="I25" s="60">
        <v>3891197</v>
      </c>
      <c r="J25" s="60">
        <v>11889377</v>
      </c>
      <c r="K25" s="60">
        <v>3882955</v>
      </c>
      <c r="L25" s="60">
        <v>3833843</v>
      </c>
      <c r="M25" s="60">
        <v>3843605</v>
      </c>
      <c r="N25" s="60">
        <v>11560403</v>
      </c>
      <c r="O25" s="60">
        <v>3897534</v>
      </c>
      <c r="P25" s="60">
        <v>3771289</v>
      </c>
      <c r="Q25" s="60">
        <v>3785309</v>
      </c>
      <c r="R25" s="60">
        <v>11454132</v>
      </c>
      <c r="S25" s="60">
        <v>0</v>
      </c>
      <c r="T25" s="60">
        <v>0</v>
      </c>
      <c r="U25" s="60">
        <v>0</v>
      </c>
      <c r="V25" s="60">
        <v>0</v>
      </c>
      <c r="W25" s="60">
        <v>34903912</v>
      </c>
      <c r="X25" s="60">
        <v>36914994</v>
      </c>
      <c r="Y25" s="60">
        <v>-2011082</v>
      </c>
      <c r="Z25" s="140">
        <v>-5.45</v>
      </c>
      <c r="AA25" s="155">
        <v>50166296</v>
      </c>
    </row>
    <row r="26" spans="1:27" ht="12.75">
      <c r="A26" s="183" t="s">
        <v>38</v>
      </c>
      <c r="B26" s="182"/>
      <c r="C26" s="155">
        <v>3348214</v>
      </c>
      <c r="D26" s="155">
        <v>0</v>
      </c>
      <c r="E26" s="156">
        <v>3500002</v>
      </c>
      <c r="F26" s="60">
        <v>3859402</v>
      </c>
      <c r="G26" s="60">
        <v>288003</v>
      </c>
      <c r="H26" s="60">
        <v>288003</v>
      </c>
      <c r="I26" s="60">
        <v>288003</v>
      </c>
      <c r="J26" s="60">
        <v>864009</v>
      </c>
      <c r="K26" s="60">
        <v>288003</v>
      </c>
      <c r="L26" s="60">
        <v>288003</v>
      </c>
      <c r="M26" s="60">
        <v>283228</v>
      </c>
      <c r="N26" s="60">
        <v>859234</v>
      </c>
      <c r="O26" s="60">
        <v>509089</v>
      </c>
      <c r="P26" s="60">
        <v>321617</v>
      </c>
      <c r="Q26" s="60">
        <v>300842</v>
      </c>
      <c r="R26" s="60">
        <v>1131548</v>
      </c>
      <c r="S26" s="60">
        <v>0</v>
      </c>
      <c r="T26" s="60">
        <v>0</v>
      </c>
      <c r="U26" s="60">
        <v>0</v>
      </c>
      <c r="V26" s="60">
        <v>0</v>
      </c>
      <c r="W26" s="60">
        <v>2854791</v>
      </c>
      <c r="X26" s="60">
        <v>2624994</v>
      </c>
      <c r="Y26" s="60">
        <v>229797</v>
      </c>
      <c r="Z26" s="140">
        <v>8.75</v>
      </c>
      <c r="AA26" s="155">
        <v>3859402</v>
      </c>
    </row>
    <row r="27" spans="1:27" ht="12.75">
      <c r="A27" s="183" t="s">
        <v>118</v>
      </c>
      <c r="B27" s="182"/>
      <c r="C27" s="155">
        <v>36734605</v>
      </c>
      <c r="D27" s="155">
        <v>0</v>
      </c>
      <c r="E27" s="156">
        <v>21758000</v>
      </c>
      <c r="F27" s="60">
        <v>21758000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21758000</v>
      </c>
    </row>
    <row r="28" spans="1:27" ht="12.75">
      <c r="A28" s="183" t="s">
        <v>39</v>
      </c>
      <c r="B28" s="182"/>
      <c r="C28" s="155">
        <v>32865634</v>
      </c>
      <c r="D28" s="155">
        <v>0</v>
      </c>
      <c r="E28" s="156">
        <v>31920000</v>
      </c>
      <c r="F28" s="60">
        <v>37785353</v>
      </c>
      <c r="G28" s="60">
        <v>10730226</v>
      </c>
      <c r="H28" s="60">
        <v>8520468</v>
      </c>
      <c r="I28" s="60">
        <v>8515989</v>
      </c>
      <c r="J28" s="60">
        <v>27766683</v>
      </c>
      <c r="K28" s="60">
        <v>8469252</v>
      </c>
      <c r="L28" s="60">
        <v>7413580</v>
      </c>
      <c r="M28" s="60">
        <v>7215195</v>
      </c>
      <c r="N28" s="60">
        <v>23098027</v>
      </c>
      <c r="O28" s="60">
        <v>6630106</v>
      </c>
      <c r="P28" s="60">
        <v>0</v>
      </c>
      <c r="Q28" s="60">
        <v>0</v>
      </c>
      <c r="R28" s="60">
        <v>6630106</v>
      </c>
      <c r="S28" s="60">
        <v>0</v>
      </c>
      <c r="T28" s="60">
        <v>0</v>
      </c>
      <c r="U28" s="60">
        <v>0</v>
      </c>
      <c r="V28" s="60">
        <v>0</v>
      </c>
      <c r="W28" s="60">
        <v>57494816</v>
      </c>
      <c r="X28" s="60"/>
      <c r="Y28" s="60">
        <v>57494816</v>
      </c>
      <c r="Z28" s="140">
        <v>0</v>
      </c>
      <c r="AA28" s="155">
        <v>37785353</v>
      </c>
    </row>
    <row r="29" spans="1:27" ht="12.75">
      <c r="A29" s="183" t="s">
        <v>40</v>
      </c>
      <c r="B29" s="182"/>
      <c r="C29" s="155">
        <v>3010152</v>
      </c>
      <c r="D29" s="155">
        <v>0</v>
      </c>
      <c r="E29" s="156">
        <v>50000</v>
      </c>
      <c r="F29" s="60">
        <v>400000</v>
      </c>
      <c r="G29" s="60">
        <v>41364</v>
      </c>
      <c r="H29" s="60">
        <v>40159</v>
      </c>
      <c r="I29" s="60">
        <v>46525</v>
      </c>
      <c r="J29" s="60">
        <v>128048</v>
      </c>
      <c r="K29" s="60">
        <v>4617</v>
      </c>
      <c r="L29" s="60">
        <v>0</v>
      </c>
      <c r="M29" s="60">
        <v>0</v>
      </c>
      <c r="N29" s="60">
        <v>4617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132665</v>
      </c>
      <c r="X29" s="60">
        <v>25000</v>
      </c>
      <c r="Y29" s="60">
        <v>107665</v>
      </c>
      <c r="Z29" s="140">
        <v>430.66</v>
      </c>
      <c r="AA29" s="155">
        <v>400000</v>
      </c>
    </row>
    <row r="30" spans="1:27" ht="12.75">
      <c r="A30" s="183" t="s">
        <v>119</v>
      </c>
      <c r="B30" s="182"/>
      <c r="C30" s="155">
        <v>26844034</v>
      </c>
      <c r="D30" s="155">
        <v>0</v>
      </c>
      <c r="E30" s="156">
        <v>27354142</v>
      </c>
      <c r="F30" s="60">
        <v>28188096</v>
      </c>
      <c r="G30" s="60">
        <v>16970967</v>
      </c>
      <c r="H30" s="60">
        <v>5145428</v>
      </c>
      <c r="I30" s="60">
        <v>18995817</v>
      </c>
      <c r="J30" s="60">
        <v>41112212</v>
      </c>
      <c r="K30" s="60">
        <v>598450</v>
      </c>
      <c r="L30" s="60">
        <v>586483</v>
      </c>
      <c r="M30" s="60">
        <v>2205026</v>
      </c>
      <c r="N30" s="60">
        <v>3389959</v>
      </c>
      <c r="O30" s="60">
        <v>2471177</v>
      </c>
      <c r="P30" s="60">
        <v>4154364</v>
      </c>
      <c r="Q30" s="60">
        <v>1603689</v>
      </c>
      <c r="R30" s="60">
        <v>8229230</v>
      </c>
      <c r="S30" s="60">
        <v>0</v>
      </c>
      <c r="T30" s="60">
        <v>0</v>
      </c>
      <c r="U30" s="60">
        <v>0</v>
      </c>
      <c r="V30" s="60">
        <v>0</v>
      </c>
      <c r="W30" s="60">
        <v>52731401</v>
      </c>
      <c r="X30" s="60">
        <v>20515500</v>
      </c>
      <c r="Y30" s="60">
        <v>32215901</v>
      </c>
      <c r="Z30" s="140">
        <v>157.03</v>
      </c>
      <c r="AA30" s="155">
        <v>28188096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9050000</v>
      </c>
      <c r="F32" s="60">
        <v>10132114</v>
      </c>
      <c r="G32" s="60">
        <v>2340371</v>
      </c>
      <c r="H32" s="60">
        <v>1761126</v>
      </c>
      <c r="I32" s="60">
        <v>1089564</v>
      </c>
      <c r="J32" s="60">
        <v>5191061</v>
      </c>
      <c r="K32" s="60">
        <v>2223363</v>
      </c>
      <c r="L32" s="60">
        <v>225160</v>
      </c>
      <c r="M32" s="60">
        <v>1401982</v>
      </c>
      <c r="N32" s="60">
        <v>3850505</v>
      </c>
      <c r="O32" s="60">
        <v>3335049</v>
      </c>
      <c r="P32" s="60">
        <v>510909</v>
      </c>
      <c r="Q32" s="60">
        <v>2101633</v>
      </c>
      <c r="R32" s="60">
        <v>5947591</v>
      </c>
      <c r="S32" s="60">
        <v>0</v>
      </c>
      <c r="T32" s="60">
        <v>0</v>
      </c>
      <c r="U32" s="60">
        <v>0</v>
      </c>
      <c r="V32" s="60">
        <v>0</v>
      </c>
      <c r="W32" s="60">
        <v>14989157</v>
      </c>
      <c r="X32" s="60">
        <v>7936497</v>
      </c>
      <c r="Y32" s="60">
        <v>7052660</v>
      </c>
      <c r="Z32" s="140">
        <v>88.86</v>
      </c>
      <c r="AA32" s="155">
        <v>10132114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34491490</v>
      </c>
      <c r="D34" s="155">
        <v>0</v>
      </c>
      <c r="E34" s="156">
        <v>21538487</v>
      </c>
      <c r="F34" s="60">
        <v>17762617</v>
      </c>
      <c r="G34" s="60">
        <v>1313282</v>
      </c>
      <c r="H34" s="60">
        <v>560589</v>
      </c>
      <c r="I34" s="60">
        <v>19714</v>
      </c>
      <c r="J34" s="60">
        <v>1893585</v>
      </c>
      <c r="K34" s="60">
        <v>187404</v>
      </c>
      <c r="L34" s="60">
        <v>257766</v>
      </c>
      <c r="M34" s="60">
        <v>289251</v>
      </c>
      <c r="N34" s="60">
        <v>734421</v>
      </c>
      <c r="O34" s="60">
        <v>471192</v>
      </c>
      <c r="P34" s="60">
        <v>574512</v>
      </c>
      <c r="Q34" s="60">
        <v>599820</v>
      </c>
      <c r="R34" s="60">
        <v>1645524</v>
      </c>
      <c r="S34" s="60">
        <v>0</v>
      </c>
      <c r="T34" s="60">
        <v>0</v>
      </c>
      <c r="U34" s="60">
        <v>0</v>
      </c>
      <c r="V34" s="60">
        <v>0</v>
      </c>
      <c r="W34" s="60">
        <v>4273530</v>
      </c>
      <c r="X34" s="60">
        <v>20122034</v>
      </c>
      <c r="Y34" s="60">
        <v>-15848504</v>
      </c>
      <c r="Z34" s="140">
        <v>-78.76</v>
      </c>
      <c r="AA34" s="155">
        <v>17762617</v>
      </c>
    </row>
    <row r="35" spans="1:27" ht="12.75">
      <c r="A35" s="181" t="s">
        <v>122</v>
      </c>
      <c r="B35" s="185"/>
      <c r="C35" s="155">
        <v>1538752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34001</v>
      </c>
      <c r="J35" s="60">
        <v>34001</v>
      </c>
      <c r="K35" s="60">
        <v>0</v>
      </c>
      <c r="L35" s="60">
        <v>0</v>
      </c>
      <c r="M35" s="60">
        <v>-1077</v>
      </c>
      <c r="N35" s="60">
        <v>-1077</v>
      </c>
      <c r="O35" s="60">
        <v>-541</v>
      </c>
      <c r="P35" s="60">
        <v>0</v>
      </c>
      <c r="Q35" s="60">
        <v>0</v>
      </c>
      <c r="R35" s="60">
        <v>-541</v>
      </c>
      <c r="S35" s="60">
        <v>0</v>
      </c>
      <c r="T35" s="60">
        <v>0</v>
      </c>
      <c r="U35" s="60">
        <v>0</v>
      </c>
      <c r="V35" s="60">
        <v>0</v>
      </c>
      <c r="W35" s="60">
        <v>32383</v>
      </c>
      <c r="X35" s="60"/>
      <c r="Y35" s="60">
        <v>32383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185476182</v>
      </c>
      <c r="D36" s="188">
        <f>SUM(D25:D35)</f>
        <v>0</v>
      </c>
      <c r="E36" s="189">
        <f t="shared" si="1"/>
        <v>164390631</v>
      </c>
      <c r="F36" s="190">
        <f t="shared" si="1"/>
        <v>170051878</v>
      </c>
      <c r="G36" s="190">
        <f t="shared" si="1"/>
        <v>35737215</v>
      </c>
      <c r="H36" s="190">
        <f t="shared" si="1"/>
        <v>20260951</v>
      </c>
      <c r="I36" s="190">
        <f t="shared" si="1"/>
        <v>32880810</v>
      </c>
      <c r="J36" s="190">
        <f t="shared" si="1"/>
        <v>88878976</v>
      </c>
      <c r="K36" s="190">
        <f t="shared" si="1"/>
        <v>15654044</v>
      </c>
      <c r="L36" s="190">
        <f t="shared" si="1"/>
        <v>12604835</v>
      </c>
      <c r="M36" s="190">
        <f t="shared" si="1"/>
        <v>15237210</v>
      </c>
      <c r="N36" s="190">
        <f t="shared" si="1"/>
        <v>43496089</v>
      </c>
      <c r="O36" s="190">
        <f t="shared" si="1"/>
        <v>17313606</v>
      </c>
      <c r="P36" s="190">
        <f t="shared" si="1"/>
        <v>9332691</v>
      </c>
      <c r="Q36" s="190">
        <f t="shared" si="1"/>
        <v>8391293</v>
      </c>
      <c r="R36" s="190">
        <f t="shared" si="1"/>
        <v>35037590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167412655</v>
      </c>
      <c r="X36" s="190">
        <f t="shared" si="1"/>
        <v>88139019</v>
      </c>
      <c r="Y36" s="190">
        <f t="shared" si="1"/>
        <v>79273636</v>
      </c>
      <c r="Z36" s="191">
        <f>+IF(X36&lt;&gt;0,+(Y36/X36)*100,0)</f>
        <v>89.94159102224634</v>
      </c>
      <c r="AA36" s="188">
        <f>SUM(AA25:AA35)</f>
        <v>170051878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-57532123</v>
      </c>
      <c r="D38" s="199">
        <f>+D22-D36</f>
        <v>0</v>
      </c>
      <c r="E38" s="200">
        <f t="shared" si="2"/>
        <v>-31060145</v>
      </c>
      <c r="F38" s="106">
        <f t="shared" si="2"/>
        <v>-40047413</v>
      </c>
      <c r="G38" s="106">
        <f t="shared" si="2"/>
        <v>-30432058</v>
      </c>
      <c r="H38" s="106">
        <f t="shared" si="2"/>
        <v>-14964719</v>
      </c>
      <c r="I38" s="106">
        <f t="shared" si="2"/>
        <v>-27633958</v>
      </c>
      <c r="J38" s="106">
        <f t="shared" si="2"/>
        <v>-73030735</v>
      </c>
      <c r="K38" s="106">
        <f t="shared" si="2"/>
        <v>-9946842</v>
      </c>
      <c r="L38" s="106">
        <f t="shared" si="2"/>
        <v>-4315362</v>
      </c>
      <c r="M38" s="106">
        <f t="shared" si="2"/>
        <v>-17710591</v>
      </c>
      <c r="N38" s="106">
        <f t="shared" si="2"/>
        <v>-31972795</v>
      </c>
      <c r="O38" s="106">
        <f t="shared" si="2"/>
        <v>-11162663</v>
      </c>
      <c r="P38" s="106">
        <f t="shared" si="2"/>
        <v>-3177897</v>
      </c>
      <c r="Q38" s="106">
        <f t="shared" si="2"/>
        <v>886771</v>
      </c>
      <c r="R38" s="106">
        <f t="shared" si="2"/>
        <v>-13453789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-118457319</v>
      </c>
      <c r="X38" s="106">
        <f>IF(F22=F36,0,X22-X36)</f>
        <v>11199757</v>
      </c>
      <c r="Y38" s="106">
        <f t="shared" si="2"/>
        <v>-129657076</v>
      </c>
      <c r="Z38" s="201">
        <f>+IF(X38&lt;&gt;0,+(Y38/X38)*100,0)</f>
        <v>-1157.6775817546754</v>
      </c>
      <c r="AA38" s="199">
        <f>+AA22-AA36</f>
        <v>-40047413</v>
      </c>
    </row>
    <row r="39" spans="1:27" ht="12.75">
      <c r="A39" s="181" t="s">
        <v>46</v>
      </c>
      <c r="B39" s="185"/>
      <c r="C39" s="155">
        <v>55528753</v>
      </c>
      <c r="D39" s="155">
        <v>0</v>
      </c>
      <c r="E39" s="156">
        <v>46877000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6790000</v>
      </c>
      <c r="N39" s="60">
        <v>6790000</v>
      </c>
      <c r="O39" s="60">
        <v>0</v>
      </c>
      <c r="P39" s="60">
        <v>21231000</v>
      </c>
      <c r="Q39" s="60">
        <v>3899000</v>
      </c>
      <c r="R39" s="60">
        <v>25130000</v>
      </c>
      <c r="S39" s="60">
        <v>0</v>
      </c>
      <c r="T39" s="60">
        <v>0</v>
      </c>
      <c r="U39" s="60">
        <v>0</v>
      </c>
      <c r="V39" s="60">
        <v>0</v>
      </c>
      <c r="W39" s="60">
        <v>31920000</v>
      </c>
      <c r="X39" s="60">
        <v>46877000</v>
      </c>
      <c r="Y39" s="60">
        <v>-14957000</v>
      </c>
      <c r="Z39" s="140">
        <v>-31.91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-2003370</v>
      </c>
      <c r="D42" s="206">
        <f>SUM(D38:D41)</f>
        <v>0</v>
      </c>
      <c r="E42" s="207">
        <f t="shared" si="3"/>
        <v>15816855</v>
      </c>
      <c r="F42" s="88">
        <f t="shared" si="3"/>
        <v>-40047413</v>
      </c>
      <c r="G42" s="88">
        <f t="shared" si="3"/>
        <v>-30432058</v>
      </c>
      <c r="H42" s="88">
        <f t="shared" si="3"/>
        <v>-14964719</v>
      </c>
      <c r="I42" s="88">
        <f t="shared" si="3"/>
        <v>-27633958</v>
      </c>
      <c r="J42" s="88">
        <f t="shared" si="3"/>
        <v>-73030735</v>
      </c>
      <c r="K42" s="88">
        <f t="shared" si="3"/>
        <v>-9946842</v>
      </c>
      <c r="L42" s="88">
        <f t="shared" si="3"/>
        <v>-4315362</v>
      </c>
      <c r="M42" s="88">
        <f t="shared" si="3"/>
        <v>-10920591</v>
      </c>
      <c r="N42" s="88">
        <f t="shared" si="3"/>
        <v>-25182795</v>
      </c>
      <c r="O42" s="88">
        <f t="shared" si="3"/>
        <v>-11162663</v>
      </c>
      <c r="P42" s="88">
        <f t="shared" si="3"/>
        <v>18053103</v>
      </c>
      <c r="Q42" s="88">
        <f t="shared" si="3"/>
        <v>4785771</v>
      </c>
      <c r="R42" s="88">
        <f t="shared" si="3"/>
        <v>11676211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-86537319</v>
      </c>
      <c r="X42" s="88">
        <f t="shared" si="3"/>
        <v>58076757</v>
      </c>
      <c r="Y42" s="88">
        <f t="shared" si="3"/>
        <v>-144614076</v>
      </c>
      <c r="Z42" s="208">
        <f>+IF(X42&lt;&gt;0,+(Y42/X42)*100,0)</f>
        <v>-249.00508132711337</v>
      </c>
      <c r="AA42" s="206">
        <f>SUM(AA38:AA41)</f>
        <v>-40047413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-2003370</v>
      </c>
      <c r="D44" s="210">
        <f>+D42-D43</f>
        <v>0</v>
      </c>
      <c r="E44" s="211">
        <f t="shared" si="4"/>
        <v>15816855</v>
      </c>
      <c r="F44" s="77">
        <f t="shared" si="4"/>
        <v>-40047413</v>
      </c>
      <c r="G44" s="77">
        <f t="shared" si="4"/>
        <v>-30432058</v>
      </c>
      <c r="H44" s="77">
        <f t="shared" si="4"/>
        <v>-14964719</v>
      </c>
      <c r="I44" s="77">
        <f t="shared" si="4"/>
        <v>-27633958</v>
      </c>
      <c r="J44" s="77">
        <f t="shared" si="4"/>
        <v>-73030735</v>
      </c>
      <c r="K44" s="77">
        <f t="shared" si="4"/>
        <v>-9946842</v>
      </c>
      <c r="L44" s="77">
        <f t="shared" si="4"/>
        <v>-4315362</v>
      </c>
      <c r="M44" s="77">
        <f t="shared" si="4"/>
        <v>-10920591</v>
      </c>
      <c r="N44" s="77">
        <f t="shared" si="4"/>
        <v>-25182795</v>
      </c>
      <c r="O44" s="77">
        <f t="shared" si="4"/>
        <v>-11162663</v>
      </c>
      <c r="P44" s="77">
        <f t="shared" si="4"/>
        <v>18053103</v>
      </c>
      <c r="Q44" s="77">
        <f t="shared" si="4"/>
        <v>4785771</v>
      </c>
      <c r="R44" s="77">
        <f t="shared" si="4"/>
        <v>11676211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-86537319</v>
      </c>
      <c r="X44" s="77">
        <f t="shared" si="4"/>
        <v>58076757</v>
      </c>
      <c r="Y44" s="77">
        <f t="shared" si="4"/>
        <v>-144614076</v>
      </c>
      <c r="Z44" s="212">
        <f>+IF(X44&lt;&gt;0,+(Y44/X44)*100,0)</f>
        <v>-249.00508132711337</v>
      </c>
      <c r="AA44" s="210">
        <f>+AA42-AA43</f>
        <v>-40047413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-2003370</v>
      </c>
      <c r="D46" s="206">
        <f>SUM(D44:D45)</f>
        <v>0</v>
      </c>
      <c r="E46" s="207">
        <f t="shared" si="5"/>
        <v>15816855</v>
      </c>
      <c r="F46" s="88">
        <f t="shared" si="5"/>
        <v>-40047413</v>
      </c>
      <c r="G46" s="88">
        <f t="shared" si="5"/>
        <v>-30432058</v>
      </c>
      <c r="H46" s="88">
        <f t="shared" si="5"/>
        <v>-14964719</v>
      </c>
      <c r="I46" s="88">
        <f t="shared" si="5"/>
        <v>-27633958</v>
      </c>
      <c r="J46" s="88">
        <f t="shared" si="5"/>
        <v>-73030735</v>
      </c>
      <c r="K46" s="88">
        <f t="shared" si="5"/>
        <v>-9946842</v>
      </c>
      <c r="L46" s="88">
        <f t="shared" si="5"/>
        <v>-4315362</v>
      </c>
      <c r="M46" s="88">
        <f t="shared" si="5"/>
        <v>-10920591</v>
      </c>
      <c r="N46" s="88">
        <f t="shared" si="5"/>
        <v>-25182795</v>
      </c>
      <c r="O46" s="88">
        <f t="shared" si="5"/>
        <v>-11162663</v>
      </c>
      <c r="P46" s="88">
        <f t="shared" si="5"/>
        <v>18053103</v>
      </c>
      <c r="Q46" s="88">
        <f t="shared" si="5"/>
        <v>4785771</v>
      </c>
      <c r="R46" s="88">
        <f t="shared" si="5"/>
        <v>11676211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-86537319</v>
      </c>
      <c r="X46" s="88">
        <f t="shared" si="5"/>
        <v>58076757</v>
      </c>
      <c r="Y46" s="88">
        <f t="shared" si="5"/>
        <v>-144614076</v>
      </c>
      <c r="Z46" s="208">
        <f>+IF(X46&lt;&gt;0,+(Y46/X46)*100,0)</f>
        <v>-249.00508132711337</v>
      </c>
      <c r="AA46" s="206">
        <f>SUM(AA44:AA45)</f>
        <v>-40047413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-2003370</v>
      </c>
      <c r="D48" s="217">
        <f>SUM(D46:D47)</f>
        <v>0</v>
      </c>
      <c r="E48" s="218">
        <f t="shared" si="6"/>
        <v>15816855</v>
      </c>
      <c r="F48" s="219">
        <f t="shared" si="6"/>
        <v>-40047413</v>
      </c>
      <c r="G48" s="219">
        <f t="shared" si="6"/>
        <v>-30432058</v>
      </c>
      <c r="H48" s="220">
        <f t="shared" si="6"/>
        <v>-14964719</v>
      </c>
      <c r="I48" s="220">
        <f t="shared" si="6"/>
        <v>-27633958</v>
      </c>
      <c r="J48" s="220">
        <f t="shared" si="6"/>
        <v>-73030735</v>
      </c>
      <c r="K48" s="220">
        <f t="shared" si="6"/>
        <v>-9946842</v>
      </c>
      <c r="L48" s="220">
        <f t="shared" si="6"/>
        <v>-4315362</v>
      </c>
      <c r="M48" s="219">
        <f t="shared" si="6"/>
        <v>-10920591</v>
      </c>
      <c r="N48" s="219">
        <f t="shared" si="6"/>
        <v>-25182795</v>
      </c>
      <c r="O48" s="220">
        <f t="shared" si="6"/>
        <v>-11162663</v>
      </c>
      <c r="P48" s="220">
        <f t="shared" si="6"/>
        <v>18053103</v>
      </c>
      <c r="Q48" s="220">
        <f t="shared" si="6"/>
        <v>4785771</v>
      </c>
      <c r="R48" s="220">
        <f t="shared" si="6"/>
        <v>11676211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-86537319</v>
      </c>
      <c r="X48" s="220">
        <f t="shared" si="6"/>
        <v>58076757</v>
      </c>
      <c r="Y48" s="220">
        <f t="shared" si="6"/>
        <v>-144614076</v>
      </c>
      <c r="Z48" s="221">
        <f>+IF(X48&lt;&gt;0,+(Y48/X48)*100,0)</f>
        <v>-249.00508132711337</v>
      </c>
      <c r="AA48" s="222">
        <f>SUM(AA46:AA47)</f>
        <v>-40047413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58496595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145000</v>
      </c>
      <c r="Y5" s="100">
        <f t="shared" si="0"/>
        <v>-145000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>
        <v>3822480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54674115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145000</v>
      </c>
      <c r="Y7" s="159">
        <v>-145000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729209</v>
      </c>
      <c r="D9" s="153">
        <f>SUM(D10:D14)</f>
        <v>0</v>
      </c>
      <c r="E9" s="154">
        <f t="shared" si="1"/>
        <v>775000</v>
      </c>
      <c r="F9" s="100">
        <f t="shared" si="1"/>
        <v>775000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94214</v>
      </c>
      <c r="P9" s="100">
        <f t="shared" si="1"/>
        <v>0</v>
      </c>
      <c r="Q9" s="100">
        <f t="shared" si="1"/>
        <v>0</v>
      </c>
      <c r="R9" s="100">
        <f t="shared" si="1"/>
        <v>94214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94214</v>
      </c>
      <c r="X9" s="100">
        <f t="shared" si="1"/>
        <v>1884000</v>
      </c>
      <c r="Y9" s="100">
        <f t="shared" si="1"/>
        <v>-1789786</v>
      </c>
      <c r="Z9" s="137">
        <f>+IF(X9&lt;&gt;0,+(Y9/X9)*100,0)</f>
        <v>-94.99925690021232</v>
      </c>
      <c r="AA9" s="102">
        <f>SUM(AA10:AA14)</f>
        <v>775000</v>
      </c>
    </row>
    <row r="10" spans="1:27" ht="12.75">
      <c r="A10" s="138" t="s">
        <v>79</v>
      </c>
      <c r="B10" s="136"/>
      <c r="C10" s="155">
        <v>729209</v>
      </c>
      <c r="D10" s="155"/>
      <c r="E10" s="156"/>
      <c r="F10" s="60">
        <v>775000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1884000</v>
      </c>
      <c r="Y10" s="60">
        <v>-1884000</v>
      </c>
      <c r="Z10" s="140">
        <v>-100</v>
      </c>
      <c r="AA10" s="62">
        <v>775000</v>
      </c>
    </row>
    <row r="11" spans="1:27" ht="12.75">
      <c r="A11" s="138" t="s">
        <v>80</v>
      </c>
      <c r="B11" s="136"/>
      <c r="C11" s="155"/>
      <c r="D11" s="155"/>
      <c r="E11" s="156">
        <v>775000</v>
      </c>
      <c r="F11" s="60"/>
      <c r="G11" s="60"/>
      <c r="H11" s="60"/>
      <c r="I11" s="60"/>
      <c r="J11" s="60"/>
      <c r="K11" s="60"/>
      <c r="L11" s="60"/>
      <c r="M11" s="60"/>
      <c r="N11" s="60"/>
      <c r="O11" s="60">
        <v>94214</v>
      </c>
      <c r="P11" s="60"/>
      <c r="Q11" s="60"/>
      <c r="R11" s="60">
        <v>94214</v>
      </c>
      <c r="S11" s="60"/>
      <c r="T11" s="60"/>
      <c r="U11" s="60"/>
      <c r="V11" s="60"/>
      <c r="W11" s="60">
        <v>94214</v>
      </c>
      <c r="X11" s="60"/>
      <c r="Y11" s="60">
        <v>94214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3681676</v>
      </c>
      <c r="F15" s="100">
        <f t="shared" si="2"/>
        <v>3682000</v>
      </c>
      <c r="G15" s="100">
        <f t="shared" si="2"/>
        <v>2038096</v>
      </c>
      <c r="H15" s="100">
        <f t="shared" si="2"/>
        <v>780231</v>
      </c>
      <c r="I15" s="100">
        <f t="shared" si="2"/>
        <v>0</v>
      </c>
      <c r="J15" s="100">
        <f t="shared" si="2"/>
        <v>2818327</v>
      </c>
      <c r="K15" s="100">
        <f t="shared" si="2"/>
        <v>1129621</v>
      </c>
      <c r="L15" s="100">
        <f t="shared" si="2"/>
        <v>85158</v>
      </c>
      <c r="M15" s="100">
        <f t="shared" si="2"/>
        <v>0</v>
      </c>
      <c r="N15" s="100">
        <f t="shared" si="2"/>
        <v>1214779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4033106</v>
      </c>
      <c r="X15" s="100">
        <f t="shared" si="2"/>
        <v>2681214</v>
      </c>
      <c r="Y15" s="100">
        <f t="shared" si="2"/>
        <v>1351892</v>
      </c>
      <c r="Z15" s="137">
        <f>+IF(X15&lt;&gt;0,+(Y15/X15)*100,0)</f>
        <v>50.4208914320155</v>
      </c>
      <c r="AA15" s="102">
        <f>SUM(AA16:AA18)</f>
        <v>3682000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3681676</v>
      </c>
      <c r="F17" s="60">
        <v>3682000</v>
      </c>
      <c r="G17" s="60">
        <v>2038096</v>
      </c>
      <c r="H17" s="60">
        <v>780231</v>
      </c>
      <c r="I17" s="60"/>
      <c r="J17" s="60">
        <v>2818327</v>
      </c>
      <c r="K17" s="60">
        <v>1129621</v>
      </c>
      <c r="L17" s="60">
        <v>85158</v>
      </c>
      <c r="M17" s="60"/>
      <c r="N17" s="60">
        <v>1214779</v>
      </c>
      <c r="O17" s="60"/>
      <c r="P17" s="60"/>
      <c r="Q17" s="60"/>
      <c r="R17" s="60"/>
      <c r="S17" s="60"/>
      <c r="T17" s="60"/>
      <c r="U17" s="60"/>
      <c r="V17" s="60"/>
      <c r="W17" s="60">
        <v>4033106</v>
      </c>
      <c r="X17" s="60">
        <v>2681214</v>
      </c>
      <c r="Y17" s="60">
        <v>1351892</v>
      </c>
      <c r="Z17" s="140">
        <v>50.42</v>
      </c>
      <c r="AA17" s="62">
        <v>3682000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41551475</v>
      </c>
      <c r="F19" s="100">
        <f t="shared" si="3"/>
        <v>38590104</v>
      </c>
      <c r="G19" s="100">
        <f t="shared" si="3"/>
        <v>54204</v>
      </c>
      <c r="H19" s="100">
        <f t="shared" si="3"/>
        <v>345140</v>
      </c>
      <c r="I19" s="100">
        <f t="shared" si="3"/>
        <v>424330</v>
      </c>
      <c r="J19" s="100">
        <f t="shared" si="3"/>
        <v>823674</v>
      </c>
      <c r="K19" s="100">
        <f t="shared" si="3"/>
        <v>162058</v>
      </c>
      <c r="L19" s="100">
        <f t="shared" si="3"/>
        <v>175925</v>
      </c>
      <c r="M19" s="100">
        <f t="shared" si="3"/>
        <v>788328</v>
      </c>
      <c r="N19" s="100">
        <f t="shared" si="3"/>
        <v>1126311</v>
      </c>
      <c r="O19" s="100">
        <f t="shared" si="3"/>
        <v>0</v>
      </c>
      <c r="P19" s="100">
        <f t="shared" si="3"/>
        <v>4033293</v>
      </c>
      <c r="Q19" s="100">
        <f t="shared" si="3"/>
        <v>751914</v>
      </c>
      <c r="R19" s="100">
        <f t="shared" si="3"/>
        <v>4785207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6735192</v>
      </c>
      <c r="X19" s="100">
        <f t="shared" si="3"/>
        <v>32241383</v>
      </c>
      <c r="Y19" s="100">
        <f t="shared" si="3"/>
        <v>-25506191</v>
      </c>
      <c r="Z19" s="137">
        <f>+IF(X19&lt;&gt;0,+(Y19/X19)*100,0)</f>
        <v>-79.11010206975303</v>
      </c>
      <c r="AA19" s="102">
        <f>SUM(AA20:AA23)</f>
        <v>38590104</v>
      </c>
    </row>
    <row r="20" spans="1:27" ht="12.75">
      <c r="A20" s="138" t="s">
        <v>89</v>
      </c>
      <c r="B20" s="136"/>
      <c r="C20" s="155"/>
      <c r="D20" s="155"/>
      <c r="E20" s="156">
        <v>4630221</v>
      </c>
      <c r="F20" s="60">
        <v>800000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3875642</v>
      </c>
      <c r="Y20" s="60">
        <v>-3875642</v>
      </c>
      <c r="Z20" s="140">
        <v>-100</v>
      </c>
      <c r="AA20" s="62">
        <v>800000</v>
      </c>
    </row>
    <row r="21" spans="1:27" ht="12.75">
      <c r="A21" s="138" t="s">
        <v>90</v>
      </c>
      <c r="B21" s="136"/>
      <c r="C21" s="155"/>
      <c r="D21" s="155"/>
      <c r="E21" s="156">
        <v>25000000</v>
      </c>
      <c r="F21" s="60">
        <v>25000000</v>
      </c>
      <c r="G21" s="60"/>
      <c r="H21" s="60"/>
      <c r="I21" s="60"/>
      <c r="J21" s="60"/>
      <c r="K21" s="60"/>
      <c r="L21" s="60"/>
      <c r="M21" s="60"/>
      <c r="N21" s="60"/>
      <c r="O21" s="60"/>
      <c r="P21" s="60">
        <v>3214559</v>
      </c>
      <c r="Q21" s="60"/>
      <c r="R21" s="60">
        <v>3214559</v>
      </c>
      <c r="S21" s="60"/>
      <c r="T21" s="60"/>
      <c r="U21" s="60"/>
      <c r="V21" s="60"/>
      <c r="W21" s="60">
        <v>3214559</v>
      </c>
      <c r="X21" s="60">
        <v>19424997</v>
      </c>
      <c r="Y21" s="60">
        <v>-16210438</v>
      </c>
      <c r="Z21" s="140">
        <v>-83.45</v>
      </c>
      <c r="AA21" s="62">
        <v>25000000</v>
      </c>
    </row>
    <row r="22" spans="1:27" ht="12.75">
      <c r="A22" s="138" t="s">
        <v>91</v>
      </c>
      <c r="B22" s="136"/>
      <c r="C22" s="157"/>
      <c r="D22" s="157"/>
      <c r="E22" s="158">
        <v>7586185</v>
      </c>
      <c r="F22" s="159">
        <v>7586185</v>
      </c>
      <c r="G22" s="159">
        <v>54204</v>
      </c>
      <c r="H22" s="159">
        <v>345140</v>
      </c>
      <c r="I22" s="159">
        <v>424330</v>
      </c>
      <c r="J22" s="159">
        <v>823674</v>
      </c>
      <c r="K22" s="159">
        <v>162058</v>
      </c>
      <c r="L22" s="159"/>
      <c r="M22" s="159">
        <v>788328</v>
      </c>
      <c r="N22" s="159">
        <v>950386</v>
      </c>
      <c r="O22" s="159"/>
      <c r="P22" s="159">
        <v>704172</v>
      </c>
      <c r="Q22" s="159">
        <v>550548</v>
      </c>
      <c r="R22" s="159">
        <v>1254720</v>
      </c>
      <c r="S22" s="159"/>
      <c r="T22" s="159"/>
      <c r="U22" s="159"/>
      <c r="V22" s="159"/>
      <c r="W22" s="159">
        <v>3028780</v>
      </c>
      <c r="X22" s="159">
        <v>5689494</v>
      </c>
      <c r="Y22" s="159">
        <v>-2660714</v>
      </c>
      <c r="Z22" s="141">
        <v>-46.77</v>
      </c>
      <c r="AA22" s="225">
        <v>7586185</v>
      </c>
    </row>
    <row r="23" spans="1:27" ht="12.75">
      <c r="A23" s="138" t="s">
        <v>92</v>
      </c>
      <c r="B23" s="136"/>
      <c r="C23" s="155"/>
      <c r="D23" s="155"/>
      <c r="E23" s="156">
        <v>4335069</v>
      </c>
      <c r="F23" s="60">
        <v>5203919</v>
      </c>
      <c r="G23" s="60"/>
      <c r="H23" s="60"/>
      <c r="I23" s="60"/>
      <c r="J23" s="60"/>
      <c r="K23" s="60"/>
      <c r="L23" s="60">
        <v>175925</v>
      </c>
      <c r="M23" s="60"/>
      <c r="N23" s="60">
        <v>175925</v>
      </c>
      <c r="O23" s="60"/>
      <c r="P23" s="60">
        <v>114562</v>
      </c>
      <c r="Q23" s="60">
        <v>201366</v>
      </c>
      <c r="R23" s="60">
        <v>315928</v>
      </c>
      <c r="S23" s="60"/>
      <c r="T23" s="60"/>
      <c r="U23" s="60"/>
      <c r="V23" s="60"/>
      <c r="W23" s="60">
        <v>491853</v>
      </c>
      <c r="X23" s="60">
        <v>3251250</v>
      </c>
      <c r="Y23" s="60">
        <v>-2759397</v>
      </c>
      <c r="Z23" s="140">
        <v>-84.87</v>
      </c>
      <c r="AA23" s="62">
        <v>5203919</v>
      </c>
    </row>
    <row r="24" spans="1:27" ht="12.75">
      <c r="A24" s="135" t="s">
        <v>93</v>
      </c>
      <c r="B24" s="142"/>
      <c r="C24" s="153"/>
      <c r="D24" s="153"/>
      <c r="E24" s="154">
        <v>868850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651744</v>
      </c>
      <c r="Y24" s="100">
        <v>-651744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59225804</v>
      </c>
      <c r="D25" s="217">
        <f>+D5+D9+D15+D19+D24</f>
        <v>0</v>
      </c>
      <c r="E25" s="230">
        <f t="shared" si="4"/>
        <v>46877001</v>
      </c>
      <c r="F25" s="219">
        <f t="shared" si="4"/>
        <v>43047104</v>
      </c>
      <c r="G25" s="219">
        <f t="shared" si="4"/>
        <v>2092300</v>
      </c>
      <c r="H25" s="219">
        <f t="shared" si="4"/>
        <v>1125371</v>
      </c>
      <c r="I25" s="219">
        <f t="shared" si="4"/>
        <v>424330</v>
      </c>
      <c r="J25" s="219">
        <f t="shared" si="4"/>
        <v>3642001</v>
      </c>
      <c r="K25" s="219">
        <f t="shared" si="4"/>
        <v>1291679</v>
      </c>
      <c r="L25" s="219">
        <f t="shared" si="4"/>
        <v>261083</v>
      </c>
      <c r="M25" s="219">
        <f t="shared" si="4"/>
        <v>788328</v>
      </c>
      <c r="N25" s="219">
        <f t="shared" si="4"/>
        <v>2341090</v>
      </c>
      <c r="O25" s="219">
        <f t="shared" si="4"/>
        <v>94214</v>
      </c>
      <c r="P25" s="219">
        <f t="shared" si="4"/>
        <v>4033293</v>
      </c>
      <c r="Q25" s="219">
        <f t="shared" si="4"/>
        <v>751914</v>
      </c>
      <c r="R25" s="219">
        <f t="shared" si="4"/>
        <v>4879421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10862512</v>
      </c>
      <c r="X25" s="219">
        <f t="shared" si="4"/>
        <v>37603341</v>
      </c>
      <c r="Y25" s="219">
        <f t="shared" si="4"/>
        <v>-26740829</v>
      </c>
      <c r="Z25" s="231">
        <f>+IF(X25&lt;&gt;0,+(Y25/X25)*100,0)</f>
        <v>-71.1129072281104</v>
      </c>
      <c r="AA25" s="232">
        <f>+AA5+AA9+AA15+AA19+AA24</f>
        <v>43047104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59221519</v>
      </c>
      <c r="D28" s="155"/>
      <c r="E28" s="156">
        <v>46877001</v>
      </c>
      <c r="F28" s="60">
        <v>43047104</v>
      </c>
      <c r="G28" s="60">
        <v>2092300</v>
      </c>
      <c r="H28" s="60">
        <v>1125371</v>
      </c>
      <c r="I28" s="60">
        <v>424330</v>
      </c>
      <c r="J28" s="60">
        <v>3642001</v>
      </c>
      <c r="K28" s="60">
        <v>1291679</v>
      </c>
      <c r="L28" s="60">
        <v>261083</v>
      </c>
      <c r="M28" s="60">
        <v>788328</v>
      </c>
      <c r="N28" s="60">
        <v>2341090</v>
      </c>
      <c r="O28" s="60">
        <v>94214</v>
      </c>
      <c r="P28" s="60">
        <v>4033293</v>
      </c>
      <c r="Q28" s="60">
        <v>751914</v>
      </c>
      <c r="R28" s="60">
        <v>4879421</v>
      </c>
      <c r="S28" s="60"/>
      <c r="T28" s="60"/>
      <c r="U28" s="60"/>
      <c r="V28" s="60"/>
      <c r="W28" s="60">
        <v>10862512</v>
      </c>
      <c r="X28" s="60">
        <v>37601000</v>
      </c>
      <c r="Y28" s="60">
        <v>-26738488</v>
      </c>
      <c r="Z28" s="140">
        <v>-71.11</v>
      </c>
      <c r="AA28" s="155">
        <v>43047104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59221519</v>
      </c>
      <c r="D32" s="210">
        <f>SUM(D28:D31)</f>
        <v>0</v>
      </c>
      <c r="E32" s="211">
        <f t="shared" si="5"/>
        <v>46877001</v>
      </c>
      <c r="F32" s="77">
        <f t="shared" si="5"/>
        <v>43047104</v>
      </c>
      <c r="G32" s="77">
        <f t="shared" si="5"/>
        <v>2092300</v>
      </c>
      <c r="H32" s="77">
        <f t="shared" si="5"/>
        <v>1125371</v>
      </c>
      <c r="I32" s="77">
        <f t="shared" si="5"/>
        <v>424330</v>
      </c>
      <c r="J32" s="77">
        <f t="shared" si="5"/>
        <v>3642001</v>
      </c>
      <c r="K32" s="77">
        <f t="shared" si="5"/>
        <v>1291679</v>
      </c>
      <c r="L32" s="77">
        <f t="shared" si="5"/>
        <v>261083</v>
      </c>
      <c r="M32" s="77">
        <f t="shared" si="5"/>
        <v>788328</v>
      </c>
      <c r="N32" s="77">
        <f t="shared" si="5"/>
        <v>2341090</v>
      </c>
      <c r="O32" s="77">
        <f t="shared" si="5"/>
        <v>94214</v>
      </c>
      <c r="P32" s="77">
        <f t="shared" si="5"/>
        <v>4033293</v>
      </c>
      <c r="Q32" s="77">
        <f t="shared" si="5"/>
        <v>751914</v>
      </c>
      <c r="R32" s="77">
        <f t="shared" si="5"/>
        <v>4879421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10862512</v>
      </c>
      <c r="X32" s="77">
        <f t="shared" si="5"/>
        <v>37601000</v>
      </c>
      <c r="Y32" s="77">
        <f t="shared" si="5"/>
        <v>-26738488</v>
      </c>
      <c r="Z32" s="212">
        <f>+IF(X32&lt;&gt;0,+(Y32/X32)*100,0)</f>
        <v>-71.11110874710779</v>
      </c>
      <c r="AA32" s="79">
        <f>SUM(AA28:AA31)</f>
        <v>43047104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4285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3052494</v>
      </c>
      <c r="Y35" s="60">
        <v>-3052494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59225804</v>
      </c>
      <c r="D36" s="222">
        <f>SUM(D32:D35)</f>
        <v>0</v>
      </c>
      <c r="E36" s="218">
        <f t="shared" si="6"/>
        <v>46877001</v>
      </c>
      <c r="F36" s="220">
        <f t="shared" si="6"/>
        <v>43047104</v>
      </c>
      <c r="G36" s="220">
        <f t="shared" si="6"/>
        <v>2092300</v>
      </c>
      <c r="H36" s="220">
        <f t="shared" si="6"/>
        <v>1125371</v>
      </c>
      <c r="I36" s="220">
        <f t="shared" si="6"/>
        <v>424330</v>
      </c>
      <c r="J36" s="220">
        <f t="shared" si="6"/>
        <v>3642001</v>
      </c>
      <c r="K36" s="220">
        <f t="shared" si="6"/>
        <v>1291679</v>
      </c>
      <c r="L36" s="220">
        <f t="shared" si="6"/>
        <v>261083</v>
      </c>
      <c r="M36" s="220">
        <f t="shared" si="6"/>
        <v>788328</v>
      </c>
      <c r="N36" s="220">
        <f t="shared" si="6"/>
        <v>2341090</v>
      </c>
      <c r="O36" s="220">
        <f t="shared" si="6"/>
        <v>94214</v>
      </c>
      <c r="P36" s="220">
        <f t="shared" si="6"/>
        <v>4033293</v>
      </c>
      <c r="Q36" s="220">
        <f t="shared" si="6"/>
        <v>751914</v>
      </c>
      <c r="R36" s="220">
        <f t="shared" si="6"/>
        <v>4879421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10862512</v>
      </c>
      <c r="X36" s="220">
        <f t="shared" si="6"/>
        <v>40653494</v>
      </c>
      <c r="Y36" s="220">
        <f t="shared" si="6"/>
        <v>-29790982</v>
      </c>
      <c r="Z36" s="221">
        <f>+IF(X36&lt;&gt;0,+(Y36/X36)*100,0)</f>
        <v>-73.2802499091468</v>
      </c>
      <c r="AA36" s="239">
        <f>SUM(AA32:AA35)</f>
        <v>43047104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512639</v>
      </c>
      <c r="D6" s="155"/>
      <c r="E6" s="59">
        <v>2872800</v>
      </c>
      <c r="F6" s="60">
        <v>2872636</v>
      </c>
      <c r="G6" s="60">
        <v>-7568689</v>
      </c>
      <c r="H6" s="60">
        <v>-6204483</v>
      </c>
      <c r="I6" s="60">
        <v>-41274870</v>
      </c>
      <c r="J6" s="60">
        <v>-41274870</v>
      </c>
      <c r="K6" s="60">
        <v>-39523956</v>
      </c>
      <c r="L6" s="60">
        <v>-20352051</v>
      </c>
      <c r="M6" s="60">
        <v>-19571770</v>
      </c>
      <c r="N6" s="60">
        <v>-19571770</v>
      </c>
      <c r="O6" s="60">
        <v>3499939</v>
      </c>
      <c r="P6" s="60">
        <v>27115588</v>
      </c>
      <c r="Q6" s="60">
        <v>28508683</v>
      </c>
      <c r="R6" s="60">
        <v>28508683</v>
      </c>
      <c r="S6" s="60"/>
      <c r="T6" s="60"/>
      <c r="U6" s="60"/>
      <c r="V6" s="60"/>
      <c r="W6" s="60">
        <v>28508683</v>
      </c>
      <c r="X6" s="60">
        <v>2154477</v>
      </c>
      <c r="Y6" s="60">
        <v>26354206</v>
      </c>
      <c r="Z6" s="140">
        <v>1223.23</v>
      </c>
      <c r="AA6" s="62">
        <v>2872636</v>
      </c>
    </row>
    <row r="7" spans="1:27" ht="12.75">
      <c r="A7" s="249" t="s">
        <v>144</v>
      </c>
      <c r="B7" s="182"/>
      <c r="C7" s="155"/>
      <c r="D7" s="155"/>
      <c r="E7" s="59">
        <v>26000000</v>
      </c>
      <c r="F7" s="60">
        <v>26000000</v>
      </c>
      <c r="G7" s="60"/>
      <c r="H7" s="60"/>
      <c r="I7" s="60"/>
      <c r="J7" s="60"/>
      <c r="K7" s="60"/>
      <c r="L7" s="60">
        <v>4500000</v>
      </c>
      <c r="M7" s="60">
        <v>4500000</v>
      </c>
      <c r="N7" s="60">
        <v>4500000</v>
      </c>
      <c r="O7" s="60">
        <v>4500000</v>
      </c>
      <c r="P7" s="60">
        <v>4500180</v>
      </c>
      <c r="Q7" s="60">
        <v>4500180</v>
      </c>
      <c r="R7" s="60">
        <v>4500180</v>
      </c>
      <c r="S7" s="60"/>
      <c r="T7" s="60"/>
      <c r="U7" s="60"/>
      <c r="V7" s="60"/>
      <c r="W7" s="60">
        <v>4500180</v>
      </c>
      <c r="X7" s="60">
        <v>19500000</v>
      </c>
      <c r="Y7" s="60">
        <v>-14999820</v>
      </c>
      <c r="Z7" s="140">
        <v>-76.92</v>
      </c>
      <c r="AA7" s="62">
        <v>26000000</v>
      </c>
    </row>
    <row r="8" spans="1:27" ht="12.75">
      <c r="A8" s="249" t="s">
        <v>145</v>
      </c>
      <c r="B8" s="182"/>
      <c r="C8" s="155">
        <v>46118294</v>
      </c>
      <c r="D8" s="155"/>
      <c r="E8" s="59">
        <v>23077096</v>
      </c>
      <c r="F8" s="60">
        <v>23077096</v>
      </c>
      <c r="G8" s="60">
        <v>6197443</v>
      </c>
      <c r="H8" s="60">
        <v>9546564</v>
      </c>
      <c r="I8" s="60">
        <v>12483788</v>
      </c>
      <c r="J8" s="60">
        <v>12483788</v>
      </c>
      <c r="K8" s="60">
        <v>15931694</v>
      </c>
      <c r="L8" s="60">
        <v>20450276</v>
      </c>
      <c r="M8" s="60">
        <v>26413296</v>
      </c>
      <c r="N8" s="60">
        <v>26413296</v>
      </c>
      <c r="O8" s="60">
        <v>28247482</v>
      </c>
      <c r="P8" s="60">
        <v>84637959</v>
      </c>
      <c r="Q8" s="60">
        <v>83713567</v>
      </c>
      <c r="R8" s="60">
        <v>83713567</v>
      </c>
      <c r="S8" s="60"/>
      <c r="T8" s="60"/>
      <c r="U8" s="60"/>
      <c r="V8" s="60"/>
      <c r="W8" s="60">
        <v>83713567</v>
      </c>
      <c r="X8" s="60">
        <v>17307822</v>
      </c>
      <c r="Y8" s="60">
        <v>66405745</v>
      </c>
      <c r="Z8" s="140">
        <v>383.67</v>
      </c>
      <c r="AA8" s="62">
        <v>23077096</v>
      </c>
    </row>
    <row r="9" spans="1:27" ht="12.75">
      <c r="A9" s="249" t="s">
        <v>146</v>
      </c>
      <c r="B9" s="182"/>
      <c r="C9" s="155">
        <v>20480584</v>
      </c>
      <c r="D9" s="155"/>
      <c r="E9" s="59">
        <v>2950815</v>
      </c>
      <c r="F9" s="60">
        <v>2950815</v>
      </c>
      <c r="G9" s="60">
        <v>1755345</v>
      </c>
      <c r="H9" s="60">
        <v>2093571</v>
      </c>
      <c r="I9" s="60">
        <v>3389284</v>
      </c>
      <c r="J9" s="60">
        <v>3389284</v>
      </c>
      <c r="K9" s="60">
        <v>3300869</v>
      </c>
      <c r="L9" s="60">
        <v>3095536</v>
      </c>
      <c r="M9" s="60">
        <v>3344878</v>
      </c>
      <c r="N9" s="60">
        <v>3344878</v>
      </c>
      <c r="O9" s="60">
        <v>4749447</v>
      </c>
      <c r="P9" s="60">
        <v>62974870</v>
      </c>
      <c r="Q9" s="60">
        <v>63583228</v>
      </c>
      <c r="R9" s="60">
        <v>63583228</v>
      </c>
      <c r="S9" s="60"/>
      <c r="T9" s="60"/>
      <c r="U9" s="60"/>
      <c r="V9" s="60"/>
      <c r="W9" s="60">
        <v>63583228</v>
      </c>
      <c r="X9" s="60">
        <v>2213111</v>
      </c>
      <c r="Y9" s="60">
        <v>61370117</v>
      </c>
      <c r="Z9" s="140">
        <v>2773.02</v>
      </c>
      <c r="AA9" s="62">
        <v>2950815</v>
      </c>
    </row>
    <row r="10" spans="1:27" ht="12.75">
      <c r="A10" s="249" t="s">
        <v>147</v>
      </c>
      <c r="B10" s="182"/>
      <c r="C10" s="155"/>
      <c r="D10" s="155"/>
      <c r="E10" s="59">
        <v>32077000</v>
      </c>
      <c r="F10" s="60">
        <v>32077000</v>
      </c>
      <c r="G10" s="159">
        <v>-2993519</v>
      </c>
      <c r="H10" s="159">
        <v>-3017769</v>
      </c>
      <c r="I10" s="159">
        <v>-3009496</v>
      </c>
      <c r="J10" s="60">
        <v>-3009496</v>
      </c>
      <c r="K10" s="159">
        <v>-2993158</v>
      </c>
      <c r="L10" s="159">
        <v>-3011350</v>
      </c>
      <c r="M10" s="60">
        <v>-3008185</v>
      </c>
      <c r="N10" s="159">
        <v>-3008185</v>
      </c>
      <c r="O10" s="159">
        <v>-3001105</v>
      </c>
      <c r="P10" s="159">
        <v>-2988618</v>
      </c>
      <c r="Q10" s="60">
        <v>-2976453</v>
      </c>
      <c r="R10" s="159">
        <v>-2976453</v>
      </c>
      <c r="S10" s="159"/>
      <c r="T10" s="60"/>
      <c r="U10" s="159"/>
      <c r="V10" s="159"/>
      <c r="W10" s="159">
        <v>-2976453</v>
      </c>
      <c r="X10" s="60">
        <v>24057750</v>
      </c>
      <c r="Y10" s="159">
        <v>-27034203</v>
      </c>
      <c r="Z10" s="141">
        <v>-112.37</v>
      </c>
      <c r="AA10" s="225">
        <v>32077000</v>
      </c>
    </row>
    <row r="11" spans="1:27" ht="12.75">
      <c r="A11" s="249" t="s">
        <v>148</v>
      </c>
      <c r="B11" s="182"/>
      <c r="C11" s="155">
        <v>2792591</v>
      </c>
      <c r="D11" s="155"/>
      <c r="E11" s="59">
        <v>4722000</v>
      </c>
      <c r="F11" s="60">
        <v>4722000</v>
      </c>
      <c r="G11" s="60"/>
      <c r="H11" s="60"/>
      <c r="I11" s="60">
        <v>41773</v>
      </c>
      <c r="J11" s="60">
        <v>41773</v>
      </c>
      <c r="K11" s="60">
        <v>472882</v>
      </c>
      <c r="L11" s="60">
        <v>710664</v>
      </c>
      <c r="M11" s="60">
        <v>1464997</v>
      </c>
      <c r="N11" s="60">
        <v>1464997</v>
      </c>
      <c r="O11" s="60">
        <v>2289022</v>
      </c>
      <c r="P11" s="60">
        <v>5777983</v>
      </c>
      <c r="Q11" s="60">
        <v>6638623</v>
      </c>
      <c r="R11" s="60">
        <v>6638623</v>
      </c>
      <c r="S11" s="60"/>
      <c r="T11" s="60"/>
      <c r="U11" s="60"/>
      <c r="V11" s="60"/>
      <c r="W11" s="60">
        <v>6638623</v>
      </c>
      <c r="X11" s="60">
        <v>3541500</v>
      </c>
      <c r="Y11" s="60">
        <v>3097123</v>
      </c>
      <c r="Z11" s="140">
        <v>87.45</v>
      </c>
      <c r="AA11" s="62">
        <v>4722000</v>
      </c>
    </row>
    <row r="12" spans="1:27" ht="12.75">
      <c r="A12" s="250" t="s">
        <v>56</v>
      </c>
      <c r="B12" s="251"/>
      <c r="C12" s="168">
        <f aca="true" t="shared" si="0" ref="C12:Y12">SUM(C6:C11)</f>
        <v>69904108</v>
      </c>
      <c r="D12" s="168">
        <f>SUM(D6:D11)</f>
        <v>0</v>
      </c>
      <c r="E12" s="72">
        <f t="shared" si="0"/>
        <v>91699711</v>
      </c>
      <c r="F12" s="73">
        <f t="shared" si="0"/>
        <v>91699547</v>
      </c>
      <c r="G12" s="73">
        <f t="shared" si="0"/>
        <v>-2609420</v>
      </c>
      <c r="H12" s="73">
        <f t="shared" si="0"/>
        <v>2417883</v>
      </c>
      <c r="I12" s="73">
        <f t="shared" si="0"/>
        <v>-28369521</v>
      </c>
      <c r="J12" s="73">
        <f t="shared" si="0"/>
        <v>-28369521</v>
      </c>
      <c r="K12" s="73">
        <f t="shared" si="0"/>
        <v>-22811669</v>
      </c>
      <c r="L12" s="73">
        <f t="shared" si="0"/>
        <v>5393075</v>
      </c>
      <c r="M12" s="73">
        <f t="shared" si="0"/>
        <v>13143216</v>
      </c>
      <c r="N12" s="73">
        <f t="shared" si="0"/>
        <v>13143216</v>
      </c>
      <c r="O12" s="73">
        <f t="shared" si="0"/>
        <v>40284785</v>
      </c>
      <c r="P12" s="73">
        <f t="shared" si="0"/>
        <v>182017962</v>
      </c>
      <c r="Q12" s="73">
        <f t="shared" si="0"/>
        <v>183967828</v>
      </c>
      <c r="R12" s="73">
        <f t="shared" si="0"/>
        <v>183967828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183967828</v>
      </c>
      <c r="X12" s="73">
        <f t="shared" si="0"/>
        <v>68774660</v>
      </c>
      <c r="Y12" s="73">
        <f t="shared" si="0"/>
        <v>115193168</v>
      </c>
      <c r="Z12" s="170">
        <f>+IF(X12&lt;&gt;0,+(Y12/X12)*100,0)</f>
        <v>167.49362047009757</v>
      </c>
      <c r="AA12" s="74">
        <f>SUM(AA6:AA11)</f>
        <v>91699547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15000000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20802000</v>
      </c>
      <c r="F17" s="60">
        <v>20802000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15601500</v>
      </c>
      <c r="Y17" s="60">
        <v>-15601500</v>
      </c>
      <c r="Z17" s="140">
        <v>-100</v>
      </c>
      <c r="AA17" s="62">
        <v>20802000</v>
      </c>
    </row>
    <row r="18" spans="1:27" ht="12.75">
      <c r="A18" s="249" t="s">
        <v>153</v>
      </c>
      <c r="B18" s="182"/>
      <c r="C18" s="155">
        <v>120730</v>
      </c>
      <c r="D18" s="155"/>
      <c r="E18" s="59"/>
      <c r="F18" s="60">
        <v>15000000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11250000</v>
      </c>
      <c r="Y18" s="60">
        <v>-11250000</v>
      </c>
      <c r="Z18" s="140">
        <v>-100</v>
      </c>
      <c r="AA18" s="62">
        <v>15000000</v>
      </c>
    </row>
    <row r="19" spans="1:27" ht="12.75">
      <c r="A19" s="249" t="s">
        <v>154</v>
      </c>
      <c r="B19" s="182"/>
      <c r="C19" s="155">
        <v>593524941</v>
      </c>
      <c r="D19" s="155"/>
      <c r="E19" s="59">
        <v>606480000</v>
      </c>
      <c r="F19" s="60">
        <v>606480000</v>
      </c>
      <c r="G19" s="60">
        <v>1161586</v>
      </c>
      <c r="H19" s="60">
        <v>1753799</v>
      </c>
      <c r="I19" s="60">
        <v>1753799</v>
      </c>
      <c r="J19" s="60">
        <v>1753799</v>
      </c>
      <c r="K19" s="60">
        <v>3074001</v>
      </c>
      <c r="L19" s="60">
        <v>-39093602</v>
      </c>
      <c r="M19" s="60">
        <v>-42428859</v>
      </c>
      <c r="N19" s="60">
        <v>-42428859</v>
      </c>
      <c r="O19" s="60">
        <v>-48349631</v>
      </c>
      <c r="P19" s="60">
        <v>553411460</v>
      </c>
      <c r="Q19" s="60">
        <v>541464603</v>
      </c>
      <c r="R19" s="60">
        <v>541464603</v>
      </c>
      <c r="S19" s="60"/>
      <c r="T19" s="60"/>
      <c r="U19" s="60"/>
      <c r="V19" s="60"/>
      <c r="W19" s="60">
        <v>541464603</v>
      </c>
      <c r="X19" s="60">
        <v>454860000</v>
      </c>
      <c r="Y19" s="60">
        <v>86604603</v>
      </c>
      <c r="Z19" s="140">
        <v>19.04</v>
      </c>
      <c r="AA19" s="62">
        <v>606480000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170000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1079073</v>
      </c>
      <c r="D22" s="155"/>
      <c r="E22" s="59">
        <v>450000</v>
      </c>
      <c r="F22" s="60">
        <v>450000</v>
      </c>
      <c r="G22" s="60"/>
      <c r="H22" s="60"/>
      <c r="I22" s="60"/>
      <c r="J22" s="60"/>
      <c r="K22" s="60"/>
      <c r="L22" s="60">
        <v>-323095</v>
      </c>
      <c r="M22" s="60">
        <v>-386967</v>
      </c>
      <c r="N22" s="60">
        <v>-386967</v>
      </c>
      <c r="O22" s="60">
        <v>-450840</v>
      </c>
      <c r="P22" s="60">
        <v>-450840</v>
      </c>
      <c r="Q22" s="60">
        <v>-578585</v>
      </c>
      <c r="R22" s="60">
        <v>-578585</v>
      </c>
      <c r="S22" s="60"/>
      <c r="T22" s="60"/>
      <c r="U22" s="60"/>
      <c r="V22" s="60"/>
      <c r="W22" s="60">
        <v>-578585</v>
      </c>
      <c r="X22" s="60">
        <v>337500</v>
      </c>
      <c r="Y22" s="60">
        <v>-916085</v>
      </c>
      <c r="Z22" s="140">
        <v>-271.43</v>
      </c>
      <c r="AA22" s="62">
        <v>450000</v>
      </c>
    </row>
    <row r="23" spans="1:27" ht="12.75">
      <c r="A23" s="249" t="s">
        <v>158</v>
      </c>
      <c r="B23" s="182"/>
      <c r="C23" s="155">
        <v>211000</v>
      </c>
      <c r="D23" s="155"/>
      <c r="E23" s="59"/>
      <c r="F23" s="60">
        <v>170000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>
        <v>1290074</v>
      </c>
      <c r="Q23" s="60">
        <v>1290074</v>
      </c>
      <c r="R23" s="159">
        <v>1290074</v>
      </c>
      <c r="S23" s="159"/>
      <c r="T23" s="60"/>
      <c r="U23" s="159"/>
      <c r="V23" s="159"/>
      <c r="W23" s="159">
        <v>1290074</v>
      </c>
      <c r="X23" s="60">
        <v>127500</v>
      </c>
      <c r="Y23" s="159">
        <v>1162574</v>
      </c>
      <c r="Z23" s="141">
        <v>911.82</v>
      </c>
      <c r="AA23" s="225">
        <v>170000</v>
      </c>
    </row>
    <row r="24" spans="1:27" ht="12.75">
      <c r="A24" s="250" t="s">
        <v>57</v>
      </c>
      <c r="B24" s="253"/>
      <c r="C24" s="168">
        <f aca="true" t="shared" si="1" ref="C24:Y24">SUM(C15:C23)</f>
        <v>594935744</v>
      </c>
      <c r="D24" s="168">
        <f>SUM(D15:D23)</f>
        <v>0</v>
      </c>
      <c r="E24" s="76">
        <f t="shared" si="1"/>
        <v>642902000</v>
      </c>
      <c r="F24" s="77">
        <f t="shared" si="1"/>
        <v>642902000</v>
      </c>
      <c r="G24" s="77">
        <f t="shared" si="1"/>
        <v>1161586</v>
      </c>
      <c r="H24" s="77">
        <f t="shared" si="1"/>
        <v>1753799</v>
      </c>
      <c r="I24" s="77">
        <f t="shared" si="1"/>
        <v>1753799</v>
      </c>
      <c r="J24" s="77">
        <f t="shared" si="1"/>
        <v>1753799</v>
      </c>
      <c r="K24" s="77">
        <f t="shared" si="1"/>
        <v>3074001</v>
      </c>
      <c r="L24" s="77">
        <f t="shared" si="1"/>
        <v>-39416697</v>
      </c>
      <c r="M24" s="77">
        <f t="shared" si="1"/>
        <v>-42815826</v>
      </c>
      <c r="N24" s="77">
        <f t="shared" si="1"/>
        <v>-42815826</v>
      </c>
      <c r="O24" s="77">
        <f t="shared" si="1"/>
        <v>-48800471</v>
      </c>
      <c r="P24" s="77">
        <f t="shared" si="1"/>
        <v>554250694</v>
      </c>
      <c r="Q24" s="77">
        <f t="shared" si="1"/>
        <v>542176092</v>
      </c>
      <c r="R24" s="77">
        <f t="shared" si="1"/>
        <v>542176092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542176092</v>
      </c>
      <c r="X24" s="77">
        <f t="shared" si="1"/>
        <v>482176500</v>
      </c>
      <c r="Y24" s="77">
        <f t="shared" si="1"/>
        <v>59999592</v>
      </c>
      <c r="Z24" s="212">
        <f>+IF(X24&lt;&gt;0,+(Y24/X24)*100,0)</f>
        <v>12.443491543034552</v>
      </c>
      <c r="AA24" s="79">
        <f>SUM(AA15:AA23)</f>
        <v>642902000</v>
      </c>
    </row>
    <row r="25" spans="1:27" ht="12.75">
      <c r="A25" s="250" t="s">
        <v>159</v>
      </c>
      <c r="B25" s="251"/>
      <c r="C25" s="168">
        <f aca="true" t="shared" si="2" ref="C25:Y25">+C12+C24</f>
        <v>664839852</v>
      </c>
      <c r="D25" s="168">
        <f>+D12+D24</f>
        <v>0</v>
      </c>
      <c r="E25" s="72">
        <f t="shared" si="2"/>
        <v>734601711</v>
      </c>
      <c r="F25" s="73">
        <f t="shared" si="2"/>
        <v>734601547</v>
      </c>
      <c r="G25" s="73">
        <f t="shared" si="2"/>
        <v>-1447834</v>
      </c>
      <c r="H25" s="73">
        <f t="shared" si="2"/>
        <v>4171682</v>
      </c>
      <c r="I25" s="73">
        <f t="shared" si="2"/>
        <v>-26615722</v>
      </c>
      <c r="J25" s="73">
        <f t="shared" si="2"/>
        <v>-26615722</v>
      </c>
      <c r="K25" s="73">
        <f t="shared" si="2"/>
        <v>-19737668</v>
      </c>
      <c r="L25" s="73">
        <f t="shared" si="2"/>
        <v>-34023622</v>
      </c>
      <c r="M25" s="73">
        <f t="shared" si="2"/>
        <v>-29672610</v>
      </c>
      <c r="N25" s="73">
        <f t="shared" si="2"/>
        <v>-29672610</v>
      </c>
      <c r="O25" s="73">
        <f t="shared" si="2"/>
        <v>-8515686</v>
      </c>
      <c r="P25" s="73">
        <f t="shared" si="2"/>
        <v>736268656</v>
      </c>
      <c r="Q25" s="73">
        <f t="shared" si="2"/>
        <v>726143920</v>
      </c>
      <c r="R25" s="73">
        <f t="shared" si="2"/>
        <v>726143920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726143920</v>
      </c>
      <c r="X25" s="73">
        <f t="shared" si="2"/>
        <v>550951160</v>
      </c>
      <c r="Y25" s="73">
        <f t="shared" si="2"/>
        <v>175192760</v>
      </c>
      <c r="Z25" s="170">
        <f>+IF(X25&lt;&gt;0,+(Y25/X25)*100,0)</f>
        <v>31.798237796613403</v>
      </c>
      <c r="AA25" s="74">
        <f>+AA12+AA24</f>
        <v>734601547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386543</v>
      </c>
      <c r="M29" s="60">
        <v>386546</v>
      </c>
      <c r="N29" s="60">
        <v>386546</v>
      </c>
      <c r="O29" s="60">
        <v>386545</v>
      </c>
      <c r="P29" s="60">
        <v>485059</v>
      </c>
      <c r="Q29" s="60">
        <v>485060</v>
      </c>
      <c r="R29" s="60">
        <v>485060</v>
      </c>
      <c r="S29" s="60"/>
      <c r="T29" s="60"/>
      <c r="U29" s="60"/>
      <c r="V29" s="60"/>
      <c r="W29" s="60">
        <v>485060</v>
      </c>
      <c r="X29" s="60"/>
      <c r="Y29" s="60">
        <v>485060</v>
      </c>
      <c r="Z29" s="140"/>
      <c r="AA29" s="62"/>
    </row>
    <row r="30" spans="1:27" ht="12.75">
      <c r="A30" s="249" t="s">
        <v>52</v>
      </c>
      <c r="B30" s="182"/>
      <c r="C30" s="155">
        <v>666642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799295</v>
      </c>
      <c r="D31" s="155"/>
      <c r="E31" s="59">
        <v>842000</v>
      </c>
      <c r="F31" s="60">
        <v>842000</v>
      </c>
      <c r="G31" s="60">
        <v>791377</v>
      </c>
      <c r="H31" s="60">
        <v>791377</v>
      </c>
      <c r="I31" s="60">
        <v>791377</v>
      </c>
      <c r="J31" s="60">
        <v>791377</v>
      </c>
      <c r="K31" s="60">
        <v>786864</v>
      </c>
      <c r="L31" s="60">
        <v>785764</v>
      </c>
      <c r="M31" s="60">
        <v>785764</v>
      </c>
      <c r="N31" s="60">
        <v>785764</v>
      </c>
      <c r="O31" s="60">
        <v>814567</v>
      </c>
      <c r="P31" s="60">
        <v>1607472</v>
      </c>
      <c r="Q31" s="60">
        <v>1602133</v>
      </c>
      <c r="R31" s="60">
        <v>1602133</v>
      </c>
      <c r="S31" s="60"/>
      <c r="T31" s="60"/>
      <c r="U31" s="60"/>
      <c r="V31" s="60"/>
      <c r="W31" s="60">
        <v>1602133</v>
      </c>
      <c r="X31" s="60">
        <v>631500</v>
      </c>
      <c r="Y31" s="60">
        <v>970633</v>
      </c>
      <c r="Z31" s="140">
        <v>153.7</v>
      </c>
      <c r="AA31" s="62">
        <v>842000</v>
      </c>
    </row>
    <row r="32" spans="1:27" ht="12.75">
      <c r="A32" s="249" t="s">
        <v>164</v>
      </c>
      <c r="B32" s="182"/>
      <c r="C32" s="155">
        <v>26688570</v>
      </c>
      <c r="D32" s="155"/>
      <c r="E32" s="59">
        <v>10948813</v>
      </c>
      <c r="F32" s="60">
        <v>10948813</v>
      </c>
      <c r="G32" s="60">
        <v>14797130</v>
      </c>
      <c r="H32" s="60">
        <v>23587742</v>
      </c>
      <c r="I32" s="60">
        <v>8697105</v>
      </c>
      <c r="J32" s="60">
        <v>8697105</v>
      </c>
      <c r="K32" s="60">
        <v>13755638</v>
      </c>
      <c r="L32" s="60">
        <v>56725941</v>
      </c>
      <c r="M32" s="60">
        <v>70159393</v>
      </c>
      <c r="N32" s="60">
        <v>70159393</v>
      </c>
      <c r="O32" s="60">
        <v>83473107</v>
      </c>
      <c r="P32" s="60">
        <v>168308378</v>
      </c>
      <c r="Q32" s="60">
        <v>179146036</v>
      </c>
      <c r="R32" s="60">
        <v>179146036</v>
      </c>
      <c r="S32" s="60"/>
      <c r="T32" s="60"/>
      <c r="U32" s="60"/>
      <c r="V32" s="60"/>
      <c r="W32" s="60">
        <v>179146036</v>
      </c>
      <c r="X32" s="60">
        <v>8211610</v>
      </c>
      <c r="Y32" s="60">
        <v>170934426</v>
      </c>
      <c r="Z32" s="140">
        <v>2081.62</v>
      </c>
      <c r="AA32" s="62">
        <v>10948813</v>
      </c>
    </row>
    <row r="33" spans="1:27" ht="12.75">
      <c r="A33" s="249" t="s">
        <v>165</v>
      </c>
      <c r="B33" s="182"/>
      <c r="C33" s="155">
        <v>27550756</v>
      </c>
      <c r="D33" s="155"/>
      <c r="E33" s="59">
        <v>755000</v>
      </c>
      <c r="F33" s="60">
        <v>755000</v>
      </c>
      <c r="G33" s="60"/>
      <c r="H33" s="60"/>
      <c r="I33" s="60"/>
      <c r="J33" s="60"/>
      <c r="K33" s="60"/>
      <c r="L33" s="60">
        <v>-118132</v>
      </c>
      <c r="M33" s="60">
        <v>-70470</v>
      </c>
      <c r="N33" s="60">
        <v>-70470</v>
      </c>
      <c r="O33" s="60">
        <v>-24152</v>
      </c>
      <c r="P33" s="60">
        <v>5963502</v>
      </c>
      <c r="Q33" s="60">
        <v>6012082</v>
      </c>
      <c r="R33" s="60">
        <v>6012082</v>
      </c>
      <c r="S33" s="60"/>
      <c r="T33" s="60"/>
      <c r="U33" s="60"/>
      <c r="V33" s="60"/>
      <c r="W33" s="60">
        <v>6012082</v>
      </c>
      <c r="X33" s="60">
        <v>566250</v>
      </c>
      <c r="Y33" s="60">
        <v>5445832</v>
      </c>
      <c r="Z33" s="140">
        <v>961.74</v>
      </c>
      <c r="AA33" s="62">
        <v>755000</v>
      </c>
    </row>
    <row r="34" spans="1:27" ht="12.75">
      <c r="A34" s="250" t="s">
        <v>58</v>
      </c>
      <c r="B34" s="251"/>
      <c r="C34" s="168">
        <f aca="true" t="shared" si="3" ref="C34:Y34">SUM(C29:C33)</f>
        <v>55705263</v>
      </c>
      <c r="D34" s="168">
        <f>SUM(D29:D33)</f>
        <v>0</v>
      </c>
      <c r="E34" s="72">
        <f t="shared" si="3"/>
        <v>12545813</v>
      </c>
      <c r="F34" s="73">
        <f t="shared" si="3"/>
        <v>12545813</v>
      </c>
      <c r="G34" s="73">
        <f t="shared" si="3"/>
        <v>15588507</v>
      </c>
      <c r="H34" s="73">
        <f t="shared" si="3"/>
        <v>24379119</v>
      </c>
      <c r="I34" s="73">
        <f t="shared" si="3"/>
        <v>9488482</v>
      </c>
      <c r="J34" s="73">
        <f t="shared" si="3"/>
        <v>9488482</v>
      </c>
      <c r="K34" s="73">
        <f t="shared" si="3"/>
        <v>14542502</v>
      </c>
      <c r="L34" s="73">
        <f t="shared" si="3"/>
        <v>57780116</v>
      </c>
      <c r="M34" s="73">
        <f t="shared" si="3"/>
        <v>71261233</v>
      </c>
      <c r="N34" s="73">
        <f t="shared" si="3"/>
        <v>71261233</v>
      </c>
      <c r="O34" s="73">
        <f t="shared" si="3"/>
        <v>84650067</v>
      </c>
      <c r="P34" s="73">
        <f t="shared" si="3"/>
        <v>176364411</v>
      </c>
      <c r="Q34" s="73">
        <f t="shared" si="3"/>
        <v>187245311</v>
      </c>
      <c r="R34" s="73">
        <f t="shared" si="3"/>
        <v>187245311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187245311</v>
      </c>
      <c r="X34" s="73">
        <f t="shared" si="3"/>
        <v>9409360</v>
      </c>
      <c r="Y34" s="73">
        <f t="shared" si="3"/>
        <v>177835951</v>
      </c>
      <c r="Z34" s="170">
        <f>+IF(X34&lt;&gt;0,+(Y34/X34)*100,0)</f>
        <v>1889.9898717872418</v>
      </c>
      <c r="AA34" s="74">
        <f>SUM(AA29:AA33)</f>
        <v>12545813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3114345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>
        <v>3780987</v>
      </c>
      <c r="Q37" s="60">
        <v>3780987</v>
      </c>
      <c r="R37" s="60">
        <v>3780987</v>
      </c>
      <c r="S37" s="60"/>
      <c r="T37" s="60"/>
      <c r="U37" s="60"/>
      <c r="V37" s="60"/>
      <c r="W37" s="60">
        <v>3780987</v>
      </c>
      <c r="X37" s="60"/>
      <c r="Y37" s="60">
        <v>3780987</v>
      </c>
      <c r="Z37" s="140"/>
      <c r="AA37" s="62"/>
    </row>
    <row r="38" spans="1:27" ht="12.75">
      <c r="A38" s="249" t="s">
        <v>165</v>
      </c>
      <c r="B38" s="182"/>
      <c r="C38" s="155">
        <v>18735595</v>
      </c>
      <c r="D38" s="155"/>
      <c r="E38" s="59">
        <v>11456734</v>
      </c>
      <c r="F38" s="60">
        <v>11456734</v>
      </c>
      <c r="G38" s="60"/>
      <c r="H38" s="60"/>
      <c r="I38" s="60"/>
      <c r="J38" s="60"/>
      <c r="K38" s="60"/>
      <c r="L38" s="60"/>
      <c r="M38" s="60"/>
      <c r="N38" s="60"/>
      <c r="O38" s="60"/>
      <c r="P38" s="60">
        <v>13014465</v>
      </c>
      <c r="Q38" s="60">
        <v>13014465</v>
      </c>
      <c r="R38" s="60">
        <v>13014465</v>
      </c>
      <c r="S38" s="60"/>
      <c r="T38" s="60"/>
      <c r="U38" s="60"/>
      <c r="V38" s="60"/>
      <c r="W38" s="60">
        <v>13014465</v>
      </c>
      <c r="X38" s="60">
        <v>8592551</v>
      </c>
      <c r="Y38" s="60">
        <v>4421914</v>
      </c>
      <c r="Z38" s="140">
        <v>51.46</v>
      </c>
      <c r="AA38" s="62">
        <v>11456734</v>
      </c>
    </row>
    <row r="39" spans="1:27" ht="12.75">
      <c r="A39" s="250" t="s">
        <v>59</v>
      </c>
      <c r="B39" s="253"/>
      <c r="C39" s="168">
        <f aca="true" t="shared" si="4" ref="C39:Y39">SUM(C37:C38)</f>
        <v>21849940</v>
      </c>
      <c r="D39" s="168">
        <f>SUM(D37:D38)</f>
        <v>0</v>
      </c>
      <c r="E39" s="76">
        <f t="shared" si="4"/>
        <v>11456734</v>
      </c>
      <c r="F39" s="77">
        <f t="shared" si="4"/>
        <v>11456734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16795452</v>
      </c>
      <c r="Q39" s="77">
        <f t="shared" si="4"/>
        <v>16795452</v>
      </c>
      <c r="R39" s="77">
        <f t="shared" si="4"/>
        <v>16795452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16795452</v>
      </c>
      <c r="X39" s="77">
        <f t="shared" si="4"/>
        <v>8592551</v>
      </c>
      <c r="Y39" s="77">
        <f t="shared" si="4"/>
        <v>8202901</v>
      </c>
      <c r="Z39" s="212">
        <f>+IF(X39&lt;&gt;0,+(Y39/X39)*100,0)</f>
        <v>95.46525822191802</v>
      </c>
      <c r="AA39" s="79">
        <f>SUM(AA37:AA38)</f>
        <v>11456734</v>
      </c>
    </row>
    <row r="40" spans="1:27" ht="12.75">
      <c r="A40" s="250" t="s">
        <v>167</v>
      </c>
      <c r="B40" s="251"/>
      <c r="C40" s="168">
        <f aca="true" t="shared" si="5" ref="C40:Y40">+C34+C39</f>
        <v>77555203</v>
      </c>
      <c r="D40" s="168">
        <f>+D34+D39</f>
        <v>0</v>
      </c>
      <c r="E40" s="72">
        <f t="shared" si="5"/>
        <v>24002547</v>
      </c>
      <c r="F40" s="73">
        <f t="shared" si="5"/>
        <v>24002547</v>
      </c>
      <c r="G40" s="73">
        <f t="shared" si="5"/>
        <v>15588507</v>
      </c>
      <c r="H40" s="73">
        <f t="shared" si="5"/>
        <v>24379119</v>
      </c>
      <c r="I40" s="73">
        <f t="shared" si="5"/>
        <v>9488482</v>
      </c>
      <c r="J40" s="73">
        <f t="shared" si="5"/>
        <v>9488482</v>
      </c>
      <c r="K40" s="73">
        <f t="shared" si="5"/>
        <v>14542502</v>
      </c>
      <c r="L40" s="73">
        <f t="shared" si="5"/>
        <v>57780116</v>
      </c>
      <c r="M40" s="73">
        <f t="shared" si="5"/>
        <v>71261233</v>
      </c>
      <c r="N40" s="73">
        <f t="shared" si="5"/>
        <v>71261233</v>
      </c>
      <c r="O40" s="73">
        <f t="shared" si="5"/>
        <v>84650067</v>
      </c>
      <c r="P40" s="73">
        <f t="shared" si="5"/>
        <v>193159863</v>
      </c>
      <c r="Q40" s="73">
        <f t="shared" si="5"/>
        <v>204040763</v>
      </c>
      <c r="R40" s="73">
        <f t="shared" si="5"/>
        <v>204040763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204040763</v>
      </c>
      <c r="X40" s="73">
        <f t="shared" si="5"/>
        <v>18001911</v>
      </c>
      <c r="Y40" s="73">
        <f t="shared" si="5"/>
        <v>186038852</v>
      </c>
      <c r="Z40" s="170">
        <f>+IF(X40&lt;&gt;0,+(Y40/X40)*100,0)</f>
        <v>1033.4394609550063</v>
      </c>
      <c r="AA40" s="74">
        <f>+AA34+AA39</f>
        <v>24002547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587284649</v>
      </c>
      <c r="D42" s="257">
        <f>+D25-D40</f>
        <v>0</v>
      </c>
      <c r="E42" s="258">
        <f t="shared" si="6"/>
        <v>710599164</v>
      </c>
      <c r="F42" s="259">
        <f t="shared" si="6"/>
        <v>710599000</v>
      </c>
      <c r="G42" s="259">
        <f t="shared" si="6"/>
        <v>-17036341</v>
      </c>
      <c r="H42" s="259">
        <f t="shared" si="6"/>
        <v>-20207437</v>
      </c>
      <c r="I42" s="259">
        <f t="shared" si="6"/>
        <v>-36104204</v>
      </c>
      <c r="J42" s="259">
        <f t="shared" si="6"/>
        <v>-36104204</v>
      </c>
      <c r="K42" s="259">
        <f t="shared" si="6"/>
        <v>-34280170</v>
      </c>
      <c r="L42" s="259">
        <f t="shared" si="6"/>
        <v>-91803738</v>
      </c>
      <c r="M42" s="259">
        <f t="shared" si="6"/>
        <v>-100933843</v>
      </c>
      <c r="N42" s="259">
        <f t="shared" si="6"/>
        <v>-100933843</v>
      </c>
      <c r="O42" s="259">
        <f t="shared" si="6"/>
        <v>-93165753</v>
      </c>
      <c r="P42" s="259">
        <f t="shared" si="6"/>
        <v>543108793</v>
      </c>
      <c r="Q42" s="259">
        <f t="shared" si="6"/>
        <v>522103157</v>
      </c>
      <c r="R42" s="259">
        <f t="shared" si="6"/>
        <v>522103157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522103157</v>
      </c>
      <c r="X42" s="259">
        <f t="shared" si="6"/>
        <v>532949249</v>
      </c>
      <c r="Y42" s="259">
        <f t="shared" si="6"/>
        <v>-10846092</v>
      </c>
      <c r="Z42" s="260">
        <f>+IF(X42&lt;&gt;0,+(Y42/X42)*100,0)</f>
        <v>-2.035107849453035</v>
      </c>
      <c r="AA42" s="261">
        <f>+AA25-AA40</f>
        <v>710599000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587284649</v>
      </c>
      <c r="D45" s="155"/>
      <c r="E45" s="59">
        <v>710599164</v>
      </c>
      <c r="F45" s="60">
        <v>710599000</v>
      </c>
      <c r="G45" s="60">
        <v>-17036341</v>
      </c>
      <c r="H45" s="60">
        <v>-20207437</v>
      </c>
      <c r="I45" s="60">
        <v>-36104204</v>
      </c>
      <c r="J45" s="60">
        <v>-36104204</v>
      </c>
      <c r="K45" s="60">
        <v>-34280170</v>
      </c>
      <c r="L45" s="60">
        <v>-91803738</v>
      </c>
      <c r="M45" s="60">
        <v>-100933843</v>
      </c>
      <c r="N45" s="60">
        <v>-100933843</v>
      </c>
      <c r="O45" s="60">
        <v>-93165753</v>
      </c>
      <c r="P45" s="60">
        <v>-45695405</v>
      </c>
      <c r="Q45" s="60">
        <v>-66701040</v>
      </c>
      <c r="R45" s="60">
        <v>-66701040</v>
      </c>
      <c r="S45" s="60"/>
      <c r="T45" s="60"/>
      <c r="U45" s="60"/>
      <c r="V45" s="60"/>
      <c r="W45" s="60">
        <v>-66701040</v>
      </c>
      <c r="X45" s="60">
        <v>532949250</v>
      </c>
      <c r="Y45" s="60">
        <v>-599650290</v>
      </c>
      <c r="Z45" s="139">
        <v>-112.52</v>
      </c>
      <c r="AA45" s="62">
        <v>710599000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>
        <v>588804198</v>
      </c>
      <c r="Q46" s="60">
        <v>588804197</v>
      </c>
      <c r="R46" s="60">
        <v>588804197</v>
      </c>
      <c r="S46" s="60"/>
      <c r="T46" s="60"/>
      <c r="U46" s="60"/>
      <c r="V46" s="60"/>
      <c r="W46" s="60">
        <v>588804197</v>
      </c>
      <c r="X46" s="60"/>
      <c r="Y46" s="60">
        <v>588804197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587284649</v>
      </c>
      <c r="D48" s="217">
        <f>SUM(D45:D47)</f>
        <v>0</v>
      </c>
      <c r="E48" s="264">
        <f t="shared" si="7"/>
        <v>710599164</v>
      </c>
      <c r="F48" s="219">
        <f t="shared" si="7"/>
        <v>710599000</v>
      </c>
      <c r="G48" s="219">
        <f t="shared" si="7"/>
        <v>-17036341</v>
      </c>
      <c r="H48" s="219">
        <f t="shared" si="7"/>
        <v>-20207437</v>
      </c>
      <c r="I48" s="219">
        <f t="shared" si="7"/>
        <v>-36104204</v>
      </c>
      <c r="J48" s="219">
        <f t="shared" si="7"/>
        <v>-36104204</v>
      </c>
      <c r="K48" s="219">
        <f t="shared" si="7"/>
        <v>-34280170</v>
      </c>
      <c r="L48" s="219">
        <f t="shared" si="7"/>
        <v>-91803738</v>
      </c>
      <c r="M48" s="219">
        <f t="shared" si="7"/>
        <v>-100933843</v>
      </c>
      <c r="N48" s="219">
        <f t="shared" si="7"/>
        <v>-100933843</v>
      </c>
      <c r="O48" s="219">
        <f t="shared" si="7"/>
        <v>-93165753</v>
      </c>
      <c r="P48" s="219">
        <f t="shared" si="7"/>
        <v>543108793</v>
      </c>
      <c r="Q48" s="219">
        <f t="shared" si="7"/>
        <v>522103157</v>
      </c>
      <c r="R48" s="219">
        <f t="shared" si="7"/>
        <v>522103157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522103157</v>
      </c>
      <c r="X48" s="219">
        <f t="shared" si="7"/>
        <v>532949250</v>
      </c>
      <c r="Y48" s="219">
        <f t="shared" si="7"/>
        <v>-10846093</v>
      </c>
      <c r="Z48" s="265">
        <f>+IF(X48&lt;&gt;0,+(Y48/X48)*100,0)</f>
        <v>-2.0351080332695846</v>
      </c>
      <c r="AA48" s="232">
        <f>SUM(AA45:AA47)</f>
        <v>710599000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3917157</v>
      </c>
      <c r="D6" s="155"/>
      <c r="E6" s="59">
        <v>12757500</v>
      </c>
      <c r="F6" s="60">
        <v>12757500</v>
      </c>
      <c r="G6" s="60">
        <v>432829</v>
      </c>
      <c r="H6" s="60">
        <v>318932</v>
      </c>
      <c r="I6" s="60">
        <v>379165</v>
      </c>
      <c r="J6" s="60">
        <v>1130926</v>
      </c>
      <c r="K6" s="60">
        <v>244220</v>
      </c>
      <c r="L6" s="60">
        <v>1136818</v>
      </c>
      <c r="M6" s="60">
        <v>1359033</v>
      </c>
      <c r="N6" s="60">
        <v>2740071</v>
      </c>
      <c r="O6" s="60">
        <v>793129</v>
      </c>
      <c r="P6" s="60">
        <v>487032</v>
      </c>
      <c r="Q6" s="60">
        <v>303108</v>
      </c>
      <c r="R6" s="60">
        <v>1583269</v>
      </c>
      <c r="S6" s="60"/>
      <c r="T6" s="60"/>
      <c r="U6" s="60"/>
      <c r="V6" s="60"/>
      <c r="W6" s="60">
        <v>5454266</v>
      </c>
      <c r="X6" s="60">
        <v>9590112</v>
      </c>
      <c r="Y6" s="60">
        <v>-4135846</v>
      </c>
      <c r="Z6" s="140">
        <v>-43.13</v>
      </c>
      <c r="AA6" s="62">
        <v>12757500</v>
      </c>
    </row>
    <row r="7" spans="1:27" ht="12.75">
      <c r="A7" s="249" t="s">
        <v>32</v>
      </c>
      <c r="B7" s="182"/>
      <c r="C7" s="155">
        <v>19320077</v>
      </c>
      <c r="D7" s="155"/>
      <c r="E7" s="59">
        <v>35528500</v>
      </c>
      <c r="F7" s="60">
        <v>35529213</v>
      </c>
      <c r="G7" s="60">
        <v>890009</v>
      </c>
      <c r="H7" s="60">
        <v>616801</v>
      </c>
      <c r="I7" s="60">
        <v>575105</v>
      </c>
      <c r="J7" s="60">
        <v>2081915</v>
      </c>
      <c r="K7" s="60">
        <v>482501</v>
      </c>
      <c r="L7" s="60">
        <v>1573549</v>
      </c>
      <c r="M7" s="60">
        <v>3090818</v>
      </c>
      <c r="N7" s="60">
        <v>5146868</v>
      </c>
      <c r="O7" s="60">
        <v>1565515</v>
      </c>
      <c r="P7" s="60">
        <v>1819694</v>
      </c>
      <c r="Q7" s="60">
        <v>1833946</v>
      </c>
      <c r="R7" s="60">
        <v>5219155</v>
      </c>
      <c r="S7" s="60"/>
      <c r="T7" s="60"/>
      <c r="U7" s="60"/>
      <c r="V7" s="60"/>
      <c r="W7" s="60">
        <v>12447938</v>
      </c>
      <c r="X7" s="60">
        <v>24493251</v>
      </c>
      <c r="Y7" s="60">
        <v>-12045313</v>
      </c>
      <c r="Z7" s="140">
        <v>-49.18</v>
      </c>
      <c r="AA7" s="62">
        <v>35529213</v>
      </c>
    </row>
    <row r="8" spans="1:27" ht="12.75">
      <c r="A8" s="249" t="s">
        <v>178</v>
      </c>
      <c r="B8" s="182"/>
      <c r="C8" s="155"/>
      <c r="D8" s="155"/>
      <c r="E8" s="59">
        <v>2427642</v>
      </c>
      <c r="F8" s="60">
        <v>2427642</v>
      </c>
      <c r="G8" s="60">
        <v>32977</v>
      </c>
      <c r="H8" s="60">
        <v>34885</v>
      </c>
      <c r="I8" s="60">
        <v>33826</v>
      </c>
      <c r="J8" s="60">
        <v>101688</v>
      </c>
      <c r="K8" s="60">
        <v>16115</v>
      </c>
      <c r="L8" s="60">
        <v>53479</v>
      </c>
      <c r="M8" s="60">
        <v>65011</v>
      </c>
      <c r="N8" s="60">
        <v>134605</v>
      </c>
      <c r="O8" s="60">
        <v>10870</v>
      </c>
      <c r="P8" s="60">
        <v>13944</v>
      </c>
      <c r="Q8" s="60">
        <v>11700</v>
      </c>
      <c r="R8" s="60">
        <v>36514</v>
      </c>
      <c r="S8" s="60"/>
      <c r="T8" s="60"/>
      <c r="U8" s="60"/>
      <c r="V8" s="60"/>
      <c r="W8" s="60">
        <v>272807</v>
      </c>
      <c r="X8" s="60">
        <v>959197</v>
      </c>
      <c r="Y8" s="60">
        <v>-686390</v>
      </c>
      <c r="Z8" s="140">
        <v>-71.56</v>
      </c>
      <c r="AA8" s="62">
        <v>2427642</v>
      </c>
    </row>
    <row r="9" spans="1:27" ht="12.75">
      <c r="A9" s="249" t="s">
        <v>179</v>
      </c>
      <c r="B9" s="182"/>
      <c r="C9" s="155">
        <v>70226249</v>
      </c>
      <c r="D9" s="155"/>
      <c r="E9" s="59">
        <v>52089000</v>
      </c>
      <c r="F9" s="60">
        <v>52089000</v>
      </c>
      <c r="G9" s="60">
        <v>22396000</v>
      </c>
      <c r="H9" s="60"/>
      <c r="I9" s="60">
        <v>250000</v>
      </c>
      <c r="J9" s="60">
        <v>22646000</v>
      </c>
      <c r="K9" s="60"/>
      <c r="L9" s="60"/>
      <c r="M9" s="60">
        <v>4778000</v>
      </c>
      <c r="N9" s="60">
        <v>4778000</v>
      </c>
      <c r="O9" s="60"/>
      <c r="P9" s="60">
        <v>750000</v>
      </c>
      <c r="Q9" s="60">
        <v>7697000</v>
      </c>
      <c r="R9" s="60">
        <v>8447000</v>
      </c>
      <c r="S9" s="60"/>
      <c r="T9" s="60"/>
      <c r="U9" s="60"/>
      <c r="V9" s="60"/>
      <c r="W9" s="60">
        <v>35871000</v>
      </c>
      <c r="X9" s="60">
        <v>52089000</v>
      </c>
      <c r="Y9" s="60">
        <v>-16218000</v>
      </c>
      <c r="Z9" s="140">
        <v>-31.14</v>
      </c>
      <c r="AA9" s="62">
        <v>52089000</v>
      </c>
    </row>
    <row r="10" spans="1:27" ht="12.75">
      <c r="A10" s="249" t="s">
        <v>180</v>
      </c>
      <c r="B10" s="182"/>
      <c r="C10" s="155">
        <v>55528753</v>
      </c>
      <c r="D10" s="155"/>
      <c r="E10" s="59">
        <v>46877000</v>
      </c>
      <c r="F10" s="60">
        <v>46877000</v>
      </c>
      <c r="G10" s="60">
        <v>17688000</v>
      </c>
      <c r="H10" s="60"/>
      <c r="I10" s="60"/>
      <c r="J10" s="60">
        <v>17688000</v>
      </c>
      <c r="K10" s="60"/>
      <c r="L10" s="60"/>
      <c r="M10" s="60">
        <v>6790000</v>
      </c>
      <c r="N10" s="60">
        <v>6790000</v>
      </c>
      <c r="O10" s="60"/>
      <c r="P10" s="60">
        <v>21231000</v>
      </c>
      <c r="Q10" s="60">
        <v>3899000</v>
      </c>
      <c r="R10" s="60">
        <v>25130000</v>
      </c>
      <c r="S10" s="60"/>
      <c r="T10" s="60"/>
      <c r="U10" s="60"/>
      <c r="V10" s="60"/>
      <c r="W10" s="60">
        <v>49608000</v>
      </c>
      <c r="X10" s="60">
        <v>46877000</v>
      </c>
      <c r="Y10" s="60">
        <v>2731000</v>
      </c>
      <c r="Z10" s="140">
        <v>5.83</v>
      </c>
      <c r="AA10" s="62">
        <v>46877000</v>
      </c>
    </row>
    <row r="11" spans="1:27" ht="12.75">
      <c r="A11" s="249" t="s">
        <v>181</v>
      </c>
      <c r="B11" s="182"/>
      <c r="C11" s="155">
        <v>578992</v>
      </c>
      <c r="D11" s="155"/>
      <c r="E11" s="59">
        <v>6361601</v>
      </c>
      <c r="F11" s="60">
        <v>6361601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4354891</v>
      </c>
      <c r="Y11" s="60">
        <v>-4354891</v>
      </c>
      <c r="Z11" s="140">
        <v>-100</v>
      </c>
      <c r="AA11" s="62">
        <v>6361601</v>
      </c>
    </row>
    <row r="12" spans="1:27" ht="12.75">
      <c r="A12" s="249" t="s">
        <v>182</v>
      </c>
      <c r="B12" s="182"/>
      <c r="C12" s="155">
        <v>1369</v>
      </c>
      <c r="D12" s="155"/>
      <c r="E12" s="59">
        <v>31920</v>
      </c>
      <c r="F12" s="60">
        <v>32000</v>
      </c>
      <c r="G12" s="60"/>
      <c r="H12" s="60"/>
      <c r="I12" s="60"/>
      <c r="J12" s="60"/>
      <c r="K12" s="60"/>
      <c r="L12" s="60"/>
      <c r="M12" s="60">
        <v>1920</v>
      </c>
      <c r="N12" s="60">
        <v>1920</v>
      </c>
      <c r="O12" s="60"/>
      <c r="P12" s="60"/>
      <c r="Q12" s="60"/>
      <c r="R12" s="60"/>
      <c r="S12" s="60"/>
      <c r="T12" s="60"/>
      <c r="U12" s="60"/>
      <c r="V12" s="60"/>
      <c r="W12" s="60">
        <v>1920</v>
      </c>
      <c r="X12" s="60">
        <v>32000</v>
      </c>
      <c r="Y12" s="60">
        <v>-30080</v>
      </c>
      <c r="Z12" s="140">
        <v>-94</v>
      </c>
      <c r="AA12" s="62">
        <v>32000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-92681821</v>
      </c>
      <c r="D14" s="155"/>
      <c r="E14" s="59">
        <v>-110662464</v>
      </c>
      <c r="F14" s="60">
        <v>-110663683</v>
      </c>
      <c r="G14" s="60">
        <v>-7008001</v>
      </c>
      <c r="H14" s="60">
        <v>-11344904</v>
      </c>
      <c r="I14" s="60">
        <v>-23945018</v>
      </c>
      <c r="J14" s="60">
        <v>-42297923</v>
      </c>
      <c r="K14" s="60">
        <v>-7186051</v>
      </c>
      <c r="L14" s="60">
        <v>-5191257</v>
      </c>
      <c r="M14" s="60">
        <v>-7829672</v>
      </c>
      <c r="N14" s="60">
        <v>-20206980</v>
      </c>
      <c r="O14" s="60">
        <v>-10684039</v>
      </c>
      <c r="P14" s="60">
        <v>-9322610</v>
      </c>
      <c r="Q14" s="60">
        <v>-8248410</v>
      </c>
      <c r="R14" s="60">
        <v>-28255059</v>
      </c>
      <c r="S14" s="60"/>
      <c r="T14" s="60"/>
      <c r="U14" s="60"/>
      <c r="V14" s="60"/>
      <c r="W14" s="60">
        <v>-90759962</v>
      </c>
      <c r="X14" s="60">
        <v>-79154437</v>
      </c>
      <c r="Y14" s="60">
        <v>-11605525</v>
      </c>
      <c r="Z14" s="140">
        <v>14.66</v>
      </c>
      <c r="AA14" s="62">
        <v>-110663683</v>
      </c>
    </row>
    <row r="15" spans="1:27" ht="12.75">
      <c r="A15" s="249" t="s">
        <v>40</v>
      </c>
      <c r="B15" s="182"/>
      <c r="C15" s="155">
        <v>-1390859</v>
      </c>
      <c r="D15" s="155"/>
      <c r="E15" s="59">
        <v>-50000</v>
      </c>
      <c r="F15" s="60">
        <v>-400000</v>
      </c>
      <c r="G15" s="60"/>
      <c r="H15" s="60"/>
      <c r="I15" s="60"/>
      <c r="J15" s="60"/>
      <c r="K15" s="60"/>
      <c r="L15" s="60"/>
      <c r="M15" s="60">
        <v>-154047</v>
      </c>
      <c r="N15" s="60">
        <v>-154047</v>
      </c>
      <c r="O15" s="60"/>
      <c r="P15" s="60">
        <v>-10081</v>
      </c>
      <c r="Q15" s="60">
        <v>-142883</v>
      </c>
      <c r="R15" s="60">
        <v>-152964</v>
      </c>
      <c r="S15" s="60"/>
      <c r="T15" s="60"/>
      <c r="U15" s="60"/>
      <c r="V15" s="60"/>
      <c r="W15" s="60">
        <v>-307011</v>
      </c>
      <c r="X15" s="60">
        <v>-39015</v>
      </c>
      <c r="Y15" s="60">
        <v>-267996</v>
      </c>
      <c r="Z15" s="140">
        <v>686.91</v>
      </c>
      <c r="AA15" s="62">
        <v>-400000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55499917</v>
      </c>
      <c r="D17" s="168">
        <f t="shared" si="0"/>
        <v>0</v>
      </c>
      <c r="E17" s="72">
        <f t="shared" si="0"/>
        <v>45360699</v>
      </c>
      <c r="F17" s="73">
        <f t="shared" si="0"/>
        <v>45010273</v>
      </c>
      <c r="G17" s="73">
        <f t="shared" si="0"/>
        <v>34431814</v>
      </c>
      <c r="H17" s="73">
        <f t="shared" si="0"/>
        <v>-10374286</v>
      </c>
      <c r="I17" s="73">
        <f t="shared" si="0"/>
        <v>-22706922</v>
      </c>
      <c r="J17" s="73">
        <f t="shared" si="0"/>
        <v>1350606</v>
      </c>
      <c r="K17" s="73">
        <f t="shared" si="0"/>
        <v>-6443215</v>
      </c>
      <c r="L17" s="73">
        <f t="shared" si="0"/>
        <v>-2427411</v>
      </c>
      <c r="M17" s="73">
        <f t="shared" si="0"/>
        <v>8101063</v>
      </c>
      <c r="N17" s="73">
        <f t="shared" si="0"/>
        <v>-769563</v>
      </c>
      <c r="O17" s="73">
        <f t="shared" si="0"/>
        <v>-8314525</v>
      </c>
      <c r="P17" s="73">
        <f t="shared" si="0"/>
        <v>14968979</v>
      </c>
      <c r="Q17" s="73">
        <f t="shared" si="0"/>
        <v>5353461</v>
      </c>
      <c r="R17" s="73">
        <f t="shared" si="0"/>
        <v>12007915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12588958</v>
      </c>
      <c r="X17" s="73">
        <f t="shared" si="0"/>
        <v>59201999</v>
      </c>
      <c r="Y17" s="73">
        <f t="shared" si="0"/>
        <v>-46613041</v>
      </c>
      <c r="Z17" s="170">
        <f>+IF(X17&lt;&gt;0,+(Y17/X17)*100,0)</f>
        <v>-78.73558627640259</v>
      </c>
      <c r="AA17" s="74">
        <f>SUM(AA6:AA16)</f>
        <v>45010273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115246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-55539577</v>
      </c>
      <c r="D26" s="155"/>
      <c r="E26" s="59">
        <v>-46877000</v>
      </c>
      <c r="F26" s="60">
        <v>-46877000</v>
      </c>
      <c r="G26" s="60">
        <v>-2140404</v>
      </c>
      <c r="H26" s="60">
        <v>-1171961</v>
      </c>
      <c r="I26" s="60">
        <v>-473468</v>
      </c>
      <c r="J26" s="60">
        <v>-3785833</v>
      </c>
      <c r="K26" s="60">
        <v>-1291679</v>
      </c>
      <c r="L26" s="60">
        <v>-261083</v>
      </c>
      <c r="M26" s="60">
        <v>-788328</v>
      </c>
      <c r="N26" s="60">
        <v>-2341090</v>
      </c>
      <c r="O26" s="60">
        <v>-139369</v>
      </c>
      <c r="P26" s="60">
        <v>-4033293</v>
      </c>
      <c r="Q26" s="60">
        <v>-751914</v>
      </c>
      <c r="R26" s="60">
        <v>-4924576</v>
      </c>
      <c r="S26" s="60"/>
      <c r="T26" s="60"/>
      <c r="U26" s="60"/>
      <c r="V26" s="60"/>
      <c r="W26" s="60">
        <v>-11051499</v>
      </c>
      <c r="X26" s="60">
        <v>-30960609</v>
      </c>
      <c r="Y26" s="60">
        <v>19909110</v>
      </c>
      <c r="Z26" s="140">
        <v>-64.3</v>
      </c>
      <c r="AA26" s="62">
        <v>-46877000</v>
      </c>
    </row>
    <row r="27" spans="1:27" ht="12.75">
      <c r="A27" s="250" t="s">
        <v>192</v>
      </c>
      <c r="B27" s="251"/>
      <c r="C27" s="168">
        <f aca="true" t="shared" si="1" ref="C27:Y27">SUM(C21:C26)</f>
        <v>-55424331</v>
      </c>
      <c r="D27" s="168">
        <f>SUM(D21:D26)</f>
        <v>0</v>
      </c>
      <c r="E27" s="72">
        <f t="shared" si="1"/>
        <v>-46877000</v>
      </c>
      <c r="F27" s="73">
        <f t="shared" si="1"/>
        <v>-46877000</v>
      </c>
      <c r="G27" s="73">
        <f t="shared" si="1"/>
        <v>-2140404</v>
      </c>
      <c r="H27" s="73">
        <f t="shared" si="1"/>
        <v>-1171961</v>
      </c>
      <c r="I27" s="73">
        <f t="shared" si="1"/>
        <v>-473468</v>
      </c>
      <c r="J27" s="73">
        <f t="shared" si="1"/>
        <v>-3785833</v>
      </c>
      <c r="K27" s="73">
        <f t="shared" si="1"/>
        <v>-1291679</v>
      </c>
      <c r="L27" s="73">
        <f t="shared" si="1"/>
        <v>-261083</v>
      </c>
      <c r="M27" s="73">
        <f t="shared" si="1"/>
        <v>-788328</v>
      </c>
      <c r="N27" s="73">
        <f t="shared" si="1"/>
        <v>-2341090</v>
      </c>
      <c r="O27" s="73">
        <f t="shared" si="1"/>
        <v>-139369</v>
      </c>
      <c r="P27" s="73">
        <f t="shared" si="1"/>
        <v>-4033293</v>
      </c>
      <c r="Q27" s="73">
        <f t="shared" si="1"/>
        <v>-751914</v>
      </c>
      <c r="R27" s="73">
        <f t="shared" si="1"/>
        <v>-4924576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-11051499</v>
      </c>
      <c r="X27" s="73">
        <f t="shared" si="1"/>
        <v>-30960609</v>
      </c>
      <c r="Y27" s="73">
        <f t="shared" si="1"/>
        <v>19909110</v>
      </c>
      <c r="Z27" s="170">
        <f>+IF(X27&lt;&gt;0,+(Y27/X27)*100,0)</f>
        <v>-64.30464594543344</v>
      </c>
      <c r="AA27" s="74">
        <f>SUM(AA21:AA26)</f>
        <v>-46877000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-292693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-292693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-217107</v>
      </c>
      <c r="D38" s="153">
        <f>+D17+D27+D36</f>
        <v>0</v>
      </c>
      <c r="E38" s="99">
        <f t="shared" si="3"/>
        <v>-1516301</v>
      </c>
      <c r="F38" s="100">
        <f t="shared" si="3"/>
        <v>-1866727</v>
      </c>
      <c r="G38" s="100">
        <f t="shared" si="3"/>
        <v>32291410</v>
      </c>
      <c r="H38" s="100">
        <f t="shared" si="3"/>
        <v>-11546247</v>
      </c>
      <c r="I38" s="100">
        <f t="shared" si="3"/>
        <v>-23180390</v>
      </c>
      <c r="J38" s="100">
        <f t="shared" si="3"/>
        <v>-2435227</v>
      </c>
      <c r="K38" s="100">
        <f t="shared" si="3"/>
        <v>-7734894</v>
      </c>
      <c r="L38" s="100">
        <f t="shared" si="3"/>
        <v>-2688494</v>
      </c>
      <c r="M38" s="100">
        <f t="shared" si="3"/>
        <v>7312735</v>
      </c>
      <c r="N38" s="100">
        <f t="shared" si="3"/>
        <v>-3110653</v>
      </c>
      <c r="O38" s="100">
        <f t="shared" si="3"/>
        <v>-8453894</v>
      </c>
      <c r="P38" s="100">
        <f t="shared" si="3"/>
        <v>10935686</v>
      </c>
      <c r="Q38" s="100">
        <f t="shared" si="3"/>
        <v>4601547</v>
      </c>
      <c r="R38" s="100">
        <f t="shared" si="3"/>
        <v>7083339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1537459</v>
      </c>
      <c r="X38" s="100">
        <f t="shared" si="3"/>
        <v>28241390</v>
      </c>
      <c r="Y38" s="100">
        <f t="shared" si="3"/>
        <v>-26703931</v>
      </c>
      <c r="Z38" s="137">
        <f>+IF(X38&lt;&gt;0,+(Y38/X38)*100,0)</f>
        <v>-94.55600804351344</v>
      </c>
      <c r="AA38" s="102">
        <f>+AA17+AA27+AA36</f>
        <v>-1866727</v>
      </c>
    </row>
    <row r="39" spans="1:27" ht="12.75">
      <c r="A39" s="249" t="s">
        <v>200</v>
      </c>
      <c r="B39" s="182"/>
      <c r="C39" s="153">
        <v>729726</v>
      </c>
      <c r="D39" s="153"/>
      <c r="E39" s="99">
        <v>729726</v>
      </c>
      <c r="F39" s="100">
        <v>729726</v>
      </c>
      <c r="G39" s="100">
        <v>512639</v>
      </c>
      <c r="H39" s="100">
        <v>32804049</v>
      </c>
      <c r="I39" s="100">
        <v>21257802</v>
      </c>
      <c r="J39" s="100">
        <v>512639</v>
      </c>
      <c r="K39" s="100">
        <v>-1922588</v>
      </c>
      <c r="L39" s="100">
        <v>-9657482</v>
      </c>
      <c r="M39" s="100">
        <v>-12345976</v>
      </c>
      <c r="N39" s="100">
        <v>-1922588</v>
      </c>
      <c r="O39" s="100">
        <v>-5033241</v>
      </c>
      <c r="P39" s="100">
        <v>-13487135</v>
      </c>
      <c r="Q39" s="100">
        <v>-2551449</v>
      </c>
      <c r="R39" s="100">
        <v>-5033241</v>
      </c>
      <c r="S39" s="100"/>
      <c r="T39" s="100"/>
      <c r="U39" s="100"/>
      <c r="V39" s="100"/>
      <c r="W39" s="100">
        <v>512639</v>
      </c>
      <c r="X39" s="100">
        <v>729726</v>
      </c>
      <c r="Y39" s="100">
        <v>-217087</v>
      </c>
      <c r="Z39" s="137">
        <v>-29.75</v>
      </c>
      <c r="AA39" s="102">
        <v>729726</v>
      </c>
    </row>
    <row r="40" spans="1:27" ht="12.75">
      <c r="A40" s="269" t="s">
        <v>201</v>
      </c>
      <c r="B40" s="256"/>
      <c r="C40" s="257">
        <v>512619</v>
      </c>
      <c r="D40" s="257"/>
      <c r="E40" s="258">
        <v>-786575</v>
      </c>
      <c r="F40" s="259">
        <v>-1137001</v>
      </c>
      <c r="G40" s="259">
        <v>32804049</v>
      </c>
      <c r="H40" s="259">
        <v>21257802</v>
      </c>
      <c r="I40" s="259">
        <v>-1922588</v>
      </c>
      <c r="J40" s="259">
        <v>-1922588</v>
      </c>
      <c r="K40" s="259">
        <v>-9657482</v>
      </c>
      <c r="L40" s="259">
        <v>-12345976</v>
      </c>
      <c r="M40" s="259">
        <v>-5033241</v>
      </c>
      <c r="N40" s="259">
        <v>-5033241</v>
      </c>
      <c r="O40" s="259">
        <v>-13487135</v>
      </c>
      <c r="P40" s="259">
        <v>-2551449</v>
      </c>
      <c r="Q40" s="259">
        <v>2050098</v>
      </c>
      <c r="R40" s="259">
        <v>2050098</v>
      </c>
      <c r="S40" s="259"/>
      <c r="T40" s="259"/>
      <c r="U40" s="259"/>
      <c r="V40" s="259"/>
      <c r="W40" s="259">
        <v>2050098</v>
      </c>
      <c r="X40" s="259">
        <v>28971116</v>
      </c>
      <c r="Y40" s="259">
        <v>-26921018</v>
      </c>
      <c r="Z40" s="260">
        <v>-92.92</v>
      </c>
      <c r="AA40" s="261">
        <v>-1137001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59225804</v>
      </c>
      <c r="D5" s="200">
        <f t="shared" si="0"/>
        <v>0</v>
      </c>
      <c r="E5" s="106">
        <f t="shared" si="0"/>
        <v>46877001</v>
      </c>
      <c r="F5" s="106">
        <f t="shared" si="0"/>
        <v>43047104</v>
      </c>
      <c r="G5" s="106">
        <f t="shared" si="0"/>
        <v>2092300</v>
      </c>
      <c r="H5" s="106">
        <f t="shared" si="0"/>
        <v>1125371</v>
      </c>
      <c r="I5" s="106">
        <f t="shared" si="0"/>
        <v>424330</v>
      </c>
      <c r="J5" s="106">
        <f t="shared" si="0"/>
        <v>3642001</v>
      </c>
      <c r="K5" s="106">
        <f t="shared" si="0"/>
        <v>1291679</v>
      </c>
      <c r="L5" s="106">
        <f t="shared" si="0"/>
        <v>261083</v>
      </c>
      <c r="M5" s="106">
        <f t="shared" si="0"/>
        <v>788328</v>
      </c>
      <c r="N5" s="106">
        <f t="shared" si="0"/>
        <v>2341090</v>
      </c>
      <c r="O5" s="106">
        <f t="shared" si="0"/>
        <v>94214</v>
      </c>
      <c r="P5" s="106">
        <f t="shared" si="0"/>
        <v>4033293</v>
      </c>
      <c r="Q5" s="106">
        <f t="shared" si="0"/>
        <v>751914</v>
      </c>
      <c r="R5" s="106">
        <f t="shared" si="0"/>
        <v>4879421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10862512</v>
      </c>
      <c r="X5" s="106">
        <f t="shared" si="0"/>
        <v>32285328</v>
      </c>
      <c r="Y5" s="106">
        <f t="shared" si="0"/>
        <v>-21422816</v>
      </c>
      <c r="Z5" s="201">
        <f>+IF(X5&lt;&gt;0,+(Y5/X5)*100,0)</f>
        <v>-66.3546487742048</v>
      </c>
      <c r="AA5" s="199">
        <f>SUM(AA11:AA18)</f>
        <v>43047104</v>
      </c>
    </row>
    <row r="6" spans="1:27" ht="12.75">
      <c r="A6" s="291" t="s">
        <v>205</v>
      </c>
      <c r="B6" s="142"/>
      <c r="C6" s="62">
        <v>54197119</v>
      </c>
      <c r="D6" s="156"/>
      <c r="E6" s="60">
        <v>3681676</v>
      </c>
      <c r="F6" s="60">
        <v>3682000</v>
      </c>
      <c r="G6" s="60">
        <v>2038096</v>
      </c>
      <c r="H6" s="60">
        <v>780231</v>
      </c>
      <c r="I6" s="60"/>
      <c r="J6" s="60">
        <v>2818327</v>
      </c>
      <c r="K6" s="60">
        <v>1129621</v>
      </c>
      <c r="L6" s="60">
        <v>85158</v>
      </c>
      <c r="M6" s="60"/>
      <c r="N6" s="60">
        <v>1214779</v>
      </c>
      <c r="O6" s="60"/>
      <c r="P6" s="60"/>
      <c r="Q6" s="60"/>
      <c r="R6" s="60"/>
      <c r="S6" s="60"/>
      <c r="T6" s="60"/>
      <c r="U6" s="60"/>
      <c r="V6" s="60"/>
      <c r="W6" s="60">
        <v>4033106</v>
      </c>
      <c r="X6" s="60">
        <v>2761500</v>
      </c>
      <c r="Y6" s="60">
        <v>1271606</v>
      </c>
      <c r="Z6" s="140">
        <v>46.05</v>
      </c>
      <c r="AA6" s="155">
        <v>3682000</v>
      </c>
    </row>
    <row r="7" spans="1:27" ht="12.75">
      <c r="A7" s="291" t="s">
        <v>206</v>
      </c>
      <c r="B7" s="142"/>
      <c r="C7" s="62"/>
      <c r="D7" s="156"/>
      <c r="E7" s="60">
        <v>4630221</v>
      </c>
      <c r="F7" s="60">
        <v>800000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600000</v>
      </c>
      <c r="Y7" s="60">
        <v>-600000</v>
      </c>
      <c r="Z7" s="140">
        <v>-100</v>
      </c>
      <c r="AA7" s="155">
        <v>800000</v>
      </c>
    </row>
    <row r="8" spans="1:27" ht="12.75">
      <c r="A8" s="291" t="s">
        <v>207</v>
      </c>
      <c r="B8" s="142"/>
      <c r="C8" s="62"/>
      <c r="D8" s="156"/>
      <c r="E8" s="60">
        <v>25000000</v>
      </c>
      <c r="F8" s="60">
        <v>25000000</v>
      </c>
      <c r="G8" s="60"/>
      <c r="H8" s="60"/>
      <c r="I8" s="60"/>
      <c r="J8" s="60"/>
      <c r="K8" s="60"/>
      <c r="L8" s="60"/>
      <c r="M8" s="60"/>
      <c r="N8" s="60"/>
      <c r="O8" s="60"/>
      <c r="P8" s="60">
        <v>3214559</v>
      </c>
      <c r="Q8" s="60"/>
      <c r="R8" s="60">
        <v>3214559</v>
      </c>
      <c r="S8" s="60"/>
      <c r="T8" s="60"/>
      <c r="U8" s="60"/>
      <c r="V8" s="60"/>
      <c r="W8" s="60">
        <v>3214559</v>
      </c>
      <c r="X8" s="60">
        <v>18750000</v>
      </c>
      <c r="Y8" s="60">
        <v>-15535441</v>
      </c>
      <c r="Z8" s="140">
        <v>-82.86</v>
      </c>
      <c r="AA8" s="155">
        <v>25000000</v>
      </c>
    </row>
    <row r="9" spans="1:27" ht="12.75">
      <c r="A9" s="291" t="s">
        <v>208</v>
      </c>
      <c r="B9" s="142"/>
      <c r="C9" s="62"/>
      <c r="D9" s="156"/>
      <c r="E9" s="60">
        <v>7586185</v>
      </c>
      <c r="F9" s="60">
        <v>7586185</v>
      </c>
      <c r="G9" s="60">
        <v>54204</v>
      </c>
      <c r="H9" s="60">
        <v>345140</v>
      </c>
      <c r="I9" s="60">
        <v>424330</v>
      </c>
      <c r="J9" s="60">
        <v>823674</v>
      </c>
      <c r="K9" s="60">
        <v>162058</v>
      </c>
      <c r="L9" s="60"/>
      <c r="M9" s="60">
        <v>788328</v>
      </c>
      <c r="N9" s="60">
        <v>950386</v>
      </c>
      <c r="O9" s="60"/>
      <c r="P9" s="60">
        <v>704172</v>
      </c>
      <c r="Q9" s="60">
        <v>550548</v>
      </c>
      <c r="R9" s="60">
        <v>1254720</v>
      </c>
      <c r="S9" s="60"/>
      <c r="T9" s="60"/>
      <c r="U9" s="60"/>
      <c r="V9" s="60"/>
      <c r="W9" s="60">
        <v>3028780</v>
      </c>
      <c r="X9" s="60">
        <v>5689639</v>
      </c>
      <c r="Y9" s="60">
        <v>-2660859</v>
      </c>
      <c r="Z9" s="140">
        <v>-46.77</v>
      </c>
      <c r="AA9" s="155">
        <v>7586185</v>
      </c>
    </row>
    <row r="10" spans="1:27" ht="12.75">
      <c r="A10" s="291" t="s">
        <v>209</v>
      </c>
      <c r="B10" s="142"/>
      <c r="C10" s="62"/>
      <c r="D10" s="156"/>
      <c r="E10" s="60">
        <v>5203919</v>
      </c>
      <c r="F10" s="60">
        <v>5203919</v>
      </c>
      <c r="G10" s="60"/>
      <c r="H10" s="60"/>
      <c r="I10" s="60"/>
      <c r="J10" s="60"/>
      <c r="K10" s="60"/>
      <c r="L10" s="60">
        <v>175925</v>
      </c>
      <c r="M10" s="60"/>
      <c r="N10" s="60">
        <v>175925</v>
      </c>
      <c r="O10" s="60"/>
      <c r="P10" s="60">
        <v>114562</v>
      </c>
      <c r="Q10" s="60">
        <v>201366</v>
      </c>
      <c r="R10" s="60">
        <v>315928</v>
      </c>
      <c r="S10" s="60"/>
      <c r="T10" s="60"/>
      <c r="U10" s="60"/>
      <c r="V10" s="60"/>
      <c r="W10" s="60">
        <v>491853</v>
      </c>
      <c r="X10" s="60">
        <v>3902939</v>
      </c>
      <c r="Y10" s="60">
        <v>-3411086</v>
      </c>
      <c r="Z10" s="140">
        <v>-87.4</v>
      </c>
      <c r="AA10" s="155">
        <v>5203919</v>
      </c>
    </row>
    <row r="11" spans="1:27" ht="12.75">
      <c r="A11" s="292" t="s">
        <v>210</v>
      </c>
      <c r="B11" s="142"/>
      <c r="C11" s="293">
        <f aca="true" t="shared" si="1" ref="C11:Y11">SUM(C6:C10)</f>
        <v>54197119</v>
      </c>
      <c r="D11" s="294">
        <f t="shared" si="1"/>
        <v>0</v>
      </c>
      <c r="E11" s="295">
        <f t="shared" si="1"/>
        <v>46102001</v>
      </c>
      <c r="F11" s="295">
        <f t="shared" si="1"/>
        <v>42272104</v>
      </c>
      <c r="G11" s="295">
        <f t="shared" si="1"/>
        <v>2092300</v>
      </c>
      <c r="H11" s="295">
        <f t="shared" si="1"/>
        <v>1125371</v>
      </c>
      <c r="I11" s="295">
        <f t="shared" si="1"/>
        <v>424330</v>
      </c>
      <c r="J11" s="295">
        <f t="shared" si="1"/>
        <v>3642001</v>
      </c>
      <c r="K11" s="295">
        <f t="shared" si="1"/>
        <v>1291679</v>
      </c>
      <c r="L11" s="295">
        <f t="shared" si="1"/>
        <v>261083</v>
      </c>
      <c r="M11" s="295">
        <f t="shared" si="1"/>
        <v>788328</v>
      </c>
      <c r="N11" s="295">
        <f t="shared" si="1"/>
        <v>2341090</v>
      </c>
      <c r="O11" s="295">
        <f t="shared" si="1"/>
        <v>0</v>
      </c>
      <c r="P11" s="295">
        <f t="shared" si="1"/>
        <v>4033293</v>
      </c>
      <c r="Q11" s="295">
        <f t="shared" si="1"/>
        <v>751914</v>
      </c>
      <c r="R11" s="295">
        <f t="shared" si="1"/>
        <v>4785207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10768298</v>
      </c>
      <c r="X11" s="295">
        <f t="shared" si="1"/>
        <v>31704078</v>
      </c>
      <c r="Y11" s="295">
        <f t="shared" si="1"/>
        <v>-20935780</v>
      </c>
      <c r="Z11" s="296">
        <f>+IF(X11&lt;&gt;0,+(Y11/X11)*100,0)</f>
        <v>-66.03497505904446</v>
      </c>
      <c r="AA11" s="297">
        <f>SUM(AA6:AA10)</f>
        <v>42272104</v>
      </c>
    </row>
    <row r="12" spans="1:27" ht="12.75">
      <c r="A12" s="298" t="s">
        <v>211</v>
      </c>
      <c r="B12" s="136"/>
      <c r="C12" s="62"/>
      <c r="D12" s="156"/>
      <c r="E12" s="60">
        <v>775000</v>
      </c>
      <c r="F12" s="60"/>
      <c r="G12" s="60"/>
      <c r="H12" s="60"/>
      <c r="I12" s="60"/>
      <c r="J12" s="60"/>
      <c r="K12" s="60"/>
      <c r="L12" s="60"/>
      <c r="M12" s="60"/>
      <c r="N12" s="60"/>
      <c r="O12" s="60">
        <v>94214</v>
      </c>
      <c r="P12" s="60"/>
      <c r="Q12" s="60"/>
      <c r="R12" s="60">
        <v>94214</v>
      </c>
      <c r="S12" s="60"/>
      <c r="T12" s="60"/>
      <c r="U12" s="60"/>
      <c r="V12" s="60"/>
      <c r="W12" s="60">
        <v>94214</v>
      </c>
      <c r="X12" s="60"/>
      <c r="Y12" s="60">
        <v>94214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5028685</v>
      </c>
      <c r="D15" s="156"/>
      <c r="E15" s="60"/>
      <c r="F15" s="60">
        <v>775000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581250</v>
      </c>
      <c r="Y15" s="60">
        <v>-581250</v>
      </c>
      <c r="Z15" s="140">
        <v>-100</v>
      </c>
      <c r="AA15" s="155">
        <v>775000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54197119</v>
      </c>
      <c r="D36" s="156">
        <f t="shared" si="4"/>
        <v>0</v>
      </c>
      <c r="E36" s="60">
        <f t="shared" si="4"/>
        <v>3681676</v>
      </c>
      <c r="F36" s="60">
        <f t="shared" si="4"/>
        <v>3682000</v>
      </c>
      <c r="G36" s="60">
        <f t="shared" si="4"/>
        <v>2038096</v>
      </c>
      <c r="H36" s="60">
        <f t="shared" si="4"/>
        <v>780231</v>
      </c>
      <c r="I36" s="60">
        <f t="shared" si="4"/>
        <v>0</v>
      </c>
      <c r="J36" s="60">
        <f t="shared" si="4"/>
        <v>2818327</v>
      </c>
      <c r="K36" s="60">
        <f t="shared" si="4"/>
        <v>1129621</v>
      </c>
      <c r="L36" s="60">
        <f t="shared" si="4"/>
        <v>85158</v>
      </c>
      <c r="M36" s="60">
        <f t="shared" si="4"/>
        <v>0</v>
      </c>
      <c r="N36" s="60">
        <f t="shared" si="4"/>
        <v>1214779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4033106</v>
      </c>
      <c r="X36" s="60">
        <f t="shared" si="4"/>
        <v>2761500</v>
      </c>
      <c r="Y36" s="60">
        <f t="shared" si="4"/>
        <v>1271606</v>
      </c>
      <c r="Z36" s="140">
        <f aca="true" t="shared" si="5" ref="Z36:Z49">+IF(X36&lt;&gt;0,+(Y36/X36)*100,0)</f>
        <v>46.04765525982256</v>
      </c>
      <c r="AA36" s="155">
        <f>AA6+AA21</f>
        <v>3682000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4630221</v>
      </c>
      <c r="F37" s="60">
        <f t="shared" si="4"/>
        <v>800000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600000</v>
      </c>
      <c r="Y37" s="60">
        <f t="shared" si="4"/>
        <v>-600000</v>
      </c>
      <c r="Z37" s="140">
        <f t="shared" si="5"/>
        <v>-100</v>
      </c>
      <c r="AA37" s="155">
        <f>AA7+AA22</f>
        <v>800000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25000000</v>
      </c>
      <c r="F38" s="60">
        <f t="shared" si="4"/>
        <v>25000000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3214559</v>
      </c>
      <c r="Q38" s="60">
        <f t="shared" si="4"/>
        <v>0</v>
      </c>
      <c r="R38" s="60">
        <f t="shared" si="4"/>
        <v>3214559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3214559</v>
      </c>
      <c r="X38" s="60">
        <f t="shared" si="4"/>
        <v>18750000</v>
      </c>
      <c r="Y38" s="60">
        <f t="shared" si="4"/>
        <v>-15535441</v>
      </c>
      <c r="Z38" s="140">
        <f t="shared" si="5"/>
        <v>-82.85568533333333</v>
      </c>
      <c r="AA38" s="155">
        <f>AA8+AA23</f>
        <v>25000000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7586185</v>
      </c>
      <c r="F39" s="60">
        <f t="shared" si="4"/>
        <v>7586185</v>
      </c>
      <c r="G39" s="60">
        <f t="shared" si="4"/>
        <v>54204</v>
      </c>
      <c r="H39" s="60">
        <f t="shared" si="4"/>
        <v>345140</v>
      </c>
      <c r="I39" s="60">
        <f t="shared" si="4"/>
        <v>424330</v>
      </c>
      <c r="J39" s="60">
        <f t="shared" si="4"/>
        <v>823674</v>
      </c>
      <c r="K39" s="60">
        <f t="shared" si="4"/>
        <v>162058</v>
      </c>
      <c r="L39" s="60">
        <f t="shared" si="4"/>
        <v>0</v>
      </c>
      <c r="M39" s="60">
        <f t="shared" si="4"/>
        <v>788328</v>
      </c>
      <c r="N39" s="60">
        <f t="shared" si="4"/>
        <v>950386</v>
      </c>
      <c r="O39" s="60">
        <f t="shared" si="4"/>
        <v>0</v>
      </c>
      <c r="P39" s="60">
        <f t="shared" si="4"/>
        <v>704172</v>
      </c>
      <c r="Q39" s="60">
        <f t="shared" si="4"/>
        <v>550548</v>
      </c>
      <c r="R39" s="60">
        <f t="shared" si="4"/>
        <v>1254720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3028780</v>
      </c>
      <c r="X39" s="60">
        <f t="shared" si="4"/>
        <v>5689639</v>
      </c>
      <c r="Y39" s="60">
        <f t="shared" si="4"/>
        <v>-2660859</v>
      </c>
      <c r="Z39" s="140">
        <f t="shared" si="5"/>
        <v>-46.76674565820432</v>
      </c>
      <c r="AA39" s="155">
        <f>AA9+AA24</f>
        <v>7586185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5203919</v>
      </c>
      <c r="F40" s="60">
        <f t="shared" si="4"/>
        <v>5203919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175925</v>
      </c>
      <c r="M40" s="60">
        <f t="shared" si="4"/>
        <v>0</v>
      </c>
      <c r="N40" s="60">
        <f t="shared" si="4"/>
        <v>175925</v>
      </c>
      <c r="O40" s="60">
        <f t="shared" si="4"/>
        <v>0</v>
      </c>
      <c r="P40" s="60">
        <f t="shared" si="4"/>
        <v>114562</v>
      </c>
      <c r="Q40" s="60">
        <f t="shared" si="4"/>
        <v>201366</v>
      </c>
      <c r="R40" s="60">
        <f t="shared" si="4"/>
        <v>315928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491853</v>
      </c>
      <c r="X40" s="60">
        <f t="shared" si="4"/>
        <v>3902939</v>
      </c>
      <c r="Y40" s="60">
        <f t="shared" si="4"/>
        <v>-3411086</v>
      </c>
      <c r="Z40" s="140">
        <f t="shared" si="5"/>
        <v>-87.39788144267692</v>
      </c>
      <c r="AA40" s="155">
        <f>AA10+AA25</f>
        <v>5203919</v>
      </c>
    </row>
    <row r="41" spans="1:27" ht="12.75">
      <c r="A41" s="292" t="s">
        <v>210</v>
      </c>
      <c r="B41" s="142"/>
      <c r="C41" s="293">
        <f aca="true" t="shared" si="6" ref="C41:Y41">SUM(C36:C40)</f>
        <v>54197119</v>
      </c>
      <c r="D41" s="294">
        <f t="shared" si="6"/>
        <v>0</v>
      </c>
      <c r="E41" s="295">
        <f t="shared" si="6"/>
        <v>46102001</v>
      </c>
      <c r="F41" s="295">
        <f t="shared" si="6"/>
        <v>42272104</v>
      </c>
      <c r="G41" s="295">
        <f t="shared" si="6"/>
        <v>2092300</v>
      </c>
      <c r="H41" s="295">
        <f t="shared" si="6"/>
        <v>1125371</v>
      </c>
      <c r="I41" s="295">
        <f t="shared" si="6"/>
        <v>424330</v>
      </c>
      <c r="J41" s="295">
        <f t="shared" si="6"/>
        <v>3642001</v>
      </c>
      <c r="K41" s="295">
        <f t="shared" si="6"/>
        <v>1291679</v>
      </c>
      <c r="L41" s="295">
        <f t="shared" si="6"/>
        <v>261083</v>
      </c>
      <c r="M41" s="295">
        <f t="shared" si="6"/>
        <v>788328</v>
      </c>
      <c r="N41" s="295">
        <f t="shared" si="6"/>
        <v>2341090</v>
      </c>
      <c r="O41" s="295">
        <f t="shared" si="6"/>
        <v>0</v>
      </c>
      <c r="P41" s="295">
        <f t="shared" si="6"/>
        <v>4033293</v>
      </c>
      <c r="Q41" s="295">
        <f t="shared" si="6"/>
        <v>751914</v>
      </c>
      <c r="R41" s="295">
        <f t="shared" si="6"/>
        <v>4785207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10768298</v>
      </c>
      <c r="X41" s="295">
        <f t="shared" si="6"/>
        <v>31704078</v>
      </c>
      <c r="Y41" s="295">
        <f t="shared" si="6"/>
        <v>-20935780</v>
      </c>
      <c r="Z41" s="296">
        <f t="shared" si="5"/>
        <v>-66.03497505904446</v>
      </c>
      <c r="AA41" s="297">
        <f>SUM(AA36:AA40)</f>
        <v>42272104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775000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94214</v>
      </c>
      <c r="P42" s="54">
        <f t="shared" si="7"/>
        <v>0</v>
      </c>
      <c r="Q42" s="54">
        <f t="shared" si="7"/>
        <v>0</v>
      </c>
      <c r="R42" s="54">
        <f t="shared" si="7"/>
        <v>94214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94214</v>
      </c>
      <c r="X42" s="54">
        <f t="shared" si="7"/>
        <v>0</v>
      </c>
      <c r="Y42" s="54">
        <f t="shared" si="7"/>
        <v>94214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5028685</v>
      </c>
      <c r="D45" s="129">
        <f t="shared" si="7"/>
        <v>0</v>
      </c>
      <c r="E45" s="54">
        <f t="shared" si="7"/>
        <v>0</v>
      </c>
      <c r="F45" s="54">
        <f t="shared" si="7"/>
        <v>775000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581250</v>
      </c>
      <c r="Y45" s="54">
        <f t="shared" si="7"/>
        <v>-581250</v>
      </c>
      <c r="Z45" s="184">
        <f t="shared" si="5"/>
        <v>-100</v>
      </c>
      <c r="AA45" s="130">
        <f t="shared" si="8"/>
        <v>775000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59225804</v>
      </c>
      <c r="D49" s="218">
        <f t="shared" si="9"/>
        <v>0</v>
      </c>
      <c r="E49" s="220">
        <f t="shared" si="9"/>
        <v>46877001</v>
      </c>
      <c r="F49" s="220">
        <f t="shared" si="9"/>
        <v>43047104</v>
      </c>
      <c r="G49" s="220">
        <f t="shared" si="9"/>
        <v>2092300</v>
      </c>
      <c r="H49" s="220">
        <f t="shared" si="9"/>
        <v>1125371</v>
      </c>
      <c r="I49" s="220">
        <f t="shared" si="9"/>
        <v>424330</v>
      </c>
      <c r="J49" s="220">
        <f t="shared" si="9"/>
        <v>3642001</v>
      </c>
      <c r="K49" s="220">
        <f t="shared" si="9"/>
        <v>1291679</v>
      </c>
      <c r="L49" s="220">
        <f t="shared" si="9"/>
        <v>261083</v>
      </c>
      <c r="M49" s="220">
        <f t="shared" si="9"/>
        <v>788328</v>
      </c>
      <c r="N49" s="220">
        <f t="shared" si="9"/>
        <v>2341090</v>
      </c>
      <c r="O49" s="220">
        <f t="shared" si="9"/>
        <v>94214</v>
      </c>
      <c r="P49" s="220">
        <f t="shared" si="9"/>
        <v>4033293</v>
      </c>
      <c r="Q49" s="220">
        <f t="shared" si="9"/>
        <v>751914</v>
      </c>
      <c r="R49" s="220">
        <f t="shared" si="9"/>
        <v>4879421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10862512</v>
      </c>
      <c r="X49" s="220">
        <f t="shared" si="9"/>
        <v>32285328</v>
      </c>
      <c r="Y49" s="220">
        <f t="shared" si="9"/>
        <v>-21422816</v>
      </c>
      <c r="Z49" s="221">
        <f t="shared" si="5"/>
        <v>-66.3546487742048</v>
      </c>
      <c r="AA49" s="222">
        <f>SUM(AA41:AA48)</f>
        <v>43047104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3010152</v>
      </c>
      <c r="D51" s="129">
        <f t="shared" si="10"/>
        <v>0</v>
      </c>
      <c r="E51" s="54">
        <f t="shared" si="10"/>
        <v>6468789</v>
      </c>
      <c r="F51" s="54">
        <f t="shared" si="10"/>
        <v>3468789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2601592</v>
      </c>
      <c r="Y51" s="54">
        <f t="shared" si="10"/>
        <v>-2601592</v>
      </c>
      <c r="Z51" s="184">
        <f>+IF(X51&lt;&gt;0,+(Y51/X51)*100,0)</f>
        <v>-100</v>
      </c>
      <c r="AA51" s="130">
        <f>SUM(AA57:AA61)</f>
        <v>3468789</v>
      </c>
    </row>
    <row r="52" spans="1:27" ht="12.75">
      <c r="A52" s="310" t="s">
        <v>205</v>
      </c>
      <c r="B52" s="142"/>
      <c r="C52" s="62"/>
      <c r="D52" s="156"/>
      <c r="E52" s="60">
        <v>6468789</v>
      </c>
      <c r="F52" s="60">
        <v>3468789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2601592</v>
      </c>
      <c r="Y52" s="60">
        <v>-2601592</v>
      </c>
      <c r="Z52" s="140">
        <v>-100</v>
      </c>
      <c r="AA52" s="155">
        <v>3468789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6468789</v>
      </c>
      <c r="F57" s="295">
        <f t="shared" si="11"/>
        <v>3468789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2601592</v>
      </c>
      <c r="Y57" s="295">
        <f t="shared" si="11"/>
        <v>-2601592</v>
      </c>
      <c r="Z57" s="296">
        <f>+IF(X57&lt;&gt;0,+(Y57/X57)*100,0)</f>
        <v>-100</v>
      </c>
      <c r="AA57" s="297">
        <f>SUM(AA52:AA56)</f>
        <v>3468789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3010152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122821</v>
      </c>
      <c r="H67" s="60">
        <v>278563</v>
      </c>
      <c r="I67" s="60">
        <v>42280</v>
      </c>
      <c r="J67" s="60">
        <v>443664</v>
      </c>
      <c r="K67" s="60">
        <v>16850</v>
      </c>
      <c r="L67" s="60">
        <v>51027</v>
      </c>
      <c r="M67" s="60">
        <v>5060</v>
      </c>
      <c r="N67" s="60">
        <v>72937</v>
      </c>
      <c r="O67" s="60">
        <v>25921</v>
      </c>
      <c r="P67" s="60"/>
      <c r="Q67" s="60"/>
      <c r="R67" s="60">
        <v>25921</v>
      </c>
      <c r="S67" s="60"/>
      <c r="T67" s="60"/>
      <c r="U67" s="60"/>
      <c r="V67" s="60"/>
      <c r="W67" s="60">
        <v>542522</v>
      </c>
      <c r="X67" s="60"/>
      <c r="Y67" s="60">
        <v>542522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6469000</v>
      </c>
      <c r="F68" s="60"/>
      <c r="G68" s="60">
        <v>33218</v>
      </c>
      <c r="H68" s="60">
        <v>2800</v>
      </c>
      <c r="I68" s="60"/>
      <c r="J68" s="60">
        <v>36018</v>
      </c>
      <c r="K68" s="60"/>
      <c r="L68" s="60"/>
      <c r="M68" s="60"/>
      <c r="N68" s="60"/>
      <c r="O68" s="60">
        <v>24500</v>
      </c>
      <c r="P68" s="60">
        <v>52822</v>
      </c>
      <c r="Q68" s="60">
        <v>33261</v>
      </c>
      <c r="R68" s="60">
        <v>110583</v>
      </c>
      <c r="S68" s="60"/>
      <c r="T68" s="60"/>
      <c r="U68" s="60"/>
      <c r="V68" s="60"/>
      <c r="W68" s="60">
        <v>146601</v>
      </c>
      <c r="X68" s="60"/>
      <c r="Y68" s="60">
        <v>146601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6469000</v>
      </c>
      <c r="F69" s="220">
        <f t="shared" si="12"/>
        <v>0</v>
      </c>
      <c r="G69" s="220">
        <f t="shared" si="12"/>
        <v>156039</v>
      </c>
      <c r="H69" s="220">
        <f t="shared" si="12"/>
        <v>281363</v>
      </c>
      <c r="I69" s="220">
        <f t="shared" si="12"/>
        <v>42280</v>
      </c>
      <c r="J69" s="220">
        <f t="shared" si="12"/>
        <v>479682</v>
      </c>
      <c r="K69" s="220">
        <f t="shared" si="12"/>
        <v>16850</v>
      </c>
      <c r="L69" s="220">
        <f t="shared" si="12"/>
        <v>51027</v>
      </c>
      <c r="M69" s="220">
        <f t="shared" si="12"/>
        <v>5060</v>
      </c>
      <c r="N69" s="220">
        <f t="shared" si="12"/>
        <v>72937</v>
      </c>
      <c r="O69" s="220">
        <f t="shared" si="12"/>
        <v>50421</v>
      </c>
      <c r="P69" s="220">
        <f t="shared" si="12"/>
        <v>52822</v>
      </c>
      <c r="Q69" s="220">
        <f t="shared" si="12"/>
        <v>33261</v>
      </c>
      <c r="R69" s="220">
        <f t="shared" si="12"/>
        <v>136504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689123</v>
      </c>
      <c r="X69" s="220">
        <f t="shared" si="12"/>
        <v>0</v>
      </c>
      <c r="Y69" s="220">
        <f t="shared" si="12"/>
        <v>689123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54197119</v>
      </c>
      <c r="D5" s="357">
        <f t="shared" si="0"/>
        <v>0</v>
      </c>
      <c r="E5" s="356">
        <f t="shared" si="0"/>
        <v>46102001</v>
      </c>
      <c r="F5" s="358">
        <f t="shared" si="0"/>
        <v>42272104</v>
      </c>
      <c r="G5" s="358">
        <f t="shared" si="0"/>
        <v>2092300</v>
      </c>
      <c r="H5" s="356">
        <f t="shared" si="0"/>
        <v>1125371</v>
      </c>
      <c r="I5" s="356">
        <f t="shared" si="0"/>
        <v>424330</v>
      </c>
      <c r="J5" s="358">
        <f t="shared" si="0"/>
        <v>3642001</v>
      </c>
      <c r="K5" s="358">
        <f t="shared" si="0"/>
        <v>1291679</v>
      </c>
      <c r="L5" s="356">
        <f t="shared" si="0"/>
        <v>261083</v>
      </c>
      <c r="M5" s="356">
        <f t="shared" si="0"/>
        <v>788328</v>
      </c>
      <c r="N5" s="358">
        <f t="shared" si="0"/>
        <v>2341090</v>
      </c>
      <c r="O5" s="358">
        <f t="shared" si="0"/>
        <v>0</v>
      </c>
      <c r="P5" s="356">
        <f t="shared" si="0"/>
        <v>4033293</v>
      </c>
      <c r="Q5" s="356">
        <f t="shared" si="0"/>
        <v>751914</v>
      </c>
      <c r="R5" s="358">
        <f t="shared" si="0"/>
        <v>4785207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10768298</v>
      </c>
      <c r="X5" s="356">
        <f t="shared" si="0"/>
        <v>31704078</v>
      </c>
      <c r="Y5" s="358">
        <f t="shared" si="0"/>
        <v>-20935780</v>
      </c>
      <c r="Z5" s="359">
        <f>+IF(X5&lt;&gt;0,+(Y5/X5)*100,0)</f>
        <v>-66.03497505904446</v>
      </c>
      <c r="AA5" s="360">
        <f>+AA6+AA8+AA11+AA13+AA15</f>
        <v>42272104</v>
      </c>
    </row>
    <row r="6" spans="1:27" ht="12.75">
      <c r="A6" s="361" t="s">
        <v>205</v>
      </c>
      <c r="B6" s="142"/>
      <c r="C6" s="60">
        <f>+C7</f>
        <v>54197119</v>
      </c>
      <c r="D6" s="340">
        <f aca="true" t="shared" si="1" ref="D6:AA6">+D7</f>
        <v>0</v>
      </c>
      <c r="E6" s="60">
        <f t="shared" si="1"/>
        <v>3681676</v>
      </c>
      <c r="F6" s="59">
        <f t="shared" si="1"/>
        <v>3682000</v>
      </c>
      <c r="G6" s="59">
        <f t="shared" si="1"/>
        <v>2038096</v>
      </c>
      <c r="H6" s="60">
        <f t="shared" si="1"/>
        <v>780231</v>
      </c>
      <c r="I6" s="60">
        <f t="shared" si="1"/>
        <v>0</v>
      </c>
      <c r="J6" s="59">
        <f t="shared" si="1"/>
        <v>2818327</v>
      </c>
      <c r="K6" s="59">
        <f t="shared" si="1"/>
        <v>1129621</v>
      </c>
      <c r="L6" s="60">
        <f t="shared" si="1"/>
        <v>85158</v>
      </c>
      <c r="M6" s="60">
        <f t="shared" si="1"/>
        <v>0</v>
      </c>
      <c r="N6" s="59">
        <f t="shared" si="1"/>
        <v>1214779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4033106</v>
      </c>
      <c r="X6" s="60">
        <f t="shared" si="1"/>
        <v>2761500</v>
      </c>
      <c r="Y6" s="59">
        <f t="shared" si="1"/>
        <v>1271606</v>
      </c>
      <c r="Z6" s="61">
        <f>+IF(X6&lt;&gt;0,+(Y6/X6)*100,0)</f>
        <v>46.04765525982256</v>
      </c>
      <c r="AA6" s="62">
        <f t="shared" si="1"/>
        <v>3682000</v>
      </c>
    </row>
    <row r="7" spans="1:27" ht="12.75">
      <c r="A7" s="291" t="s">
        <v>229</v>
      </c>
      <c r="B7" s="142"/>
      <c r="C7" s="60">
        <v>54197119</v>
      </c>
      <c r="D7" s="340"/>
      <c r="E7" s="60">
        <v>3681676</v>
      </c>
      <c r="F7" s="59">
        <v>3682000</v>
      </c>
      <c r="G7" s="59">
        <v>2038096</v>
      </c>
      <c r="H7" s="60">
        <v>780231</v>
      </c>
      <c r="I7" s="60"/>
      <c r="J7" s="59">
        <v>2818327</v>
      </c>
      <c r="K7" s="59">
        <v>1129621</v>
      </c>
      <c r="L7" s="60">
        <v>85158</v>
      </c>
      <c r="M7" s="60"/>
      <c r="N7" s="59">
        <v>1214779</v>
      </c>
      <c r="O7" s="59"/>
      <c r="P7" s="60"/>
      <c r="Q7" s="60"/>
      <c r="R7" s="59"/>
      <c r="S7" s="59"/>
      <c r="T7" s="60"/>
      <c r="U7" s="60"/>
      <c r="V7" s="59"/>
      <c r="W7" s="59">
        <v>4033106</v>
      </c>
      <c r="X7" s="60">
        <v>2761500</v>
      </c>
      <c r="Y7" s="59">
        <v>1271606</v>
      </c>
      <c r="Z7" s="61">
        <v>46.05</v>
      </c>
      <c r="AA7" s="62">
        <v>3682000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4630221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</v>
      </c>
      <c r="Y8" s="59">
        <f t="shared" si="2"/>
        <v>-600000</v>
      </c>
      <c r="Z8" s="61">
        <f>+IF(X8&lt;&gt;0,+(Y8/X8)*100,0)</f>
        <v>-100</v>
      </c>
      <c r="AA8" s="62">
        <f>SUM(AA9:AA10)</f>
        <v>800000</v>
      </c>
    </row>
    <row r="9" spans="1:27" ht="12.75">
      <c r="A9" s="291" t="s">
        <v>230</v>
      </c>
      <c r="B9" s="142"/>
      <c r="C9" s="60"/>
      <c r="D9" s="340"/>
      <c r="E9" s="60">
        <v>4630221</v>
      </c>
      <c r="F9" s="59">
        <v>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600000</v>
      </c>
      <c r="Y9" s="59">
        <v>-600000</v>
      </c>
      <c r="Z9" s="61">
        <v>-100</v>
      </c>
      <c r="AA9" s="62">
        <v>800000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25000000</v>
      </c>
      <c r="F11" s="364">
        <f t="shared" si="3"/>
        <v>25000000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3214559</v>
      </c>
      <c r="Q11" s="362">
        <f t="shared" si="3"/>
        <v>0</v>
      </c>
      <c r="R11" s="364">
        <f t="shared" si="3"/>
        <v>3214559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3214559</v>
      </c>
      <c r="X11" s="362">
        <f t="shared" si="3"/>
        <v>18750000</v>
      </c>
      <c r="Y11" s="364">
        <f t="shared" si="3"/>
        <v>-15535441</v>
      </c>
      <c r="Z11" s="365">
        <f>+IF(X11&lt;&gt;0,+(Y11/X11)*100,0)</f>
        <v>-82.85568533333333</v>
      </c>
      <c r="AA11" s="366">
        <f t="shared" si="3"/>
        <v>25000000</v>
      </c>
    </row>
    <row r="12" spans="1:27" ht="12.75">
      <c r="A12" s="291" t="s">
        <v>232</v>
      </c>
      <c r="B12" s="136"/>
      <c r="C12" s="60"/>
      <c r="D12" s="340"/>
      <c r="E12" s="60">
        <v>25000000</v>
      </c>
      <c r="F12" s="59">
        <v>25000000</v>
      </c>
      <c r="G12" s="59"/>
      <c r="H12" s="60"/>
      <c r="I12" s="60"/>
      <c r="J12" s="59"/>
      <c r="K12" s="59"/>
      <c r="L12" s="60"/>
      <c r="M12" s="60"/>
      <c r="N12" s="59"/>
      <c r="O12" s="59"/>
      <c r="P12" s="60">
        <v>3214559</v>
      </c>
      <c r="Q12" s="60"/>
      <c r="R12" s="59">
        <v>3214559</v>
      </c>
      <c r="S12" s="59"/>
      <c r="T12" s="60"/>
      <c r="U12" s="60"/>
      <c r="V12" s="59"/>
      <c r="W12" s="59">
        <v>3214559</v>
      </c>
      <c r="X12" s="60">
        <v>18750000</v>
      </c>
      <c r="Y12" s="59">
        <v>-15535441</v>
      </c>
      <c r="Z12" s="61">
        <v>-82.86</v>
      </c>
      <c r="AA12" s="62">
        <v>25000000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7586185</v>
      </c>
      <c r="F13" s="342">
        <f t="shared" si="4"/>
        <v>7586185</v>
      </c>
      <c r="G13" s="342">
        <f t="shared" si="4"/>
        <v>54204</v>
      </c>
      <c r="H13" s="275">
        <f t="shared" si="4"/>
        <v>345140</v>
      </c>
      <c r="I13" s="275">
        <f t="shared" si="4"/>
        <v>424330</v>
      </c>
      <c r="J13" s="342">
        <f t="shared" si="4"/>
        <v>823674</v>
      </c>
      <c r="K13" s="342">
        <f t="shared" si="4"/>
        <v>162058</v>
      </c>
      <c r="L13" s="275">
        <f t="shared" si="4"/>
        <v>0</v>
      </c>
      <c r="M13" s="275">
        <f t="shared" si="4"/>
        <v>788328</v>
      </c>
      <c r="N13" s="342">
        <f t="shared" si="4"/>
        <v>950386</v>
      </c>
      <c r="O13" s="342">
        <f t="shared" si="4"/>
        <v>0</v>
      </c>
      <c r="P13" s="275">
        <f t="shared" si="4"/>
        <v>704172</v>
      </c>
      <c r="Q13" s="275">
        <f t="shared" si="4"/>
        <v>550548</v>
      </c>
      <c r="R13" s="342">
        <f t="shared" si="4"/>
        <v>1254720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3028780</v>
      </c>
      <c r="X13" s="275">
        <f t="shared" si="4"/>
        <v>5689639</v>
      </c>
      <c r="Y13" s="342">
        <f t="shared" si="4"/>
        <v>-2660859</v>
      </c>
      <c r="Z13" s="335">
        <f>+IF(X13&lt;&gt;0,+(Y13/X13)*100,0)</f>
        <v>-46.76674565820432</v>
      </c>
      <c r="AA13" s="273">
        <f t="shared" si="4"/>
        <v>7586185</v>
      </c>
    </row>
    <row r="14" spans="1:27" ht="12.75">
      <c r="A14" s="291" t="s">
        <v>233</v>
      </c>
      <c r="B14" s="136"/>
      <c r="C14" s="60"/>
      <c r="D14" s="340"/>
      <c r="E14" s="60">
        <v>7586185</v>
      </c>
      <c r="F14" s="59">
        <v>7586185</v>
      </c>
      <c r="G14" s="59">
        <v>54204</v>
      </c>
      <c r="H14" s="60">
        <v>345140</v>
      </c>
      <c r="I14" s="60">
        <v>424330</v>
      </c>
      <c r="J14" s="59">
        <v>823674</v>
      </c>
      <c r="K14" s="59">
        <v>162058</v>
      </c>
      <c r="L14" s="60"/>
      <c r="M14" s="60">
        <v>788328</v>
      </c>
      <c r="N14" s="59">
        <v>950386</v>
      </c>
      <c r="O14" s="59"/>
      <c r="P14" s="60">
        <v>704172</v>
      </c>
      <c r="Q14" s="60">
        <v>550548</v>
      </c>
      <c r="R14" s="59">
        <v>1254720</v>
      </c>
      <c r="S14" s="59"/>
      <c r="T14" s="60"/>
      <c r="U14" s="60"/>
      <c r="V14" s="59"/>
      <c r="W14" s="59">
        <v>3028780</v>
      </c>
      <c r="X14" s="60">
        <v>5689639</v>
      </c>
      <c r="Y14" s="59">
        <v>-2660859</v>
      </c>
      <c r="Z14" s="61">
        <v>-46.77</v>
      </c>
      <c r="AA14" s="62">
        <v>7586185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5203919</v>
      </c>
      <c r="F15" s="59">
        <f t="shared" si="5"/>
        <v>5203919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175925</v>
      </c>
      <c r="M15" s="60">
        <f t="shared" si="5"/>
        <v>0</v>
      </c>
      <c r="N15" s="59">
        <f t="shared" si="5"/>
        <v>175925</v>
      </c>
      <c r="O15" s="59">
        <f t="shared" si="5"/>
        <v>0</v>
      </c>
      <c r="P15" s="60">
        <f t="shared" si="5"/>
        <v>114562</v>
      </c>
      <c r="Q15" s="60">
        <f t="shared" si="5"/>
        <v>201366</v>
      </c>
      <c r="R15" s="59">
        <f t="shared" si="5"/>
        <v>315928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491853</v>
      </c>
      <c r="X15" s="60">
        <f t="shared" si="5"/>
        <v>3902939</v>
      </c>
      <c r="Y15" s="59">
        <f t="shared" si="5"/>
        <v>-3411086</v>
      </c>
      <c r="Z15" s="61">
        <f>+IF(X15&lt;&gt;0,+(Y15/X15)*100,0)</f>
        <v>-87.39788144267692</v>
      </c>
      <c r="AA15" s="62">
        <f>SUM(AA16:AA20)</f>
        <v>5203919</v>
      </c>
    </row>
    <row r="16" spans="1:27" ht="12.75">
      <c r="A16" s="291" t="s">
        <v>234</v>
      </c>
      <c r="B16" s="300"/>
      <c r="C16" s="60"/>
      <c r="D16" s="340"/>
      <c r="E16" s="60">
        <v>4335069</v>
      </c>
      <c r="F16" s="59">
        <v>5203919</v>
      </c>
      <c r="G16" s="59"/>
      <c r="H16" s="60"/>
      <c r="I16" s="60"/>
      <c r="J16" s="59"/>
      <c r="K16" s="59"/>
      <c r="L16" s="60">
        <v>175925</v>
      </c>
      <c r="M16" s="60"/>
      <c r="N16" s="59">
        <v>175925</v>
      </c>
      <c r="O16" s="59"/>
      <c r="P16" s="60">
        <v>114562</v>
      </c>
      <c r="Q16" s="60">
        <v>201366</v>
      </c>
      <c r="R16" s="59">
        <v>315928</v>
      </c>
      <c r="S16" s="59"/>
      <c r="T16" s="60"/>
      <c r="U16" s="60"/>
      <c r="V16" s="59"/>
      <c r="W16" s="59">
        <v>491853</v>
      </c>
      <c r="X16" s="60">
        <v>3902939</v>
      </c>
      <c r="Y16" s="59">
        <v>-3411086</v>
      </c>
      <c r="Z16" s="61">
        <v>-87.4</v>
      </c>
      <c r="AA16" s="62">
        <v>5203919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868850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775000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94214</v>
      </c>
      <c r="P22" s="343">
        <f t="shared" si="6"/>
        <v>0</v>
      </c>
      <c r="Q22" s="343">
        <f t="shared" si="6"/>
        <v>0</v>
      </c>
      <c r="R22" s="345">
        <f t="shared" si="6"/>
        <v>94214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94214</v>
      </c>
      <c r="X22" s="343">
        <f t="shared" si="6"/>
        <v>0</v>
      </c>
      <c r="Y22" s="345">
        <f t="shared" si="6"/>
        <v>94214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775000</v>
      </c>
      <c r="F27" s="59"/>
      <c r="G27" s="59"/>
      <c r="H27" s="60"/>
      <c r="I27" s="60"/>
      <c r="J27" s="59"/>
      <c r="K27" s="59"/>
      <c r="L27" s="60"/>
      <c r="M27" s="60"/>
      <c r="N27" s="59"/>
      <c r="O27" s="59">
        <v>94214</v>
      </c>
      <c r="P27" s="60"/>
      <c r="Q27" s="60"/>
      <c r="R27" s="59">
        <v>94214</v>
      </c>
      <c r="S27" s="59"/>
      <c r="T27" s="60"/>
      <c r="U27" s="60"/>
      <c r="V27" s="59"/>
      <c r="W27" s="59">
        <v>94214</v>
      </c>
      <c r="X27" s="60"/>
      <c r="Y27" s="59">
        <v>94214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5028685</v>
      </c>
      <c r="D40" s="344">
        <f t="shared" si="9"/>
        <v>0</v>
      </c>
      <c r="E40" s="343">
        <f t="shared" si="9"/>
        <v>0</v>
      </c>
      <c r="F40" s="345">
        <f t="shared" si="9"/>
        <v>775000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581250</v>
      </c>
      <c r="Y40" s="345">
        <f t="shared" si="9"/>
        <v>-581250</v>
      </c>
      <c r="Z40" s="336">
        <f>+IF(X40&lt;&gt;0,+(Y40/X40)*100,0)</f>
        <v>-100</v>
      </c>
      <c r="AA40" s="350">
        <f>SUM(AA41:AA49)</f>
        <v>775000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472711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733494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3822480</v>
      </c>
      <c r="D49" s="368"/>
      <c r="E49" s="54"/>
      <c r="F49" s="53">
        <v>775000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581250</v>
      </c>
      <c r="Y49" s="53">
        <v>-581250</v>
      </c>
      <c r="Z49" s="94">
        <v>-100</v>
      </c>
      <c r="AA49" s="95">
        <v>775000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59225804</v>
      </c>
      <c r="D60" s="346">
        <f t="shared" si="14"/>
        <v>0</v>
      </c>
      <c r="E60" s="219">
        <f t="shared" si="14"/>
        <v>46877001</v>
      </c>
      <c r="F60" s="264">
        <f t="shared" si="14"/>
        <v>43047104</v>
      </c>
      <c r="G60" s="264">
        <f t="shared" si="14"/>
        <v>2092300</v>
      </c>
      <c r="H60" s="219">
        <f t="shared" si="14"/>
        <v>1125371</v>
      </c>
      <c r="I60" s="219">
        <f t="shared" si="14"/>
        <v>424330</v>
      </c>
      <c r="J60" s="264">
        <f t="shared" si="14"/>
        <v>3642001</v>
      </c>
      <c r="K60" s="264">
        <f t="shared" si="14"/>
        <v>1291679</v>
      </c>
      <c r="L60" s="219">
        <f t="shared" si="14"/>
        <v>261083</v>
      </c>
      <c r="M60" s="219">
        <f t="shared" si="14"/>
        <v>788328</v>
      </c>
      <c r="N60" s="264">
        <f t="shared" si="14"/>
        <v>2341090</v>
      </c>
      <c r="O60" s="264">
        <f t="shared" si="14"/>
        <v>94214</v>
      </c>
      <c r="P60" s="219">
        <f t="shared" si="14"/>
        <v>4033293</v>
      </c>
      <c r="Q60" s="219">
        <f t="shared" si="14"/>
        <v>751914</v>
      </c>
      <c r="R60" s="264">
        <f t="shared" si="14"/>
        <v>4879421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10862512</v>
      </c>
      <c r="X60" s="219">
        <f t="shared" si="14"/>
        <v>32285328</v>
      </c>
      <c r="Y60" s="264">
        <f t="shared" si="14"/>
        <v>-21422816</v>
      </c>
      <c r="Z60" s="337">
        <f>+IF(X60&lt;&gt;0,+(Y60/X60)*100,0)</f>
        <v>-66.3546487742048</v>
      </c>
      <c r="AA60" s="232">
        <f>+AA57+AA54+AA51+AA40+AA37+AA34+AA22+AA5</f>
        <v>43047104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2018-05-09T10:16:14Z</dcterms:created>
  <dcterms:modified xsi:type="dcterms:W3CDTF">2018-05-09T10:16:17Z</dcterms:modified>
  <cp:category/>
  <cp:version/>
  <cp:contentType/>
  <cp:contentStatus/>
</cp:coreProperties>
</file>