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<sst xmlns="http://schemas.openxmlformats.org/spreadsheetml/2006/main" count="857" uniqueCount="303">
  <si>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Kopanong(FS162)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</si>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</sst>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16134160</v>
      </c>
      <c r="C5" s="19">
        <v>0</v>
      </c>
      <c r="D5" s="59">
        <v>18439498</v>
      </c>
      <c r="E5" s="60">
        <v>19262592</v>
      </c>
      <c r="F5" s="60">
        <v>0</v>
      </c>
      <c r="G5" s="60">
        <v>19844204</v>
      </c>
      <c r="H5" s="60">
        <v>-59565</v>
      </c>
      <c r="I5" s="60">
        <v>19784639</v>
      </c>
      <c r="J5" s="60">
        <v>-156629</v>
      </c>
      <c r="K5" s="60">
        <v>-58335</v>
      </c>
      <c r="L5" s="60">
        <v>-93832</v>
      </c>
      <c r="M5" s="60">
        <v>-308796</v>
      </c>
      <c r="N5" s="60">
        <v>-93832</v>
      </c>
      <c r="O5" s="60">
        <v>-93832</v>
      </c>
      <c r="P5" s="60">
        <v>0</v>
      </c>
      <c r="Q5" s="60">
        <v>-187664</v>
      </c>
      <c r="R5" s="60">
        <v>0</v>
      </c>
      <c r="S5" s="60">
        <v>0</v>
      </c>
      <c r="T5" s="60">
        <v>0</v>
      </c>
      <c r="U5" s="60">
        <v>0</v>
      </c>
      <c r="V5" s="60">
        <v>19288179</v>
      </c>
      <c r="W5" s="60">
        <v>13410544</v>
      </c>
      <c r="X5" s="60">
        <v>5877635</v>
      </c>
      <c r="Y5" s="61">
        <v>43.83</v>
      </c>
      <c r="Z5" s="62">
        <v>19262592</v>
      </c>
    </row>
    <row r="6" spans="1:26" ht="12.75">
      <c r="A6" s="58" t="s">
        <v>32</v>
      </c>
      <c r="B6" s="19">
        <v>105424079</v>
      </c>
      <c r="C6" s="19">
        <v>0</v>
      </c>
      <c r="D6" s="59">
        <v>125003629</v>
      </c>
      <c r="E6" s="60">
        <v>107579834</v>
      </c>
      <c r="F6" s="60">
        <v>4462064</v>
      </c>
      <c r="G6" s="60">
        <v>2726106</v>
      </c>
      <c r="H6" s="60">
        <v>2852047</v>
      </c>
      <c r="I6" s="60">
        <v>10040217</v>
      </c>
      <c r="J6" s="60">
        <v>5764782</v>
      </c>
      <c r="K6" s="60">
        <v>0</v>
      </c>
      <c r="L6" s="60">
        <v>4022231</v>
      </c>
      <c r="M6" s="60">
        <v>9787013</v>
      </c>
      <c r="N6" s="60">
        <v>4022231</v>
      </c>
      <c r="O6" s="60">
        <v>4022231</v>
      </c>
      <c r="P6" s="60">
        <v>0</v>
      </c>
      <c r="Q6" s="60">
        <v>8044462</v>
      </c>
      <c r="R6" s="60">
        <v>0</v>
      </c>
      <c r="S6" s="60">
        <v>0</v>
      </c>
      <c r="T6" s="60">
        <v>0</v>
      </c>
      <c r="U6" s="60">
        <v>0</v>
      </c>
      <c r="V6" s="60">
        <v>27871692</v>
      </c>
      <c r="W6" s="60">
        <v>41075460</v>
      </c>
      <c r="X6" s="60">
        <v>-13203768</v>
      </c>
      <c r="Y6" s="61">
        <v>-32.15</v>
      </c>
      <c r="Z6" s="62">
        <v>107579834</v>
      </c>
    </row>
    <row r="7" spans="1:26" ht="12.75">
      <c r="A7" s="58" t="s">
        <v>33</v>
      </c>
      <c r="B7" s="19">
        <v>12990602</v>
      </c>
      <c r="C7" s="19">
        <v>0</v>
      </c>
      <c r="D7" s="59">
        <v>1368713</v>
      </c>
      <c r="E7" s="60">
        <v>274831</v>
      </c>
      <c r="F7" s="60">
        <v>0</v>
      </c>
      <c r="G7" s="60">
        <v>0</v>
      </c>
      <c r="H7" s="60">
        <v>0</v>
      </c>
      <c r="I7" s="60">
        <v>0</v>
      </c>
      <c r="J7" s="60">
        <v>137415</v>
      </c>
      <c r="K7" s="60">
        <v>0</v>
      </c>
      <c r="L7" s="60">
        <v>0</v>
      </c>
      <c r="M7" s="60">
        <v>137415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137415</v>
      </c>
      <c r="W7" s="60">
        <v>1026531</v>
      </c>
      <c r="X7" s="60">
        <v>-889116</v>
      </c>
      <c r="Y7" s="61">
        <v>-86.61</v>
      </c>
      <c r="Z7" s="62">
        <v>274831</v>
      </c>
    </row>
    <row r="8" spans="1:26" ht="12.75">
      <c r="A8" s="58" t="s">
        <v>34</v>
      </c>
      <c r="B8" s="19">
        <v>68363000</v>
      </c>
      <c r="C8" s="19">
        <v>0</v>
      </c>
      <c r="D8" s="59">
        <v>70030000</v>
      </c>
      <c r="E8" s="60">
        <v>70030000</v>
      </c>
      <c r="F8" s="60">
        <v>29755000</v>
      </c>
      <c r="G8" s="60">
        <v>250000</v>
      </c>
      <c r="H8" s="60">
        <v>0</v>
      </c>
      <c r="I8" s="60">
        <v>30005000</v>
      </c>
      <c r="J8" s="60">
        <v>0</v>
      </c>
      <c r="K8" s="60">
        <v>0</v>
      </c>
      <c r="L8" s="60">
        <v>18910000</v>
      </c>
      <c r="M8" s="60">
        <v>18910000</v>
      </c>
      <c r="N8" s="60">
        <v>450000</v>
      </c>
      <c r="O8" s="60">
        <v>450000</v>
      </c>
      <c r="P8" s="60">
        <v>0</v>
      </c>
      <c r="Q8" s="60">
        <v>900000</v>
      </c>
      <c r="R8" s="60">
        <v>0</v>
      </c>
      <c r="S8" s="60">
        <v>0</v>
      </c>
      <c r="T8" s="60">
        <v>0</v>
      </c>
      <c r="U8" s="60">
        <v>0</v>
      </c>
      <c r="V8" s="60">
        <v>49815000</v>
      </c>
      <c r="W8" s="60">
        <v>70029997</v>
      </c>
      <c r="X8" s="60">
        <v>-20214997</v>
      </c>
      <c r="Y8" s="61">
        <v>-28.87</v>
      </c>
      <c r="Z8" s="62">
        <v>70030000</v>
      </c>
    </row>
    <row r="9" spans="1:26" ht="12.75">
      <c r="A9" s="58" t="s">
        <v>35</v>
      </c>
      <c r="B9" s="19">
        <v>2774732</v>
      </c>
      <c r="C9" s="19">
        <v>0</v>
      </c>
      <c r="D9" s="59">
        <v>31074701</v>
      </c>
      <c r="E9" s="60">
        <v>34432764</v>
      </c>
      <c r="F9" s="60">
        <v>1280273</v>
      </c>
      <c r="G9" s="60">
        <v>1130012</v>
      </c>
      <c r="H9" s="60">
        <v>1432149</v>
      </c>
      <c r="I9" s="60">
        <v>3842434</v>
      </c>
      <c r="J9" s="60">
        <v>2890918</v>
      </c>
      <c r="K9" s="60">
        <v>27623</v>
      </c>
      <c r="L9" s="60">
        <v>139226</v>
      </c>
      <c r="M9" s="60">
        <v>3057767</v>
      </c>
      <c r="N9" s="60">
        <v>139226</v>
      </c>
      <c r="O9" s="60">
        <v>139226</v>
      </c>
      <c r="P9" s="60">
        <v>0</v>
      </c>
      <c r="Q9" s="60">
        <v>278452</v>
      </c>
      <c r="R9" s="60">
        <v>0</v>
      </c>
      <c r="S9" s="60">
        <v>0</v>
      </c>
      <c r="T9" s="60">
        <v>0</v>
      </c>
      <c r="U9" s="60">
        <v>0</v>
      </c>
      <c r="V9" s="60">
        <v>7178653</v>
      </c>
      <c r="W9" s="60">
        <v>23265567</v>
      </c>
      <c r="X9" s="60">
        <v>-16086914</v>
      </c>
      <c r="Y9" s="61">
        <v>-69.14</v>
      </c>
      <c r="Z9" s="62">
        <v>34432764</v>
      </c>
    </row>
    <row r="10" spans="1:26" ht="22.5">
      <c r="A10" s="63" t="s">
        <v>278</v>
      </c>
      <c r="B10" s="64">
        <f>SUM(B5:B9)</f>
        <v>205686573</v>
      </c>
      <c r="C10" s="64">
        <f>SUM(C5:C9)</f>
        <v>0</v>
      </c>
      <c r="D10" s="65">
        <f aca="true" t="shared" si="0" ref="D10:Z10">SUM(D5:D9)</f>
        <v>245916541</v>
      </c>
      <c r="E10" s="66">
        <f t="shared" si="0"/>
        <v>231580021</v>
      </c>
      <c r="F10" s="66">
        <f t="shared" si="0"/>
        <v>35497337</v>
      </c>
      <c r="G10" s="66">
        <f t="shared" si="0"/>
        <v>23950322</v>
      </c>
      <c r="H10" s="66">
        <f t="shared" si="0"/>
        <v>4224631</v>
      </c>
      <c r="I10" s="66">
        <f t="shared" si="0"/>
        <v>63672290</v>
      </c>
      <c r="J10" s="66">
        <f t="shared" si="0"/>
        <v>8636486</v>
      </c>
      <c r="K10" s="66">
        <f t="shared" si="0"/>
        <v>-30712</v>
      </c>
      <c r="L10" s="66">
        <f t="shared" si="0"/>
        <v>22977625</v>
      </c>
      <c r="M10" s="66">
        <f t="shared" si="0"/>
        <v>31583399</v>
      </c>
      <c r="N10" s="66">
        <f t="shared" si="0"/>
        <v>4517625</v>
      </c>
      <c r="O10" s="66">
        <f t="shared" si="0"/>
        <v>4517625</v>
      </c>
      <c r="P10" s="66">
        <f t="shared" si="0"/>
        <v>0</v>
      </c>
      <c r="Q10" s="66">
        <f t="shared" si="0"/>
        <v>9035250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104290939</v>
      </c>
      <c r="W10" s="66">
        <f t="shared" si="0"/>
        <v>148808099</v>
      </c>
      <c r="X10" s="66">
        <f t="shared" si="0"/>
        <v>-44517160</v>
      </c>
      <c r="Y10" s="67">
        <f>+IF(W10&lt;&gt;0,(X10/W10)*100,0)</f>
        <v>-29.915817955580497</v>
      </c>
      <c r="Z10" s="68">
        <f t="shared" si="0"/>
        <v>231580021</v>
      </c>
    </row>
    <row r="11" spans="1:26" ht="12.75">
      <c r="A11" s="58" t="s">
        <v>37</v>
      </c>
      <c r="B11" s="19">
        <v>102740741</v>
      </c>
      <c r="C11" s="19">
        <v>0</v>
      </c>
      <c r="D11" s="59">
        <v>106970047</v>
      </c>
      <c r="E11" s="60">
        <v>105292983</v>
      </c>
      <c r="F11" s="60">
        <v>8908338</v>
      </c>
      <c r="G11" s="60">
        <v>8719097</v>
      </c>
      <c r="H11" s="60">
        <v>8825872</v>
      </c>
      <c r="I11" s="60">
        <v>26453307</v>
      </c>
      <c r="J11" s="60">
        <v>8650624</v>
      </c>
      <c r="K11" s="60">
        <v>8650624</v>
      </c>
      <c r="L11" s="60">
        <v>8650624</v>
      </c>
      <c r="M11" s="60">
        <v>25951872</v>
      </c>
      <c r="N11" s="60">
        <v>4350624</v>
      </c>
      <c r="O11" s="60">
        <v>4350624</v>
      </c>
      <c r="P11" s="60">
        <v>0</v>
      </c>
      <c r="Q11" s="60">
        <v>8701248</v>
      </c>
      <c r="R11" s="60">
        <v>0</v>
      </c>
      <c r="S11" s="60">
        <v>0</v>
      </c>
      <c r="T11" s="60">
        <v>0</v>
      </c>
      <c r="U11" s="60">
        <v>0</v>
      </c>
      <c r="V11" s="60">
        <v>61106427</v>
      </c>
      <c r="W11" s="60">
        <v>80227224</v>
      </c>
      <c r="X11" s="60">
        <v>-19120797</v>
      </c>
      <c r="Y11" s="61">
        <v>-23.83</v>
      </c>
      <c r="Z11" s="62">
        <v>105292983</v>
      </c>
    </row>
    <row r="12" spans="1:26" ht="12.75">
      <c r="A12" s="58" t="s">
        <v>38</v>
      </c>
      <c r="B12" s="19">
        <v>3527609</v>
      </c>
      <c r="C12" s="19">
        <v>0</v>
      </c>
      <c r="D12" s="59">
        <v>4583469</v>
      </c>
      <c r="E12" s="60">
        <v>4583469</v>
      </c>
      <c r="F12" s="60">
        <v>337708</v>
      </c>
      <c r="G12" s="60">
        <v>337708</v>
      </c>
      <c r="H12" s="60">
        <v>321319</v>
      </c>
      <c r="I12" s="60">
        <v>996735</v>
      </c>
      <c r="J12" s="60">
        <v>333680</v>
      </c>
      <c r="K12" s="60">
        <v>333680</v>
      </c>
      <c r="L12" s="60">
        <v>333680</v>
      </c>
      <c r="M12" s="60">
        <v>1001040</v>
      </c>
      <c r="N12" s="60">
        <v>333680</v>
      </c>
      <c r="O12" s="60">
        <v>333680</v>
      </c>
      <c r="P12" s="60">
        <v>0</v>
      </c>
      <c r="Q12" s="60">
        <v>667360</v>
      </c>
      <c r="R12" s="60">
        <v>0</v>
      </c>
      <c r="S12" s="60">
        <v>0</v>
      </c>
      <c r="T12" s="60">
        <v>0</v>
      </c>
      <c r="U12" s="60">
        <v>0</v>
      </c>
      <c r="V12" s="60">
        <v>2665135</v>
      </c>
      <c r="W12" s="60">
        <v>3437604</v>
      </c>
      <c r="X12" s="60">
        <v>-772469</v>
      </c>
      <c r="Y12" s="61">
        <v>-22.47</v>
      </c>
      <c r="Z12" s="62">
        <v>4583469</v>
      </c>
    </row>
    <row r="13" spans="1:26" ht="12.75">
      <c r="A13" s="58" t="s">
        <v>279</v>
      </c>
      <c r="B13" s="19">
        <v>42559762</v>
      </c>
      <c r="C13" s="19">
        <v>0</v>
      </c>
      <c r="D13" s="59">
        <v>61000000</v>
      </c>
      <c r="E13" s="60">
        <v>61000000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61000000</v>
      </c>
    </row>
    <row r="14" spans="1:26" ht="12.75">
      <c r="A14" s="58" t="s">
        <v>40</v>
      </c>
      <c r="B14" s="19">
        <v>23151960</v>
      </c>
      <c r="C14" s="19">
        <v>0</v>
      </c>
      <c r="D14" s="59">
        <v>315020</v>
      </c>
      <c r="E14" s="60">
        <v>20738575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20738575</v>
      </c>
    </row>
    <row r="15" spans="1:26" ht="12.75">
      <c r="A15" s="58" t="s">
        <v>41</v>
      </c>
      <c r="B15" s="19">
        <v>86352749</v>
      </c>
      <c r="C15" s="19">
        <v>0</v>
      </c>
      <c r="D15" s="59">
        <v>78260461</v>
      </c>
      <c r="E15" s="60">
        <v>74041970</v>
      </c>
      <c r="F15" s="60">
        <v>0</v>
      </c>
      <c r="G15" s="60">
        <v>0</v>
      </c>
      <c r="H15" s="60">
        <v>3512377</v>
      </c>
      <c r="I15" s="60">
        <v>3512377</v>
      </c>
      <c r="J15" s="60">
        <v>3114304</v>
      </c>
      <c r="K15" s="60">
        <v>5175807</v>
      </c>
      <c r="L15" s="60">
        <v>1052631</v>
      </c>
      <c r="M15" s="60">
        <v>9342742</v>
      </c>
      <c r="N15" s="60">
        <v>1052631</v>
      </c>
      <c r="O15" s="60">
        <v>1052631</v>
      </c>
      <c r="P15" s="60">
        <v>0</v>
      </c>
      <c r="Q15" s="60">
        <v>2105262</v>
      </c>
      <c r="R15" s="60">
        <v>0</v>
      </c>
      <c r="S15" s="60">
        <v>0</v>
      </c>
      <c r="T15" s="60">
        <v>0</v>
      </c>
      <c r="U15" s="60">
        <v>0</v>
      </c>
      <c r="V15" s="60">
        <v>14960381</v>
      </c>
      <c r="W15" s="60">
        <v>58695345</v>
      </c>
      <c r="X15" s="60">
        <v>-43734964</v>
      </c>
      <c r="Y15" s="61">
        <v>-74.51</v>
      </c>
      <c r="Z15" s="62">
        <v>74041970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70977093</v>
      </c>
      <c r="C17" s="19">
        <v>0</v>
      </c>
      <c r="D17" s="59">
        <v>83658346</v>
      </c>
      <c r="E17" s="60">
        <v>88924737</v>
      </c>
      <c r="F17" s="60">
        <v>2529912</v>
      </c>
      <c r="G17" s="60">
        <v>1235714</v>
      </c>
      <c r="H17" s="60">
        <v>5416618</v>
      </c>
      <c r="I17" s="60">
        <v>9182244</v>
      </c>
      <c r="J17" s="60">
        <v>4238589</v>
      </c>
      <c r="K17" s="60">
        <v>7868007</v>
      </c>
      <c r="L17" s="60">
        <v>5362656</v>
      </c>
      <c r="M17" s="60">
        <v>17469252</v>
      </c>
      <c r="N17" s="60">
        <v>5362656</v>
      </c>
      <c r="O17" s="60">
        <v>5362656</v>
      </c>
      <c r="P17" s="60">
        <v>0</v>
      </c>
      <c r="Q17" s="60">
        <v>10725312</v>
      </c>
      <c r="R17" s="60">
        <v>0</v>
      </c>
      <c r="S17" s="60">
        <v>0</v>
      </c>
      <c r="T17" s="60">
        <v>0</v>
      </c>
      <c r="U17" s="60">
        <v>0</v>
      </c>
      <c r="V17" s="60">
        <v>37376808</v>
      </c>
      <c r="W17" s="60">
        <v>41123403</v>
      </c>
      <c r="X17" s="60">
        <v>-3746595</v>
      </c>
      <c r="Y17" s="61">
        <v>-9.11</v>
      </c>
      <c r="Z17" s="62">
        <v>88924737</v>
      </c>
    </row>
    <row r="18" spans="1:26" ht="12.75">
      <c r="A18" s="70" t="s">
        <v>44</v>
      </c>
      <c r="B18" s="71">
        <f>SUM(B11:B17)</f>
        <v>329309914</v>
      </c>
      <c r="C18" s="71">
        <f>SUM(C11:C17)</f>
        <v>0</v>
      </c>
      <c r="D18" s="72">
        <f aca="true" t="shared" si="1" ref="D18:Z18">SUM(D11:D17)</f>
        <v>334787343</v>
      </c>
      <c r="E18" s="73">
        <f t="shared" si="1"/>
        <v>354581734</v>
      </c>
      <c r="F18" s="73">
        <f t="shared" si="1"/>
        <v>11775958</v>
      </c>
      <c r="G18" s="73">
        <f t="shared" si="1"/>
        <v>10292519</v>
      </c>
      <c r="H18" s="73">
        <f t="shared" si="1"/>
        <v>18076186</v>
      </c>
      <c r="I18" s="73">
        <f t="shared" si="1"/>
        <v>40144663</v>
      </c>
      <c r="J18" s="73">
        <f t="shared" si="1"/>
        <v>16337197</v>
      </c>
      <c r="K18" s="73">
        <f t="shared" si="1"/>
        <v>22028118</v>
      </c>
      <c r="L18" s="73">
        <f t="shared" si="1"/>
        <v>15399591</v>
      </c>
      <c r="M18" s="73">
        <f t="shared" si="1"/>
        <v>53764906</v>
      </c>
      <c r="N18" s="73">
        <f t="shared" si="1"/>
        <v>11099591</v>
      </c>
      <c r="O18" s="73">
        <f t="shared" si="1"/>
        <v>11099591</v>
      </c>
      <c r="P18" s="73">
        <f t="shared" si="1"/>
        <v>0</v>
      </c>
      <c r="Q18" s="73">
        <f t="shared" si="1"/>
        <v>22199182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116108751</v>
      </c>
      <c r="W18" s="73">
        <f t="shared" si="1"/>
        <v>183483576</v>
      </c>
      <c r="X18" s="73">
        <f t="shared" si="1"/>
        <v>-67374825</v>
      </c>
      <c r="Y18" s="67">
        <f>+IF(W18&lt;&gt;0,(X18/W18)*100,0)</f>
        <v>-36.719812458854626</v>
      </c>
      <c r="Z18" s="74">
        <f t="shared" si="1"/>
        <v>354581734</v>
      </c>
    </row>
    <row r="19" spans="1:26" ht="12.75">
      <c r="A19" s="70" t="s">
        <v>45</v>
      </c>
      <c r="B19" s="75">
        <f>+B10-B18</f>
        <v>-123623341</v>
      </c>
      <c r="C19" s="75">
        <f>+C10-C18</f>
        <v>0</v>
      </c>
      <c r="D19" s="76">
        <f aca="true" t="shared" si="2" ref="D19:Z19">+D10-D18</f>
        <v>-88870802</v>
      </c>
      <c r="E19" s="77">
        <f t="shared" si="2"/>
        <v>-123001713</v>
      </c>
      <c r="F19" s="77">
        <f t="shared" si="2"/>
        <v>23721379</v>
      </c>
      <c r="G19" s="77">
        <f t="shared" si="2"/>
        <v>13657803</v>
      </c>
      <c r="H19" s="77">
        <f t="shared" si="2"/>
        <v>-13851555</v>
      </c>
      <c r="I19" s="77">
        <f t="shared" si="2"/>
        <v>23527627</v>
      </c>
      <c r="J19" s="77">
        <f t="shared" si="2"/>
        <v>-7700711</v>
      </c>
      <c r="K19" s="77">
        <f t="shared" si="2"/>
        <v>-22058830</v>
      </c>
      <c r="L19" s="77">
        <f t="shared" si="2"/>
        <v>7578034</v>
      </c>
      <c r="M19" s="77">
        <f t="shared" si="2"/>
        <v>-22181507</v>
      </c>
      <c r="N19" s="77">
        <f t="shared" si="2"/>
        <v>-6581966</v>
      </c>
      <c r="O19" s="77">
        <f t="shared" si="2"/>
        <v>-6581966</v>
      </c>
      <c r="P19" s="77">
        <f t="shared" si="2"/>
        <v>0</v>
      </c>
      <c r="Q19" s="77">
        <f t="shared" si="2"/>
        <v>-13163932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-11817812</v>
      </c>
      <c r="W19" s="77">
        <f>IF(E10=E18,0,W10-W18)</f>
        <v>-34675477</v>
      </c>
      <c r="X19" s="77">
        <f t="shared" si="2"/>
        <v>22857665</v>
      </c>
      <c r="Y19" s="78">
        <f>+IF(W19&lt;&gt;0,(X19/W19)*100,0)</f>
        <v>-65.91881922777876</v>
      </c>
      <c r="Z19" s="79">
        <f t="shared" si="2"/>
        <v>-123001713</v>
      </c>
    </row>
    <row r="20" spans="1:26" ht="12.75">
      <c r="A20" s="58" t="s">
        <v>46</v>
      </c>
      <c r="B20" s="19">
        <v>35544380</v>
      </c>
      <c r="C20" s="19">
        <v>0</v>
      </c>
      <c r="D20" s="59">
        <v>57533000</v>
      </c>
      <c r="E20" s="60">
        <v>57533000</v>
      </c>
      <c r="F20" s="60">
        <v>20863000</v>
      </c>
      <c r="G20" s="60">
        <v>0</v>
      </c>
      <c r="H20" s="60">
        <v>0</v>
      </c>
      <c r="I20" s="60">
        <v>20863000</v>
      </c>
      <c r="J20" s="60">
        <v>8718000</v>
      </c>
      <c r="K20" s="60">
        <v>10978000</v>
      </c>
      <c r="L20" s="60">
        <v>0</v>
      </c>
      <c r="M20" s="60">
        <v>19696000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40559000</v>
      </c>
      <c r="W20" s="60">
        <v>43149753</v>
      </c>
      <c r="X20" s="60">
        <v>-2590753</v>
      </c>
      <c r="Y20" s="61">
        <v>-6</v>
      </c>
      <c r="Z20" s="62">
        <v>57533000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-88078961</v>
      </c>
      <c r="C22" s="86">
        <f>SUM(C19:C21)</f>
        <v>0</v>
      </c>
      <c r="D22" s="87">
        <f aca="true" t="shared" si="3" ref="D22:Z22">SUM(D19:D21)</f>
        <v>-31337802</v>
      </c>
      <c r="E22" s="88">
        <f t="shared" si="3"/>
        <v>-65468713</v>
      </c>
      <c r="F22" s="88">
        <f t="shared" si="3"/>
        <v>44584379</v>
      </c>
      <c r="G22" s="88">
        <f t="shared" si="3"/>
        <v>13657803</v>
      </c>
      <c r="H22" s="88">
        <f t="shared" si="3"/>
        <v>-13851555</v>
      </c>
      <c r="I22" s="88">
        <f t="shared" si="3"/>
        <v>44390627</v>
      </c>
      <c r="J22" s="88">
        <f t="shared" si="3"/>
        <v>1017289</v>
      </c>
      <c r="K22" s="88">
        <f t="shared" si="3"/>
        <v>-11080830</v>
      </c>
      <c r="L22" s="88">
        <f t="shared" si="3"/>
        <v>7578034</v>
      </c>
      <c r="M22" s="88">
        <f t="shared" si="3"/>
        <v>-2485507</v>
      </c>
      <c r="N22" s="88">
        <f t="shared" si="3"/>
        <v>-6581966</v>
      </c>
      <c r="O22" s="88">
        <f t="shared" si="3"/>
        <v>-6581966</v>
      </c>
      <c r="P22" s="88">
        <f t="shared" si="3"/>
        <v>0</v>
      </c>
      <c r="Q22" s="88">
        <f t="shared" si="3"/>
        <v>-13163932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28741188</v>
      </c>
      <c r="W22" s="88">
        <f t="shared" si="3"/>
        <v>8474276</v>
      </c>
      <c r="X22" s="88">
        <f t="shared" si="3"/>
        <v>20266912</v>
      </c>
      <c r="Y22" s="89">
        <f>+IF(W22&lt;&gt;0,(X22/W22)*100,0)</f>
        <v>239.15803544751196</v>
      </c>
      <c r="Z22" s="90">
        <f t="shared" si="3"/>
        <v>-65468713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-88078961</v>
      </c>
      <c r="C24" s="75">
        <f>SUM(C22:C23)</f>
        <v>0</v>
      </c>
      <c r="D24" s="76">
        <f aca="true" t="shared" si="4" ref="D24:Z24">SUM(D22:D23)</f>
        <v>-31337802</v>
      </c>
      <c r="E24" s="77">
        <f t="shared" si="4"/>
        <v>-65468713</v>
      </c>
      <c r="F24" s="77">
        <f t="shared" si="4"/>
        <v>44584379</v>
      </c>
      <c r="G24" s="77">
        <f t="shared" si="4"/>
        <v>13657803</v>
      </c>
      <c r="H24" s="77">
        <f t="shared" si="4"/>
        <v>-13851555</v>
      </c>
      <c r="I24" s="77">
        <f t="shared" si="4"/>
        <v>44390627</v>
      </c>
      <c r="J24" s="77">
        <f t="shared" si="4"/>
        <v>1017289</v>
      </c>
      <c r="K24" s="77">
        <f t="shared" si="4"/>
        <v>-11080830</v>
      </c>
      <c r="L24" s="77">
        <f t="shared" si="4"/>
        <v>7578034</v>
      </c>
      <c r="M24" s="77">
        <f t="shared" si="4"/>
        <v>-2485507</v>
      </c>
      <c r="N24" s="77">
        <f t="shared" si="4"/>
        <v>-6581966</v>
      </c>
      <c r="O24" s="77">
        <f t="shared" si="4"/>
        <v>-6581966</v>
      </c>
      <c r="P24" s="77">
        <f t="shared" si="4"/>
        <v>0</v>
      </c>
      <c r="Q24" s="77">
        <f t="shared" si="4"/>
        <v>-13163932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28741188</v>
      </c>
      <c r="W24" s="77">
        <f t="shared" si="4"/>
        <v>8474276</v>
      </c>
      <c r="X24" s="77">
        <f t="shared" si="4"/>
        <v>20266912</v>
      </c>
      <c r="Y24" s="78">
        <f>+IF(W24&lt;&gt;0,(X24/W24)*100,0)</f>
        <v>239.15803544751196</v>
      </c>
      <c r="Z24" s="79">
        <f t="shared" si="4"/>
        <v>-65468713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13741329</v>
      </c>
      <c r="C27" s="22">
        <v>0</v>
      </c>
      <c r="D27" s="99">
        <v>57533000</v>
      </c>
      <c r="E27" s="100">
        <v>57533000</v>
      </c>
      <c r="F27" s="100">
        <v>1707629</v>
      </c>
      <c r="G27" s="100">
        <v>6187220</v>
      </c>
      <c r="H27" s="100">
        <v>3601995</v>
      </c>
      <c r="I27" s="100">
        <v>11496844</v>
      </c>
      <c r="J27" s="100">
        <v>1056469</v>
      </c>
      <c r="K27" s="100">
        <v>4686614</v>
      </c>
      <c r="L27" s="100">
        <v>6699769</v>
      </c>
      <c r="M27" s="100">
        <v>12442852</v>
      </c>
      <c r="N27" s="100">
        <v>755071</v>
      </c>
      <c r="O27" s="100">
        <v>0</v>
      </c>
      <c r="P27" s="100">
        <v>526924</v>
      </c>
      <c r="Q27" s="100">
        <v>1281995</v>
      </c>
      <c r="R27" s="100">
        <v>0</v>
      </c>
      <c r="S27" s="100">
        <v>0</v>
      </c>
      <c r="T27" s="100">
        <v>0</v>
      </c>
      <c r="U27" s="100">
        <v>0</v>
      </c>
      <c r="V27" s="100">
        <v>25221691</v>
      </c>
      <c r="W27" s="100">
        <v>43149750</v>
      </c>
      <c r="X27" s="100">
        <v>-17928059</v>
      </c>
      <c r="Y27" s="101">
        <v>-41.55</v>
      </c>
      <c r="Z27" s="102">
        <v>57533000</v>
      </c>
    </row>
    <row r="28" spans="1:26" ht="12.75">
      <c r="A28" s="103" t="s">
        <v>46</v>
      </c>
      <c r="B28" s="19">
        <v>13741329</v>
      </c>
      <c r="C28" s="19">
        <v>0</v>
      </c>
      <c r="D28" s="59">
        <v>57533000</v>
      </c>
      <c r="E28" s="60">
        <v>57533000</v>
      </c>
      <c r="F28" s="60">
        <v>1707629</v>
      </c>
      <c r="G28" s="60">
        <v>6187220</v>
      </c>
      <c r="H28" s="60">
        <v>3601995</v>
      </c>
      <c r="I28" s="60">
        <v>11496844</v>
      </c>
      <c r="J28" s="60">
        <v>1056469</v>
      </c>
      <c r="K28" s="60">
        <v>4686614</v>
      </c>
      <c r="L28" s="60">
        <v>6699769</v>
      </c>
      <c r="M28" s="60">
        <v>12442852</v>
      </c>
      <c r="N28" s="60">
        <v>755071</v>
      </c>
      <c r="O28" s="60">
        <v>0</v>
      </c>
      <c r="P28" s="60">
        <v>526924</v>
      </c>
      <c r="Q28" s="60">
        <v>1281995</v>
      </c>
      <c r="R28" s="60">
        <v>0</v>
      </c>
      <c r="S28" s="60">
        <v>0</v>
      </c>
      <c r="T28" s="60">
        <v>0</v>
      </c>
      <c r="U28" s="60">
        <v>0</v>
      </c>
      <c r="V28" s="60">
        <v>25221691</v>
      </c>
      <c r="W28" s="60">
        <v>43149750</v>
      </c>
      <c r="X28" s="60">
        <v>-17928059</v>
      </c>
      <c r="Y28" s="61">
        <v>-41.55</v>
      </c>
      <c r="Z28" s="62">
        <v>57533000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13741329</v>
      </c>
      <c r="C32" s="22">
        <f>SUM(C28:C31)</f>
        <v>0</v>
      </c>
      <c r="D32" s="99">
        <f aca="true" t="shared" si="5" ref="D32:Z32">SUM(D28:D31)</f>
        <v>57533000</v>
      </c>
      <c r="E32" s="100">
        <f t="shared" si="5"/>
        <v>57533000</v>
      </c>
      <c r="F32" s="100">
        <f t="shared" si="5"/>
        <v>1707629</v>
      </c>
      <c r="G32" s="100">
        <f t="shared" si="5"/>
        <v>6187220</v>
      </c>
      <c r="H32" s="100">
        <f t="shared" si="5"/>
        <v>3601995</v>
      </c>
      <c r="I32" s="100">
        <f t="shared" si="5"/>
        <v>11496844</v>
      </c>
      <c r="J32" s="100">
        <f t="shared" si="5"/>
        <v>1056469</v>
      </c>
      <c r="K32" s="100">
        <f t="shared" si="5"/>
        <v>4686614</v>
      </c>
      <c r="L32" s="100">
        <f t="shared" si="5"/>
        <v>6699769</v>
      </c>
      <c r="M32" s="100">
        <f t="shared" si="5"/>
        <v>12442852</v>
      </c>
      <c r="N32" s="100">
        <f t="shared" si="5"/>
        <v>755071</v>
      </c>
      <c r="O32" s="100">
        <f t="shared" si="5"/>
        <v>0</v>
      </c>
      <c r="P32" s="100">
        <f t="shared" si="5"/>
        <v>526924</v>
      </c>
      <c r="Q32" s="100">
        <f t="shared" si="5"/>
        <v>1281995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25221691</v>
      </c>
      <c r="W32" s="100">
        <f t="shared" si="5"/>
        <v>43149750</v>
      </c>
      <c r="X32" s="100">
        <f t="shared" si="5"/>
        <v>-17928059</v>
      </c>
      <c r="Y32" s="101">
        <f>+IF(W32&lt;&gt;0,(X32/W32)*100,0)</f>
        <v>-41.5484655183402</v>
      </c>
      <c r="Z32" s="102">
        <f t="shared" si="5"/>
        <v>57533000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37860605</v>
      </c>
      <c r="C35" s="19">
        <v>0</v>
      </c>
      <c r="D35" s="59">
        <v>73204812</v>
      </c>
      <c r="E35" s="60">
        <v>5284829</v>
      </c>
      <c r="F35" s="60">
        <v>90782469</v>
      </c>
      <c r="G35" s="60">
        <v>90782469</v>
      </c>
      <c r="H35" s="60">
        <v>90782469</v>
      </c>
      <c r="I35" s="60">
        <v>90782469</v>
      </c>
      <c r="J35" s="60">
        <v>90782469</v>
      </c>
      <c r="K35" s="60">
        <v>90782469</v>
      </c>
      <c r="L35" s="60">
        <v>90782469</v>
      </c>
      <c r="M35" s="60">
        <v>90782469</v>
      </c>
      <c r="N35" s="60">
        <v>90782469</v>
      </c>
      <c r="O35" s="60">
        <v>90782469</v>
      </c>
      <c r="P35" s="60">
        <v>90782469</v>
      </c>
      <c r="Q35" s="60">
        <v>90782469</v>
      </c>
      <c r="R35" s="60">
        <v>0</v>
      </c>
      <c r="S35" s="60">
        <v>0</v>
      </c>
      <c r="T35" s="60">
        <v>0</v>
      </c>
      <c r="U35" s="60">
        <v>0</v>
      </c>
      <c r="V35" s="60">
        <v>90782469</v>
      </c>
      <c r="W35" s="60">
        <v>3963622</v>
      </c>
      <c r="X35" s="60">
        <v>86818847</v>
      </c>
      <c r="Y35" s="61">
        <v>2190.39</v>
      </c>
      <c r="Z35" s="62">
        <v>5284829</v>
      </c>
    </row>
    <row r="36" spans="1:26" ht="12.75">
      <c r="A36" s="58" t="s">
        <v>57</v>
      </c>
      <c r="B36" s="19">
        <v>930049151</v>
      </c>
      <c r="C36" s="19">
        <v>0</v>
      </c>
      <c r="D36" s="59">
        <v>1195961000</v>
      </c>
      <c r="E36" s="60">
        <v>930049151</v>
      </c>
      <c r="F36" s="60">
        <v>1082920392</v>
      </c>
      <c r="G36" s="60">
        <v>1082920392</v>
      </c>
      <c r="H36" s="60">
        <v>1082920392</v>
      </c>
      <c r="I36" s="60">
        <v>1082920392</v>
      </c>
      <c r="J36" s="60">
        <v>1082920392</v>
      </c>
      <c r="K36" s="60">
        <v>1082920392</v>
      </c>
      <c r="L36" s="60">
        <v>1082920392</v>
      </c>
      <c r="M36" s="60">
        <v>1082920392</v>
      </c>
      <c r="N36" s="60">
        <v>1082920392</v>
      </c>
      <c r="O36" s="60">
        <v>1082920392</v>
      </c>
      <c r="P36" s="60">
        <v>1082920392</v>
      </c>
      <c r="Q36" s="60">
        <v>1082920392</v>
      </c>
      <c r="R36" s="60">
        <v>0</v>
      </c>
      <c r="S36" s="60">
        <v>0</v>
      </c>
      <c r="T36" s="60">
        <v>0</v>
      </c>
      <c r="U36" s="60">
        <v>0</v>
      </c>
      <c r="V36" s="60">
        <v>1082920392</v>
      </c>
      <c r="W36" s="60">
        <v>697536863</v>
      </c>
      <c r="X36" s="60">
        <v>385383529</v>
      </c>
      <c r="Y36" s="61">
        <v>55.25</v>
      </c>
      <c r="Z36" s="62">
        <v>930049151</v>
      </c>
    </row>
    <row r="37" spans="1:26" ht="12.75">
      <c r="A37" s="58" t="s">
        <v>58</v>
      </c>
      <c r="B37" s="19">
        <v>311931543</v>
      </c>
      <c r="C37" s="19">
        <v>0</v>
      </c>
      <c r="D37" s="59">
        <v>214303000</v>
      </c>
      <c r="E37" s="60">
        <v>308802070</v>
      </c>
      <c r="F37" s="60">
        <v>150642294</v>
      </c>
      <c r="G37" s="60">
        <v>150642294</v>
      </c>
      <c r="H37" s="60">
        <v>150642294</v>
      </c>
      <c r="I37" s="60">
        <v>150642294</v>
      </c>
      <c r="J37" s="60">
        <v>150642294</v>
      </c>
      <c r="K37" s="60">
        <v>150642294</v>
      </c>
      <c r="L37" s="60">
        <v>150642294</v>
      </c>
      <c r="M37" s="60">
        <v>150642294</v>
      </c>
      <c r="N37" s="60">
        <v>150642294</v>
      </c>
      <c r="O37" s="60">
        <v>150642294</v>
      </c>
      <c r="P37" s="60">
        <v>150642294</v>
      </c>
      <c r="Q37" s="60">
        <v>150642294</v>
      </c>
      <c r="R37" s="60">
        <v>0</v>
      </c>
      <c r="S37" s="60">
        <v>0</v>
      </c>
      <c r="T37" s="60">
        <v>0</v>
      </c>
      <c r="U37" s="60">
        <v>0</v>
      </c>
      <c r="V37" s="60">
        <v>150642294</v>
      </c>
      <c r="W37" s="60">
        <v>231601553</v>
      </c>
      <c r="X37" s="60">
        <v>-80959259</v>
      </c>
      <c r="Y37" s="61">
        <v>-34.96</v>
      </c>
      <c r="Z37" s="62">
        <v>308802070</v>
      </c>
    </row>
    <row r="38" spans="1:26" ht="12.75">
      <c r="A38" s="58" t="s">
        <v>59</v>
      </c>
      <c r="B38" s="19">
        <v>24646237</v>
      </c>
      <c r="C38" s="19">
        <v>0</v>
      </c>
      <c r="D38" s="59">
        <v>8906000</v>
      </c>
      <c r="E38" s="60">
        <v>24646237</v>
      </c>
      <c r="F38" s="60">
        <v>20886821</v>
      </c>
      <c r="G38" s="60">
        <v>20886821</v>
      </c>
      <c r="H38" s="60">
        <v>20886821</v>
      </c>
      <c r="I38" s="60">
        <v>20886821</v>
      </c>
      <c r="J38" s="60">
        <v>20886821</v>
      </c>
      <c r="K38" s="60">
        <v>20886821</v>
      </c>
      <c r="L38" s="60">
        <v>20886821</v>
      </c>
      <c r="M38" s="60">
        <v>20886821</v>
      </c>
      <c r="N38" s="60">
        <v>20886821</v>
      </c>
      <c r="O38" s="60">
        <v>20886821</v>
      </c>
      <c r="P38" s="60">
        <v>20886821</v>
      </c>
      <c r="Q38" s="60">
        <v>20886821</v>
      </c>
      <c r="R38" s="60">
        <v>0</v>
      </c>
      <c r="S38" s="60">
        <v>0</v>
      </c>
      <c r="T38" s="60">
        <v>0</v>
      </c>
      <c r="U38" s="60">
        <v>0</v>
      </c>
      <c r="V38" s="60">
        <v>20886821</v>
      </c>
      <c r="W38" s="60">
        <v>18484678</v>
      </c>
      <c r="X38" s="60">
        <v>2402143</v>
      </c>
      <c r="Y38" s="61">
        <v>13</v>
      </c>
      <c r="Z38" s="62">
        <v>24646237</v>
      </c>
    </row>
    <row r="39" spans="1:26" ht="12.75">
      <c r="A39" s="58" t="s">
        <v>60</v>
      </c>
      <c r="B39" s="19">
        <v>631331976</v>
      </c>
      <c r="C39" s="19">
        <v>0</v>
      </c>
      <c r="D39" s="59">
        <v>1045956812</v>
      </c>
      <c r="E39" s="60">
        <v>601885673</v>
      </c>
      <c r="F39" s="60">
        <v>1002173746</v>
      </c>
      <c r="G39" s="60">
        <v>1002173746</v>
      </c>
      <c r="H39" s="60">
        <v>1002173746</v>
      </c>
      <c r="I39" s="60">
        <v>1002173746</v>
      </c>
      <c r="J39" s="60">
        <v>1002173746</v>
      </c>
      <c r="K39" s="60">
        <v>1002173746</v>
      </c>
      <c r="L39" s="60">
        <v>1002173746</v>
      </c>
      <c r="M39" s="60">
        <v>1002173746</v>
      </c>
      <c r="N39" s="60">
        <v>1002173746</v>
      </c>
      <c r="O39" s="60">
        <v>1002173746</v>
      </c>
      <c r="P39" s="60">
        <v>1002173746</v>
      </c>
      <c r="Q39" s="60">
        <v>1002173746</v>
      </c>
      <c r="R39" s="60">
        <v>0</v>
      </c>
      <c r="S39" s="60">
        <v>0</v>
      </c>
      <c r="T39" s="60">
        <v>0</v>
      </c>
      <c r="U39" s="60">
        <v>0</v>
      </c>
      <c r="V39" s="60">
        <v>1002173746</v>
      </c>
      <c r="W39" s="60">
        <v>451414255</v>
      </c>
      <c r="X39" s="60">
        <v>550759491</v>
      </c>
      <c r="Y39" s="61">
        <v>122.01</v>
      </c>
      <c r="Z39" s="62">
        <v>601885673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31008953</v>
      </c>
      <c r="C42" s="19">
        <v>0</v>
      </c>
      <c r="D42" s="59">
        <v>5759000</v>
      </c>
      <c r="E42" s="60">
        <v>-28974523</v>
      </c>
      <c r="F42" s="60">
        <v>34203515</v>
      </c>
      <c r="G42" s="60">
        <v>-5854136</v>
      </c>
      <c r="H42" s="60">
        <v>-3610669</v>
      </c>
      <c r="I42" s="60">
        <v>24738710</v>
      </c>
      <c r="J42" s="60">
        <v>5264113</v>
      </c>
      <c r="K42" s="60">
        <v>-3903836</v>
      </c>
      <c r="L42" s="60">
        <v>17673509</v>
      </c>
      <c r="M42" s="60">
        <v>19033786</v>
      </c>
      <c r="N42" s="60">
        <v>-758633</v>
      </c>
      <c r="O42" s="60">
        <v>5649017</v>
      </c>
      <c r="P42" s="60">
        <v>18565312</v>
      </c>
      <c r="Q42" s="60">
        <v>23455696</v>
      </c>
      <c r="R42" s="60">
        <v>0</v>
      </c>
      <c r="S42" s="60">
        <v>0</v>
      </c>
      <c r="T42" s="60">
        <v>0</v>
      </c>
      <c r="U42" s="60">
        <v>0</v>
      </c>
      <c r="V42" s="60">
        <v>67228192</v>
      </c>
      <c r="W42" s="60">
        <v>-47373018</v>
      </c>
      <c r="X42" s="60">
        <v>114601210</v>
      </c>
      <c r="Y42" s="61">
        <v>-241.91</v>
      </c>
      <c r="Z42" s="62">
        <v>-28974523</v>
      </c>
    </row>
    <row r="43" spans="1:26" ht="12.75">
      <c r="A43" s="58" t="s">
        <v>63</v>
      </c>
      <c r="B43" s="19">
        <v>-29679184</v>
      </c>
      <c r="C43" s="19">
        <v>0</v>
      </c>
      <c r="D43" s="59">
        <v>-57533000</v>
      </c>
      <c r="E43" s="60">
        <v>-57533000</v>
      </c>
      <c r="F43" s="60">
        <v>-6360021</v>
      </c>
      <c r="G43" s="60">
        <v>-6187220</v>
      </c>
      <c r="H43" s="60">
        <v>-3601995</v>
      </c>
      <c r="I43" s="60">
        <v>-16149236</v>
      </c>
      <c r="J43" s="60">
        <v>-1056469</v>
      </c>
      <c r="K43" s="60">
        <v>-4686614</v>
      </c>
      <c r="L43" s="60">
        <v>-6699769</v>
      </c>
      <c r="M43" s="60">
        <v>-12442852</v>
      </c>
      <c r="N43" s="60">
        <v>-755071</v>
      </c>
      <c r="O43" s="60">
        <v>0</v>
      </c>
      <c r="P43" s="60">
        <v>-526924</v>
      </c>
      <c r="Q43" s="60">
        <v>-1281995</v>
      </c>
      <c r="R43" s="60">
        <v>0</v>
      </c>
      <c r="S43" s="60">
        <v>0</v>
      </c>
      <c r="T43" s="60">
        <v>0</v>
      </c>
      <c r="U43" s="60">
        <v>0</v>
      </c>
      <c r="V43" s="60">
        <v>-29874083</v>
      </c>
      <c r="W43" s="60"/>
      <c r="X43" s="60">
        <v>-29874083</v>
      </c>
      <c r="Y43" s="61">
        <v>0</v>
      </c>
      <c r="Z43" s="62">
        <v>-57533000</v>
      </c>
    </row>
    <row r="44" spans="1:26" ht="12.75">
      <c r="A44" s="58" t="s">
        <v>64</v>
      </c>
      <c r="B44" s="19">
        <v>-179928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2062408</v>
      </c>
      <c r="C45" s="22">
        <v>0</v>
      </c>
      <c r="D45" s="99">
        <v>-51774000</v>
      </c>
      <c r="E45" s="100">
        <v>-86507523</v>
      </c>
      <c r="F45" s="100">
        <v>27843494</v>
      </c>
      <c r="G45" s="100">
        <v>15802138</v>
      </c>
      <c r="H45" s="100">
        <v>8589474</v>
      </c>
      <c r="I45" s="100">
        <v>8589474</v>
      </c>
      <c r="J45" s="100">
        <v>12797118</v>
      </c>
      <c r="K45" s="100">
        <v>4206668</v>
      </c>
      <c r="L45" s="100">
        <v>15180408</v>
      </c>
      <c r="M45" s="100">
        <v>15180408</v>
      </c>
      <c r="N45" s="100">
        <v>13666704</v>
      </c>
      <c r="O45" s="100">
        <v>19315721</v>
      </c>
      <c r="P45" s="100">
        <v>37354109</v>
      </c>
      <c r="Q45" s="100">
        <v>37354109</v>
      </c>
      <c r="R45" s="100">
        <v>0</v>
      </c>
      <c r="S45" s="100">
        <v>0</v>
      </c>
      <c r="T45" s="100">
        <v>0</v>
      </c>
      <c r="U45" s="100">
        <v>0</v>
      </c>
      <c r="V45" s="100">
        <v>37354109</v>
      </c>
      <c r="W45" s="100">
        <v>-47373018</v>
      </c>
      <c r="X45" s="100">
        <v>84727127</v>
      </c>
      <c r="Y45" s="101">
        <v>-178.85</v>
      </c>
      <c r="Z45" s="102">
        <v>-86507523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7389379</v>
      </c>
      <c r="C51" s="52">
        <v>0</v>
      </c>
      <c r="D51" s="129">
        <v>8706752</v>
      </c>
      <c r="E51" s="54">
        <v>8329693</v>
      </c>
      <c r="F51" s="54">
        <v>0</v>
      </c>
      <c r="G51" s="54">
        <v>0</v>
      </c>
      <c r="H51" s="54">
        <v>0</v>
      </c>
      <c r="I51" s="54">
        <v>8169104</v>
      </c>
      <c r="J51" s="54">
        <v>0</v>
      </c>
      <c r="K51" s="54">
        <v>0</v>
      </c>
      <c r="L51" s="54">
        <v>0</v>
      </c>
      <c r="M51" s="54">
        <v>9441186</v>
      </c>
      <c r="N51" s="54">
        <v>0</v>
      </c>
      <c r="O51" s="54">
        <v>0</v>
      </c>
      <c r="P51" s="54">
        <v>0</v>
      </c>
      <c r="Q51" s="54">
        <v>8905407</v>
      </c>
      <c r="R51" s="54">
        <v>0</v>
      </c>
      <c r="S51" s="54">
        <v>0</v>
      </c>
      <c r="T51" s="54">
        <v>0</v>
      </c>
      <c r="U51" s="54">
        <v>0</v>
      </c>
      <c r="V51" s="54">
        <v>8829155</v>
      </c>
      <c r="W51" s="54">
        <v>250333800</v>
      </c>
      <c r="X51" s="54">
        <v>310104476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67.52394545656686</v>
      </c>
      <c r="C58" s="5">
        <f>IF(C67=0,0,+(C76/C67)*100)</f>
        <v>0</v>
      </c>
      <c r="D58" s="6">
        <f aca="true" t="shared" si="6" ref="D58:Z58">IF(D67=0,0,+(D76/D67)*100)</f>
        <v>27.137267869642294</v>
      </c>
      <c r="E58" s="7">
        <f t="shared" si="6"/>
        <v>23.269185609015345</v>
      </c>
      <c r="F58" s="7">
        <f t="shared" si="6"/>
        <v>31.94732555310421</v>
      </c>
      <c r="G58" s="7">
        <f t="shared" si="6"/>
        <v>10.349566252799395</v>
      </c>
      <c r="H58" s="7">
        <f t="shared" si="6"/>
        <v>47.75260428328709</v>
      </c>
      <c r="I58" s="7">
        <f t="shared" si="6"/>
        <v>18.519989999471733</v>
      </c>
      <c r="J58" s="7">
        <f t="shared" si="6"/>
        <v>42.532703378059864</v>
      </c>
      <c r="K58" s="7">
        <f t="shared" si="6"/>
        <v>-5310.166524529826</v>
      </c>
      <c r="L58" s="7">
        <f t="shared" si="6"/>
        <v>39.25235191231848</v>
      </c>
      <c r="M58" s="7">
        <f t="shared" si="6"/>
        <v>61.14979029077089</v>
      </c>
      <c r="N58" s="7">
        <f t="shared" si="6"/>
        <v>108.98220878276365</v>
      </c>
      <c r="O58" s="7">
        <f t="shared" si="6"/>
        <v>70.47993342835083</v>
      </c>
      <c r="P58" s="7">
        <f t="shared" si="6"/>
        <v>0</v>
      </c>
      <c r="Q58" s="7">
        <f t="shared" si="6"/>
        <v>122.46151676548132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43.61835978597932</v>
      </c>
      <c r="W58" s="7">
        <f t="shared" si="6"/>
        <v>38.2242791542189</v>
      </c>
      <c r="X58" s="7">
        <f t="shared" si="6"/>
        <v>0</v>
      </c>
      <c r="Y58" s="7">
        <f t="shared" si="6"/>
        <v>0</v>
      </c>
      <c r="Z58" s="8">
        <f t="shared" si="6"/>
        <v>23.269185609015345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80.00217793347737</v>
      </c>
      <c r="E59" s="10">
        <f t="shared" si="7"/>
        <v>80.00213055439268</v>
      </c>
      <c r="F59" s="10">
        <f t="shared" si="7"/>
        <v>0</v>
      </c>
      <c r="G59" s="10">
        <f t="shared" si="7"/>
        <v>3.0769034625929064</v>
      </c>
      <c r="H59" s="10">
        <f t="shared" si="7"/>
        <v>-1272.047343238479</v>
      </c>
      <c r="I59" s="10">
        <f t="shared" si="7"/>
        <v>9.605502531534691</v>
      </c>
      <c r="J59" s="10">
        <f t="shared" si="7"/>
        <v>-1066.4429958692197</v>
      </c>
      <c r="K59" s="10">
        <f t="shared" si="7"/>
        <v>-1659.871432244793</v>
      </c>
      <c r="L59" s="10">
        <f t="shared" si="7"/>
        <v>-382.8693835791628</v>
      </c>
      <c r="M59" s="10">
        <f t="shared" si="7"/>
        <v>-970.8347906060959</v>
      </c>
      <c r="N59" s="10">
        <f t="shared" si="7"/>
        <v>-2963.447437974252</v>
      </c>
      <c r="O59" s="10">
        <f t="shared" si="7"/>
        <v>-1418.4094978259018</v>
      </c>
      <c r="P59" s="10">
        <f t="shared" si="7"/>
        <v>0</v>
      </c>
      <c r="Q59" s="10">
        <f t="shared" si="7"/>
        <v>-2894.1640378548896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53.55413281886279</v>
      </c>
      <c r="W59" s="10">
        <f t="shared" si="7"/>
        <v>86.18489302149115</v>
      </c>
      <c r="X59" s="10">
        <f t="shared" si="7"/>
        <v>0</v>
      </c>
      <c r="Y59" s="10">
        <f t="shared" si="7"/>
        <v>0</v>
      </c>
      <c r="Z59" s="11">
        <f t="shared" si="7"/>
        <v>80.00213055439268</v>
      </c>
    </row>
    <row r="60" spans="1:26" ht="12.75">
      <c r="A60" s="38" t="s">
        <v>32</v>
      </c>
      <c r="B60" s="12">
        <f t="shared" si="7"/>
        <v>65.53815376466319</v>
      </c>
      <c r="C60" s="12">
        <f t="shared" si="7"/>
        <v>0</v>
      </c>
      <c r="D60" s="3">
        <f t="shared" si="7"/>
        <v>21.9065640086337</v>
      </c>
      <c r="E60" s="13">
        <f t="shared" si="7"/>
        <v>15.690096714594299</v>
      </c>
      <c r="F60" s="13">
        <f t="shared" si="7"/>
        <v>27.183137669024916</v>
      </c>
      <c r="G60" s="13">
        <f t="shared" si="7"/>
        <v>67.18931692311304</v>
      </c>
      <c r="H60" s="13">
        <f t="shared" si="7"/>
        <v>41.85369315442558</v>
      </c>
      <c r="I60" s="13">
        <f t="shared" si="7"/>
        <v>42.212912330480506</v>
      </c>
      <c r="J60" s="13">
        <f t="shared" si="7"/>
        <v>31.783404819124122</v>
      </c>
      <c r="K60" s="13">
        <f t="shared" si="7"/>
        <v>0</v>
      </c>
      <c r="L60" s="13">
        <f t="shared" si="7"/>
        <v>29.404949641132</v>
      </c>
      <c r="M60" s="13">
        <f t="shared" si="7"/>
        <v>45.0882920049253</v>
      </c>
      <c r="N60" s="13">
        <f t="shared" si="7"/>
        <v>37.30750421843002</v>
      </c>
      <c r="O60" s="13">
        <f t="shared" si="7"/>
        <v>35.746604309896675</v>
      </c>
      <c r="P60" s="13">
        <f t="shared" si="7"/>
        <v>0</v>
      </c>
      <c r="Q60" s="13">
        <f t="shared" si="7"/>
        <v>52.08862941984187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46.07296535854372</v>
      </c>
      <c r="W60" s="13">
        <f t="shared" si="7"/>
        <v>30.820190449480055</v>
      </c>
      <c r="X60" s="13">
        <f t="shared" si="7"/>
        <v>0</v>
      </c>
      <c r="Y60" s="13">
        <f t="shared" si="7"/>
        <v>0</v>
      </c>
      <c r="Z60" s="14">
        <f t="shared" si="7"/>
        <v>15.690096714594299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50.00161190265465</v>
      </c>
      <c r="E62" s="13">
        <f t="shared" si="7"/>
        <v>49.90300758155892</v>
      </c>
      <c r="F62" s="13">
        <f t="shared" si="7"/>
        <v>21.31795652560455</v>
      </c>
      <c r="G62" s="13">
        <f t="shared" si="7"/>
        <v>193.47965089923508</v>
      </c>
      <c r="H62" s="13">
        <f t="shared" si="7"/>
        <v>79.83588984456752</v>
      </c>
      <c r="I62" s="13">
        <f t="shared" si="7"/>
        <v>54.6561169372529</v>
      </c>
      <c r="J62" s="13">
        <f t="shared" si="7"/>
        <v>67.10464104166505</v>
      </c>
      <c r="K62" s="13">
        <f t="shared" si="7"/>
        <v>0</v>
      </c>
      <c r="L62" s="13">
        <f t="shared" si="7"/>
        <v>34.64439570288499</v>
      </c>
      <c r="M62" s="13">
        <f t="shared" si="7"/>
        <v>67.05998290323187</v>
      </c>
      <c r="N62" s="13">
        <f t="shared" si="7"/>
        <v>36.42733316178483</v>
      </c>
      <c r="O62" s="13">
        <f t="shared" si="7"/>
        <v>43.4475181190815</v>
      </c>
      <c r="P62" s="13">
        <f t="shared" si="7"/>
        <v>0</v>
      </c>
      <c r="Q62" s="13">
        <f t="shared" si="7"/>
        <v>56.3651497460907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59.055398465711065</v>
      </c>
      <c r="W62" s="13">
        <f t="shared" si="7"/>
        <v>21.535734506746103</v>
      </c>
      <c r="X62" s="13">
        <f t="shared" si="7"/>
        <v>0</v>
      </c>
      <c r="Y62" s="13">
        <f t="shared" si="7"/>
        <v>0</v>
      </c>
      <c r="Z62" s="14">
        <f t="shared" si="7"/>
        <v>49.90300758155892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49.999687324297575</v>
      </c>
      <c r="E63" s="13">
        <f t="shared" si="7"/>
        <v>42.609439847446886</v>
      </c>
      <c r="F63" s="13">
        <f t="shared" si="7"/>
        <v>32.463773102524385</v>
      </c>
      <c r="G63" s="13">
        <f t="shared" si="7"/>
        <v>44.78703606805018</v>
      </c>
      <c r="H63" s="13">
        <f t="shared" si="7"/>
        <v>32.66966590412328</v>
      </c>
      <c r="I63" s="13">
        <f t="shared" si="7"/>
        <v>36.60481215736677</v>
      </c>
      <c r="J63" s="13">
        <f t="shared" si="7"/>
        <v>22.800012584090563</v>
      </c>
      <c r="K63" s="13">
        <f t="shared" si="7"/>
        <v>0</v>
      </c>
      <c r="L63" s="13">
        <f t="shared" si="7"/>
        <v>25.43617840298385</v>
      </c>
      <c r="M63" s="13">
        <f t="shared" si="7"/>
        <v>35.82170548824973</v>
      </c>
      <c r="N63" s="13">
        <f t="shared" si="7"/>
        <v>38.17403783626212</v>
      </c>
      <c r="O63" s="13">
        <f t="shared" si="7"/>
        <v>29.64189345751082</v>
      </c>
      <c r="P63" s="13">
        <f t="shared" si="7"/>
        <v>0</v>
      </c>
      <c r="Q63" s="13">
        <f t="shared" si="7"/>
        <v>48.82492319881603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39.37402059854515</v>
      </c>
      <c r="W63" s="13">
        <f t="shared" si="7"/>
        <v>42.24063976859724</v>
      </c>
      <c r="X63" s="13">
        <f t="shared" si="7"/>
        <v>0</v>
      </c>
      <c r="Y63" s="13">
        <f t="shared" si="7"/>
        <v>0</v>
      </c>
      <c r="Z63" s="14">
        <f t="shared" si="7"/>
        <v>42.609439847446886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49.999124219161764</v>
      </c>
      <c r="E64" s="13">
        <f t="shared" si="7"/>
        <v>42.63797212585774</v>
      </c>
      <c r="F64" s="13">
        <f t="shared" si="7"/>
        <v>32.99006656468436</v>
      </c>
      <c r="G64" s="13">
        <f t="shared" si="7"/>
        <v>43.52108372171147</v>
      </c>
      <c r="H64" s="13">
        <f t="shared" si="7"/>
        <v>33.00110376073689</v>
      </c>
      <c r="I64" s="13">
        <f t="shared" si="7"/>
        <v>36.555189485657344</v>
      </c>
      <c r="J64" s="13">
        <f t="shared" si="7"/>
        <v>23.073783160209864</v>
      </c>
      <c r="K64" s="13">
        <f t="shared" si="7"/>
        <v>0</v>
      </c>
      <c r="L64" s="13">
        <f t="shared" si="7"/>
        <v>25.62396966699637</v>
      </c>
      <c r="M64" s="13">
        <f t="shared" si="7"/>
        <v>36.171011629470215</v>
      </c>
      <c r="N64" s="13">
        <f t="shared" si="7"/>
        <v>37.66722304648862</v>
      </c>
      <c r="O64" s="13">
        <f t="shared" si="7"/>
        <v>30.563489119683478</v>
      </c>
      <c r="P64" s="13">
        <f t="shared" si="7"/>
        <v>0</v>
      </c>
      <c r="Q64" s="13">
        <f t="shared" si="7"/>
        <v>49.03607195845697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39.52868812645244</v>
      </c>
      <c r="W64" s="13">
        <f t="shared" si="7"/>
        <v>43.14394970788728</v>
      </c>
      <c r="X64" s="13">
        <f t="shared" si="7"/>
        <v>0</v>
      </c>
      <c r="Y64" s="13">
        <f t="shared" si="7"/>
        <v>0</v>
      </c>
      <c r="Z64" s="14">
        <f t="shared" si="7"/>
        <v>42.63797212585774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327549.2183560262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121562205</v>
      </c>
      <c r="C67" s="24"/>
      <c r="D67" s="25">
        <v>155269868</v>
      </c>
      <c r="E67" s="26">
        <v>138766627</v>
      </c>
      <c r="F67" s="26">
        <v>5462307</v>
      </c>
      <c r="G67" s="26">
        <v>23597501</v>
      </c>
      <c r="H67" s="26">
        <v>4086441</v>
      </c>
      <c r="I67" s="26">
        <v>33146249</v>
      </c>
      <c r="J67" s="26">
        <v>8235082</v>
      </c>
      <c r="K67" s="26">
        <v>-44558</v>
      </c>
      <c r="L67" s="26">
        <v>3928399</v>
      </c>
      <c r="M67" s="26">
        <v>12118923</v>
      </c>
      <c r="N67" s="26">
        <v>3928399</v>
      </c>
      <c r="O67" s="26">
        <v>3928399</v>
      </c>
      <c r="P67" s="26"/>
      <c r="Q67" s="26">
        <v>7856798</v>
      </c>
      <c r="R67" s="26"/>
      <c r="S67" s="26"/>
      <c r="T67" s="26"/>
      <c r="U67" s="26"/>
      <c r="V67" s="26">
        <v>53121970</v>
      </c>
      <c r="W67" s="26">
        <v>63356062</v>
      </c>
      <c r="X67" s="26"/>
      <c r="Y67" s="25"/>
      <c r="Z67" s="27">
        <v>138766627</v>
      </c>
    </row>
    <row r="68" spans="1:26" ht="12.75" hidden="1">
      <c r="A68" s="37" t="s">
        <v>31</v>
      </c>
      <c r="B68" s="19">
        <v>16134160</v>
      </c>
      <c r="C68" s="19"/>
      <c r="D68" s="20">
        <v>18439498</v>
      </c>
      <c r="E68" s="21">
        <v>19262592</v>
      </c>
      <c r="F68" s="21"/>
      <c r="G68" s="21">
        <v>19844204</v>
      </c>
      <c r="H68" s="21">
        <v>-59565</v>
      </c>
      <c r="I68" s="21">
        <v>19784639</v>
      </c>
      <c r="J68" s="21">
        <v>-156629</v>
      </c>
      <c r="K68" s="21">
        <v>-58335</v>
      </c>
      <c r="L68" s="21">
        <v>-93832</v>
      </c>
      <c r="M68" s="21">
        <v>-308796</v>
      </c>
      <c r="N68" s="21">
        <v>-93832</v>
      </c>
      <c r="O68" s="21">
        <v>-93832</v>
      </c>
      <c r="P68" s="21"/>
      <c r="Q68" s="21">
        <v>-187664</v>
      </c>
      <c r="R68" s="21"/>
      <c r="S68" s="21"/>
      <c r="T68" s="21"/>
      <c r="U68" s="21"/>
      <c r="V68" s="21">
        <v>19288179</v>
      </c>
      <c r="W68" s="21">
        <v>13410544</v>
      </c>
      <c r="X68" s="21"/>
      <c r="Y68" s="20"/>
      <c r="Z68" s="23">
        <v>19262592</v>
      </c>
    </row>
    <row r="69" spans="1:26" ht="12.75" hidden="1">
      <c r="A69" s="38" t="s">
        <v>32</v>
      </c>
      <c r="B69" s="19">
        <v>105424079</v>
      </c>
      <c r="C69" s="19"/>
      <c r="D69" s="20">
        <v>125003629</v>
      </c>
      <c r="E69" s="21">
        <v>107579834</v>
      </c>
      <c r="F69" s="21">
        <v>4462064</v>
      </c>
      <c r="G69" s="21">
        <v>2726106</v>
      </c>
      <c r="H69" s="21">
        <v>2852047</v>
      </c>
      <c r="I69" s="21">
        <v>10040217</v>
      </c>
      <c r="J69" s="21">
        <v>5764782</v>
      </c>
      <c r="K69" s="21"/>
      <c r="L69" s="21">
        <v>4022231</v>
      </c>
      <c r="M69" s="21">
        <v>9787013</v>
      </c>
      <c r="N69" s="21">
        <v>4022231</v>
      </c>
      <c r="O69" s="21">
        <v>4022231</v>
      </c>
      <c r="P69" s="21"/>
      <c r="Q69" s="21">
        <v>8044462</v>
      </c>
      <c r="R69" s="21"/>
      <c r="S69" s="21"/>
      <c r="T69" s="21"/>
      <c r="U69" s="21"/>
      <c r="V69" s="21">
        <v>27871692</v>
      </c>
      <c r="W69" s="21">
        <v>41075460</v>
      </c>
      <c r="X69" s="21"/>
      <c r="Y69" s="20"/>
      <c r="Z69" s="23">
        <v>107579834</v>
      </c>
    </row>
    <row r="70" spans="1:26" ht="12.75" hidden="1">
      <c r="A70" s="39" t="s">
        <v>103</v>
      </c>
      <c r="B70" s="19">
        <v>58977652</v>
      </c>
      <c r="C70" s="19"/>
      <c r="D70" s="20">
        <v>70236353</v>
      </c>
      <c r="E70" s="21">
        <v>70236353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>
        <v>70236353</v>
      </c>
    </row>
    <row r="71" spans="1:26" ht="12.75" hidden="1">
      <c r="A71" s="39" t="s">
        <v>104</v>
      </c>
      <c r="B71" s="19">
        <v>25206711</v>
      </c>
      <c r="C71" s="19"/>
      <c r="D71" s="20">
        <v>30647012</v>
      </c>
      <c r="E71" s="21">
        <v>13225776</v>
      </c>
      <c r="F71" s="21">
        <v>2159616</v>
      </c>
      <c r="G71" s="21">
        <v>419134</v>
      </c>
      <c r="H71" s="21">
        <v>548534</v>
      </c>
      <c r="I71" s="21">
        <v>3127284</v>
      </c>
      <c r="J71" s="21">
        <v>1156917</v>
      </c>
      <c r="K71" s="21"/>
      <c r="L71" s="21">
        <v>1713801</v>
      </c>
      <c r="M71" s="21">
        <v>2870718</v>
      </c>
      <c r="N71" s="21">
        <v>1713801</v>
      </c>
      <c r="O71" s="21">
        <v>1713801</v>
      </c>
      <c r="P71" s="21"/>
      <c r="Q71" s="21">
        <v>3427602</v>
      </c>
      <c r="R71" s="21"/>
      <c r="S71" s="21"/>
      <c r="T71" s="21"/>
      <c r="U71" s="21"/>
      <c r="V71" s="21">
        <v>9425604</v>
      </c>
      <c r="W71" s="21">
        <v>22985262</v>
      </c>
      <c r="X71" s="21"/>
      <c r="Y71" s="20"/>
      <c r="Z71" s="23">
        <v>13225776</v>
      </c>
    </row>
    <row r="72" spans="1:26" ht="12.75" hidden="1">
      <c r="A72" s="39" t="s">
        <v>105</v>
      </c>
      <c r="B72" s="19">
        <v>12286690</v>
      </c>
      <c r="C72" s="19"/>
      <c r="D72" s="20">
        <v>14072088</v>
      </c>
      <c r="E72" s="21">
        <v>13950289</v>
      </c>
      <c r="F72" s="21">
        <v>1336921</v>
      </c>
      <c r="G72" s="21">
        <v>1318674</v>
      </c>
      <c r="H72" s="21">
        <v>1335006</v>
      </c>
      <c r="I72" s="21">
        <v>3990601</v>
      </c>
      <c r="J72" s="21">
        <v>2670038</v>
      </c>
      <c r="K72" s="21"/>
      <c r="L72" s="21">
        <v>1337870</v>
      </c>
      <c r="M72" s="21">
        <v>4007908</v>
      </c>
      <c r="N72" s="21">
        <v>1337870</v>
      </c>
      <c r="O72" s="21">
        <v>1337870</v>
      </c>
      <c r="P72" s="21"/>
      <c r="Q72" s="21">
        <v>2675740</v>
      </c>
      <c r="R72" s="21"/>
      <c r="S72" s="21"/>
      <c r="T72" s="21"/>
      <c r="U72" s="21"/>
      <c r="V72" s="21">
        <v>10674249</v>
      </c>
      <c r="W72" s="21">
        <v>10554066</v>
      </c>
      <c r="X72" s="21"/>
      <c r="Y72" s="20"/>
      <c r="Z72" s="23">
        <v>13950289</v>
      </c>
    </row>
    <row r="73" spans="1:26" ht="12.75" hidden="1">
      <c r="A73" s="39" t="s">
        <v>106</v>
      </c>
      <c r="B73" s="19">
        <v>8953026</v>
      </c>
      <c r="C73" s="19"/>
      <c r="D73" s="20">
        <v>10048176</v>
      </c>
      <c r="E73" s="21">
        <v>10167416</v>
      </c>
      <c r="F73" s="21">
        <v>965527</v>
      </c>
      <c r="G73" s="21">
        <v>988298</v>
      </c>
      <c r="H73" s="21">
        <v>968507</v>
      </c>
      <c r="I73" s="21">
        <v>2922332</v>
      </c>
      <c r="J73" s="21">
        <v>1937827</v>
      </c>
      <c r="K73" s="21"/>
      <c r="L73" s="21">
        <v>970560</v>
      </c>
      <c r="M73" s="21">
        <v>2908387</v>
      </c>
      <c r="N73" s="21">
        <v>970560</v>
      </c>
      <c r="O73" s="21">
        <v>970560</v>
      </c>
      <c r="P73" s="21"/>
      <c r="Q73" s="21">
        <v>1941120</v>
      </c>
      <c r="R73" s="21"/>
      <c r="S73" s="21"/>
      <c r="T73" s="21"/>
      <c r="U73" s="21"/>
      <c r="V73" s="21">
        <v>7771839</v>
      </c>
      <c r="W73" s="21">
        <v>7536132</v>
      </c>
      <c r="X73" s="21"/>
      <c r="Y73" s="20"/>
      <c r="Z73" s="23">
        <v>10167416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3966</v>
      </c>
      <c r="C75" s="28"/>
      <c r="D75" s="29">
        <v>11826741</v>
      </c>
      <c r="E75" s="30">
        <v>11924201</v>
      </c>
      <c r="F75" s="30">
        <v>1000243</v>
      </c>
      <c r="G75" s="30">
        <v>1027191</v>
      </c>
      <c r="H75" s="30">
        <v>1293959</v>
      </c>
      <c r="I75" s="30">
        <v>3321393</v>
      </c>
      <c r="J75" s="30">
        <v>2626929</v>
      </c>
      <c r="K75" s="30">
        <v>13777</v>
      </c>
      <c r="L75" s="30"/>
      <c r="M75" s="30">
        <v>2640706</v>
      </c>
      <c r="N75" s="30"/>
      <c r="O75" s="30"/>
      <c r="P75" s="30"/>
      <c r="Q75" s="30"/>
      <c r="R75" s="30"/>
      <c r="S75" s="30"/>
      <c r="T75" s="30"/>
      <c r="U75" s="30"/>
      <c r="V75" s="30">
        <v>5962099</v>
      </c>
      <c r="W75" s="30">
        <v>8870058</v>
      </c>
      <c r="X75" s="30"/>
      <c r="Y75" s="29"/>
      <c r="Z75" s="31">
        <v>11924201</v>
      </c>
    </row>
    <row r="76" spans="1:26" ht="12.75" hidden="1">
      <c r="A76" s="42" t="s">
        <v>287</v>
      </c>
      <c r="B76" s="32">
        <v>82083597</v>
      </c>
      <c r="C76" s="32"/>
      <c r="D76" s="33">
        <v>42136000</v>
      </c>
      <c r="E76" s="34">
        <v>32289864</v>
      </c>
      <c r="F76" s="34">
        <v>1745061</v>
      </c>
      <c r="G76" s="34">
        <v>2442239</v>
      </c>
      <c r="H76" s="34">
        <v>1951382</v>
      </c>
      <c r="I76" s="34">
        <v>6138682</v>
      </c>
      <c r="J76" s="34">
        <v>3502603</v>
      </c>
      <c r="K76" s="34">
        <v>2366104</v>
      </c>
      <c r="L76" s="34">
        <v>1541989</v>
      </c>
      <c r="M76" s="34">
        <v>7410696</v>
      </c>
      <c r="N76" s="34">
        <v>4281256</v>
      </c>
      <c r="O76" s="34">
        <v>2768733</v>
      </c>
      <c r="P76" s="34">
        <v>2571565</v>
      </c>
      <c r="Q76" s="34">
        <v>9621554</v>
      </c>
      <c r="R76" s="34"/>
      <c r="S76" s="34"/>
      <c r="T76" s="34"/>
      <c r="U76" s="34"/>
      <c r="V76" s="34">
        <v>23170932</v>
      </c>
      <c r="W76" s="34">
        <v>24217398</v>
      </c>
      <c r="X76" s="34"/>
      <c r="Y76" s="33"/>
      <c r="Z76" s="35">
        <v>32289864</v>
      </c>
    </row>
    <row r="77" spans="1:26" ht="12.75" hidden="1">
      <c r="A77" s="37" t="s">
        <v>31</v>
      </c>
      <c r="B77" s="19"/>
      <c r="C77" s="19"/>
      <c r="D77" s="20">
        <v>14752000</v>
      </c>
      <c r="E77" s="21">
        <v>15410484</v>
      </c>
      <c r="F77" s="21">
        <v>532132</v>
      </c>
      <c r="G77" s="21">
        <v>610587</v>
      </c>
      <c r="H77" s="21">
        <v>757695</v>
      </c>
      <c r="I77" s="21">
        <v>1900414</v>
      </c>
      <c r="J77" s="21">
        <v>1670359</v>
      </c>
      <c r="K77" s="21">
        <v>968286</v>
      </c>
      <c r="L77" s="21">
        <v>359254</v>
      </c>
      <c r="M77" s="21">
        <v>2997899</v>
      </c>
      <c r="N77" s="21">
        <v>2780662</v>
      </c>
      <c r="O77" s="21">
        <v>1330922</v>
      </c>
      <c r="P77" s="21">
        <v>1319720</v>
      </c>
      <c r="Q77" s="21">
        <v>5431304</v>
      </c>
      <c r="R77" s="21"/>
      <c r="S77" s="21"/>
      <c r="T77" s="21"/>
      <c r="U77" s="21"/>
      <c r="V77" s="21">
        <v>10329617</v>
      </c>
      <c r="W77" s="21">
        <v>11557863</v>
      </c>
      <c r="X77" s="21"/>
      <c r="Y77" s="20"/>
      <c r="Z77" s="23">
        <v>15410484</v>
      </c>
    </row>
    <row r="78" spans="1:26" ht="12.75" hidden="1">
      <c r="A78" s="38" t="s">
        <v>32</v>
      </c>
      <c r="B78" s="19">
        <v>69092995</v>
      </c>
      <c r="C78" s="19"/>
      <c r="D78" s="20">
        <v>27384000</v>
      </c>
      <c r="E78" s="21">
        <v>16879380</v>
      </c>
      <c r="F78" s="21">
        <v>1212929</v>
      </c>
      <c r="G78" s="21">
        <v>1831652</v>
      </c>
      <c r="H78" s="21">
        <v>1193687</v>
      </c>
      <c r="I78" s="21">
        <v>4238268</v>
      </c>
      <c r="J78" s="21">
        <v>1832244</v>
      </c>
      <c r="K78" s="21">
        <v>1397818</v>
      </c>
      <c r="L78" s="21">
        <v>1182735</v>
      </c>
      <c r="M78" s="21">
        <v>4412797</v>
      </c>
      <c r="N78" s="21">
        <v>1500594</v>
      </c>
      <c r="O78" s="21">
        <v>1437811</v>
      </c>
      <c r="P78" s="21">
        <v>1251845</v>
      </c>
      <c r="Q78" s="21">
        <v>4190250</v>
      </c>
      <c r="R78" s="21"/>
      <c r="S78" s="21"/>
      <c r="T78" s="21"/>
      <c r="U78" s="21"/>
      <c r="V78" s="21">
        <v>12841315</v>
      </c>
      <c r="W78" s="21">
        <v>12659535</v>
      </c>
      <c r="X78" s="21"/>
      <c r="Y78" s="20"/>
      <c r="Z78" s="23">
        <v>16879380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15324000</v>
      </c>
      <c r="E80" s="21">
        <v>6600060</v>
      </c>
      <c r="F80" s="21">
        <v>460386</v>
      </c>
      <c r="G80" s="21">
        <v>810939</v>
      </c>
      <c r="H80" s="21">
        <v>437927</v>
      </c>
      <c r="I80" s="21">
        <v>1709252</v>
      </c>
      <c r="J80" s="21">
        <v>776345</v>
      </c>
      <c r="K80" s="21">
        <v>555022</v>
      </c>
      <c r="L80" s="21">
        <v>593736</v>
      </c>
      <c r="M80" s="21">
        <v>1925103</v>
      </c>
      <c r="N80" s="21">
        <v>624292</v>
      </c>
      <c r="O80" s="21">
        <v>744604</v>
      </c>
      <c r="P80" s="21">
        <v>563077</v>
      </c>
      <c r="Q80" s="21">
        <v>1931973</v>
      </c>
      <c r="R80" s="21"/>
      <c r="S80" s="21"/>
      <c r="T80" s="21"/>
      <c r="U80" s="21"/>
      <c r="V80" s="21">
        <v>5566328</v>
      </c>
      <c r="W80" s="21">
        <v>4950045</v>
      </c>
      <c r="X80" s="21"/>
      <c r="Y80" s="20"/>
      <c r="Z80" s="23">
        <v>6600060</v>
      </c>
    </row>
    <row r="81" spans="1:26" ht="12.75" hidden="1">
      <c r="A81" s="39" t="s">
        <v>105</v>
      </c>
      <c r="B81" s="19"/>
      <c r="C81" s="19"/>
      <c r="D81" s="20">
        <v>7036000</v>
      </c>
      <c r="E81" s="21">
        <v>5944140</v>
      </c>
      <c r="F81" s="21">
        <v>434015</v>
      </c>
      <c r="G81" s="21">
        <v>590595</v>
      </c>
      <c r="H81" s="21">
        <v>436142</v>
      </c>
      <c r="I81" s="21">
        <v>1460752</v>
      </c>
      <c r="J81" s="21">
        <v>608769</v>
      </c>
      <c r="K81" s="21">
        <v>486629</v>
      </c>
      <c r="L81" s="21">
        <v>340303</v>
      </c>
      <c r="M81" s="21">
        <v>1435701</v>
      </c>
      <c r="N81" s="21">
        <v>510719</v>
      </c>
      <c r="O81" s="21">
        <v>396570</v>
      </c>
      <c r="P81" s="21">
        <v>399139</v>
      </c>
      <c r="Q81" s="21">
        <v>1306428</v>
      </c>
      <c r="R81" s="21"/>
      <c r="S81" s="21"/>
      <c r="T81" s="21"/>
      <c r="U81" s="21"/>
      <c r="V81" s="21">
        <v>4202881</v>
      </c>
      <c r="W81" s="21">
        <v>4458105</v>
      </c>
      <c r="X81" s="21"/>
      <c r="Y81" s="20"/>
      <c r="Z81" s="23">
        <v>5944140</v>
      </c>
    </row>
    <row r="82" spans="1:26" ht="12.75" hidden="1">
      <c r="A82" s="39" t="s">
        <v>106</v>
      </c>
      <c r="B82" s="19"/>
      <c r="C82" s="19"/>
      <c r="D82" s="20">
        <v>5024000</v>
      </c>
      <c r="E82" s="21">
        <v>4335180</v>
      </c>
      <c r="F82" s="21">
        <v>318528</v>
      </c>
      <c r="G82" s="21">
        <v>430118</v>
      </c>
      <c r="H82" s="21">
        <v>319618</v>
      </c>
      <c r="I82" s="21">
        <v>1068264</v>
      </c>
      <c r="J82" s="21">
        <v>447130</v>
      </c>
      <c r="K82" s="21">
        <v>356167</v>
      </c>
      <c r="L82" s="21">
        <v>248696</v>
      </c>
      <c r="M82" s="21">
        <v>1051993</v>
      </c>
      <c r="N82" s="21">
        <v>365583</v>
      </c>
      <c r="O82" s="21">
        <v>296637</v>
      </c>
      <c r="P82" s="21">
        <v>289629</v>
      </c>
      <c r="Q82" s="21">
        <v>951849</v>
      </c>
      <c r="R82" s="21"/>
      <c r="S82" s="21"/>
      <c r="T82" s="21"/>
      <c r="U82" s="21"/>
      <c r="V82" s="21">
        <v>3072106</v>
      </c>
      <c r="W82" s="21">
        <v>3251385</v>
      </c>
      <c r="X82" s="21"/>
      <c r="Y82" s="20"/>
      <c r="Z82" s="23">
        <v>4335180</v>
      </c>
    </row>
    <row r="83" spans="1:26" ht="12.75" hidden="1">
      <c r="A83" s="39" t="s">
        <v>107</v>
      </c>
      <c r="B83" s="19">
        <v>69092995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12990602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3000498</v>
      </c>
      <c r="D5" s="357">
        <f t="shared" si="0"/>
        <v>0</v>
      </c>
      <c r="E5" s="356">
        <f t="shared" si="0"/>
        <v>2559435</v>
      </c>
      <c r="F5" s="358">
        <f t="shared" si="0"/>
        <v>2557892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1918420</v>
      </c>
      <c r="Y5" s="358">
        <f t="shared" si="0"/>
        <v>-1918420</v>
      </c>
      <c r="Z5" s="359">
        <f>+IF(X5&lt;&gt;0,+(Y5/X5)*100,0)</f>
        <v>-100</v>
      </c>
      <c r="AA5" s="360">
        <f>+AA6+AA8+AA11+AA13+AA15</f>
        <v>2557892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475000</v>
      </c>
      <c r="F6" s="59">
        <f t="shared" si="1"/>
        <v>294114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220586</v>
      </c>
      <c r="Y6" s="59">
        <f t="shared" si="1"/>
        <v>-220586</v>
      </c>
      <c r="Z6" s="61">
        <f>+IF(X6&lt;&gt;0,+(Y6/X6)*100,0)</f>
        <v>-100</v>
      </c>
      <c r="AA6" s="62">
        <f t="shared" si="1"/>
        <v>294114</v>
      </c>
    </row>
    <row r="7" spans="1:27" ht="12.75">
      <c r="A7" s="291" t="s">
        <v>229</v>
      </c>
      <c r="B7" s="142"/>
      <c r="C7" s="60"/>
      <c r="D7" s="340"/>
      <c r="E7" s="60">
        <v>475000</v>
      </c>
      <c r="F7" s="59">
        <v>294114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220586</v>
      </c>
      <c r="Y7" s="59">
        <v>-220586</v>
      </c>
      <c r="Z7" s="61">
        <v>-100</v>
      </c>
      <c r="AA7" s="62">
        <v>294114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779435</v>
      </c>
      <c r="F8" s="59">
        <f t="shared" si="2"/>
        <v>1710358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1282769</v>
      </c>
      <c r="Y8" s="59">
        <f t="shared" si="2"/>
        <v>-1282769</v>
      </c>
      <c r="Z8" s="61">
        <f>+IF(X8&lt;&gt;0,+(Y8/X8)*100,0)</f>
        <v>-100</v>
      </c>
      <c r="AA8" s="62">
        <f>SUM(AA9:AA10)</f>
        <v>1710358</v>
      </c>
    </row>
    <row r="9" spans="1:27" ht="12.75">
      <c r="A9" s="291" t="s">
        <v>230</v>
      </c>
      <c r="B9" s="142"/>
      <c r="C9" s="60"/>
      <c r="D9" s="340"/>
      <c r="E9" s="60">
        <v>779435</v>
      </c>
      <c r="F9" s="59">
        <v>1710358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1282769</v>
      </c>
      <c r="Y9" s="59">
        <v>-1282769</v>
      </c>
      <c r="Z9" s="61">
        <v>-100</v>
      </c>
      <c r="AA9" s="62">
        <v>1710358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305000</v>
      </c>
      <c r="F11" s="364">
        <f t="shared" si="3"/>
        <v>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</v>
      </c>
      <c r="Y11" s="364">
        <f t="shared" si="3"/>
        <v>-75000</v>
      </c>
      <c r="Z11" s="365">
        <f>+IF(X11&lt;&gt;0,+(Y11/X11)*100,0)</f>
        <v>-100</v>
      </c>
      <c r="AA11" s="366">
        <f t="shared" si="3"/>
        <v>100000</v>
      </c>
    </row>
    <row r="12" spans="1:27" ht="12.75">
      <c r="A12" s="291" t="s">
        <v>232</v>
      </c>
      <c r="B12" s="136"/>
      <c r="C12" s="60"/>
      <c r="D12" s="340"/>
      <c r="E12" s="60">
        <v>305000</v>
      </c>
      <c r="F12" s="59">
        <v>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</v>
      </c>
      <c r="Y12" s="59">
        <v>-75000</v>
      </c>
      <c r="Z12" s="61">
        <v>-100</v>
      </c>
      <c r="AA12" s="62">
        <v>100000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453420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340065</v>
      </c>
      <c r="Y13" s="342">
        <f t="shared" si="4"/>
        <v>-340065</v>
      </c>
      <c r="Z13" s="335">
        <f>+IF(X13&lt;&gt;0,+(Y13/X13)*100,0)</f>
        <v>-100</v>
      </c>
      <c r="AA13" s="273">
        <f t="shared" si="4"/>
        <v>453420</v>
      </c>
    </row>
    <row r="14" spans="1:27" ht="12.75">
      <c r="A14" s="291" t="s">
        <v>233</v>
      </c>
      <c r="B14" s="136"/>
      <c r="C14" s="60"/>
      <c r="D14" s="340"/>
      <c r="E14" s="60">
        <v>1000000</v>
      </c>
      <c r="F14" s="59">
        <v>453420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340065</v>
      </c>
      <c r="Y14" s="59">
        <v>-340065</v>
      </c>
      <c r="Z14" s="61">
        <v>-100</v>
      </c>
      <c r="AA14" s="62">
        <v>453420</v>
      </c>
    </row>
    <row r="15" spans="1:27" ht="12.75">
      <c r="A15" s="361" t="s">
        <v>209</v>
      </c>
      <c r="B15" s="136"/>
      <c r="C15" s="60">
        <f aca="true" t="shared" si="5" ref="C15:Y15">SUM(C16:C20)</f>
        <v>3000498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3000498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75000</v>
      </c>
      <c r="F22" s="345">
        <f t="shared" si="6"/>
        <v>4500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3375</v>
      </c>
      <c r="Y22" s="345">
        <f t="shared" si="6"/>
        <v>-3375</v>
      </c>
      <c r="Z22" s="336">
        <f>+IF(X22&lt;&gt;0,+(Y22/X22)*100,0)</f>
        <v>-100</v>
      </c>
      <c r="AA22" s="350">
        <f>SUM(AA23:AA32)</f>
        <v>4500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4500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3375</v>
      </c>
      <c r="Y24" s="59">
        <v>-3375</v>
      </c>
      <c r="Z24" s="61">
        <v>-100</v>
      </c>
      <c r="AA24" s="62">
        <v>4500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75000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1680922</v>
      </c>
      <c r="F40" s="345">
        <f t="shared" si="9"/>
        <v>235000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176250</v>
      </c>
      <c r="Y40" s="345">
        <f t="shared" si="9"/>
        <v>-176250</v>
      </c>
      <c r="Z40" s="336">
        <f>+IF(X40&lt;&gt;0,+(Y40/X40)*100,0)</f>
        <v>-100</v>
      </c>
      <c r="AA40" s="350">
        <f>SUM(AA41:AA49)</f>
        <v>235000</v>
      </c>
    </row>
    <row r="41" spans="1:27" ht="12.75">
      <c r="A41" s="361" t="s">
        <v>248</v>
      </c>
      <c r="B41" s="142"/>
      <c r="C41" s="362"/>
      <c r="D41" s="363"/>
      <c r="E41" s="362">
        <v>1424389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6533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250000</v>
      </c>
      <c r="F44" s="53">
        <v>35000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26250</v>
      </c>
      <c r="Y44" s="53">
        <v>-26250</v>
      </c>
      <c r="Z44" s="94">
        <v>-100</v>
      </c>
      <c r="AA44" s="95">
        <v>35000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</v>
      </c>
      <c r="Y48" s="53">
        <v>-150000</v>
      </c>
      <c r="Z48" s="94">
        <v>-100</v>
      </c>
      <c r="AA48" s="95">
        <v>200000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3000498</v>
      </c>
      <c r="D60" s="346">
        <f t="shared" si="14"/>
        <v>0</v>
      </c>
      <c r="E60" s="219">
        <f t="shared" si="14"/>
        <v>4315357</v>
      </c>
      <c r="F60" s="264">
        <f t="shared" si="14"/>
        <v>2797392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2098045</v>
      </c>
      <c r="Y60" s="264">
        <f t="shared" si="14"/>
        <v>-2098045</v>
      </c>
      <c r="Z60" s="337">
        <f>+IF(X60&lt;&gt;0,+(Y60/X60)*100,0)</f>
        <v>-100</v>
      </c>
      <c r="AA60" s="232">
        <f>+AA57+AA54+AA51+AA40+AA37+AA34+AA22+AA5</f>
        <v>2797392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135806874</v>
      </c>
      <c r="D5" s="153">
        <f>SUM(D6:D8)</f>
        <v>0</v>
      </c>
      <c r="E5" s="154">
        <f t="shared" si="0"/>
        <v>169957667</v>
      </c>
      <c r="F5" s="100">
        <f t="shared" si="0"/>
        <v>177771449</v>
      </c>
      <c r="G5" s="100">
        <f t="shared" si="0"/>
        <v>51847130</v>
      </c>
      <c r="H5" s="100">
        <f t="shared" si="0"/>
        <v>21220787</v>
      </c>
      <c r="I5" s="100">
        <f t="shared" si="0"/>
        <v>1336871</v>
      </c>
      <c r="J5" s="100">
        <f t="shared" si="0"/>
        <v>74404788</v>
      </c>
      <c r="K5" s="100">
        <f t="shared" si="0"/>
        <v>11562732</v>
      </c>
      <c r="L5" s="100">
        <f t="shared" si="0"/>
        <v>10939478</v>
      </c>
      <c r="M5" s="100">
        <f t="shared" si="0"/>
        <v>18940353</v>
      </c>
      <c r="N5" s="100">
        <f t="shared" si="0"/>
        <v>41442563</v>
      </c>
      <c r="O5" s="100">
        <f t="shared" si="0"/>
        <v>480353</v>
      </c>
      <c r="P5" s="100">
        <f t="shared" si="0"/>
        <v>480353</v>
      </c>
      <c r="Q5" s="100">
        <f t="shared" si="0"/>
        <v>0</v>
      </c>
      <c r="R5" s="100">
        <f t="shared" si="0"/>
        <v>960706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116808057</v>
      </c>
      <c r="X5" s="100">
        <f t="shared" si="0"/>
        <v>107400483</v>
      </c>
      <c r="Y5" s="100">
        <f t="shared" si="0"/>
        <v>9407574</v>
      </c>
      <c r="Z5" s="137">
        <f>+IF(X5&lt;&gt;0,+(Y5/X5)*100,0)</f>
        <v>8.759340495703357</v>
      </c>
      <c r="AA5" s="153">
        <f>SUM(AA6:AA8)</f>
        <v>177771449</v>
      </c>
    </row>
    <row r="6" spans="1:27" ht="12.75">
      <c r="A6" s="138" t="s">
        <v>75</v>
      </c>
      <c r="B6" s="136"/>
      <c r="C6" s="155">
        <v>104408307</v>
      </c>
      <c r="D6" s="155"/>
      <c r="E6" s="156">
        <v>127563000</v>
      </c>
      <c r="F6" s="60">
        <v>127563000</v>
      </c>
      <c r="G6" s="60">
        <v>50619183</v>
      </c>
      <c r="H6" s="60">
        <v>250000</v>
      </c>
      <c r="I6" s="60"/>
      <c r="J6" s="60">
        <v>50869183</v>
      </c>
      <c r="K6" s="60">
        <v>8723231</v>
      </c>
      <c r="L6" s="60">
        <v>10978000</v>
      </c>
      <c r="M6" s="60">
        <v>18911254</v>
      </c>
      <c r="N6" s="60">
        <v>38612485</v>
      </c>
      <c r="O6" s="60">
        <v>451254</v>
      </c>
      <c r="P6" s="60">
        <v>451254</v>
      </c>
      <c r="Q6" s="60"/>
      <c r="R6" s="60">
        <v>902508</v>
      </c>
      <c r="S6" s="60"/>
      <c r="T6" s="60"/>
      <c r="U6" s="60"/>
      <c r="V6" s="60"/>
      <c r="W6" s="60">
        <v>90384176</v>
      </c>
      <c r="X6" s="60">
        <v>57316914</v>
      </c>
      <c r="Y6" s="60">
        <v>33067262</v>
      </c>
      <c r="Z6" s="140">
        <v>57.69</v>
      </c>
      <c r="AA6" s="155">
        <v>127563000</v>
      </c>
    </row>
    <row r="7" spans="1:27" ht="12.75">
      <c r="A7" s="138" t="s">
        <v>76</v>
      </c>
      <c r="B7" s="136"/>
      <c r="C7" s="157">
        <v>30228695</v>
      </c>
      <c r="D7" s="157"/>
      <c r="E7" s="158">
        <v>41250612</v>
      </c>
      <c r="F7" s="159">
        <v>49364472</v>
      </c>
      <c r="G7" s="159">
        <v>1149928</v>
      </c>
      <c r="H7" s="159">
        <v>20901654</v>
      </c>
      <c r="I7" s="159">
        <v>1267805</v>
      </c>
      <c r="J7" s="159">
        <v>23319387</v>
      </c>
      <c r="K7" s="159">
        <v>2707700</v>
      </c>
      <c r="L7" s="159">
        <v>-44217</v>
      </c>
      <c r="M7" s="159">
        <v>-39333</v>
      </c>
      <c r="N7" s="159">
        <v>2624150</v>
      </c>
      <c r="O7" s="159">
        <v>-39333</v>
      </c>
      <c r="P7" s="159">
        <v>-39333</v>
      </c>
      <c r="Q7" s="159"/>
      <c r="R7" s="159">
        <v>-78666</v>
      </c>
      <c r="S7" s="159"/>
      <c r="T7" s="159"/>
      <c r="U7" s="159"/>
      <c r="V7" s="159"/>
      <c r="W7" s="159">
        <v>25864871</v>
      </c>
      <c r="X7" s="159">
        <v>50083569</v>
      </c>
      <c r="Y7" s="159">
        <v>-24218698</v>
      </c>
      <c r="Z7" s="141">
        <v>-48.36</v>
      </c>
      <c r="AA7" s="157">
        <v>49364472</v>
      </c>
    </row>
    <row r="8" spans="1:27" ht="12.75">
      <c r="A8" s="138" t="s">
        <v>77</v>
      </c>
      <c r="B8" s="136"/>
      <c r="C8" s="155">
        <v>1169872</v>
      </c>
      <c r="D8" s="155"/>
      <c r="E8" s="156">
        <v>1144055</v>
      </c>
      <c r="F8" s="60">
        <v>843977</v>
      </c>
      <c r="G8" s="60">
        <v>78019</v>
      </c>
      <c r="H8" s="60">
        <v>69133</v>
      </c>
      <c r="I8" s="60">
        <v>69066</v>
      </c>
      <c r="J8" s="60">
        <v>216218</v>
      </c>
      <c r="K8" s="60">
        <v>131801</v>
      </c>
      <c r="L8" s="60">
        <v>5695</v>
      </c>
      <c r="M8" s="60">
        <v>68432</v>
      </c>
      <c r="N8" s="60">
        <v>205928</v>
      </c>
      <c r="O8" s="60">
        <v>68432</v>
      </c>
      <c r="P8" s="60">
        <v>68432</v>
      </c>
      <c r="Q8" s="60"/>
      <c r="R8" s="60">
        <v>136864</v>
      </c>
      <c r="S8" s="60"/>
      <c r="T8" s="60"/>
      <c r="U8" s="60"/>
      <c r="V8" s="60"/>
      <c r="W8" s="60">
        <v>559010</v>
      </c>
      <c r="X8" s="60"/>
      <c r="Y8" s="60">
        <v>559010</v>
      </c>
      <c r="Z8" s="140">
        <v>0</v>
      </c>
      <c r="AA8" s="155">
        <v>843977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241889</v>
      </c>
      <c r="F9" s="100">
        <f t="shared" si="1"/>
        <v>169672</v>
      </c>
      <c r="G9" s="100">
        <f t="shared" si="1"/>
        <v>41642</v>
      </c>
      <c r="H9" s="100">
        <f t="shared" si="1"/>
        <v>3429</v>
      </c>
      <c r="I9" s="100">
        <f t="shared" si="1"/>
        <v>19599</v>
      </c>
      <c r="J9" s="100">
        <f t="shared" si="1"/>
        <v>64670</v>
      </c>
      <c r="K9" s="100">
        <f t="shared" si="1"/>
        <v>22988</v>
      </c>
      <c r="L9" s="100">
        <f t="shared" si="1"/>
        <v>7810</v>
      </c>
      <c r="M9" s="100">
        <f t="shared" si="1"/>
        <v>13499</v>
      </c>
      <c r="N9" s="100">
        <f t="shared" si="1"/>
        <v>44297</v>
      </c>
      <c r="O9" s="100">
        <f t="shared" si="1"/>
        <v>13499</v>
      </c>
      <c r="P9" s="100">
        <f t="shared" si="1"/>
        <v>13499</v>
      </c>
      <c r="Q9" s="100">
        <f t="shared" si="1"/>
        <v>0</v>
      </c>
      <c r="R9" s="100">
        <f t="shared" si="1"/>
        <v>26998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135965</v>
      </c>
      <c r="X9" s="100">
        <f t="shared" si="1"/>
        <v>181413</v>
      </c>
      <c r="Y9" s="100">
        <f t="shared" si="1"/>
        <v>-45448</v>
      </c>
      <c r="Z9" s="137">
        <f>+IF(X9&lt;&gt;0,+(Y9/X9)*100,0)</f>
        <v>-25.052228892086013</v>
      </c>
      <c r="AA9" s="153">
        <f>SUM(AA10:AA14)</f>
        <v>169672</v>
      </c>
    </row>
    <row r="10" spans="1:27" ht="12.75">
      <c r="A10" s="138" t="s">
        <v>79</v>
      </c>
      <c r="B10" s="136"/>
      <c r="C10" s="155"/>
      <c r="D10" s="155"/>
      <c r="E10" s="156">
        <v>240289</v>
      </c>
      <c r="F10" s="60">
        <v>163138</v>
      </c>
      <c r="G10" s="60">
        <v>41061</v>
      </c>
      <c r="H10" s="60">
        <v>3429</v>
      </c>
      <c r="I10" s="60">
        <v>19367</v>
      </c>
      <c r="J10" s="60">
        <v>63857</v>
      </c>
      <c r="K10" s="60">
        <v>21007</v>
      </c>
      <c r="L10" s="60">
        <v>7810</v>
      </c>
      <c r="M10" s="60">
        <v>11517</v>
      </c>
      <c r="N10" s="60">
        <v>40334</v>
      </c>
      <c r="O10" s="60">
        <v>11517</v>
      </c>
      <c r="P10" s="60">
        <v>11517</v>
      </c>
      <c r="Q10" s="60"/>
      <c r="R10" s="60">
        <v>23034</v>
      </c>
      <c r="S10" s="60"/>
      <c r="T10" s="60"/>
      <c r="U10" s="60"/>
      <c r="V10" s="60"/>
      <c r="W10" s="60">
        <v>127225</v>
      </c>
      <c r="X10" s="60">
        <v>180216</v>
      </c>
      <c r="Y10" s="60">
        <v>-52991</v>
      </c>
      <c r="Z10" s="140">
        <v>-29.4</v>
      </c>
      <c r="AA10" s="155">
        <v>163138</v>
      </c>
    </row>
    <row r="11" spans="1:27" ht="12.75">
      <c r="A11" s="138" t="s">
        <v>80</v>
      </c>
      <c r="B11" s="136"/>
      <c r="C11" s="155"/>
      <c r="D11" s="155"/>
      <c r="E11" s="156">
        <v>1600</v>
      </c>
      <c r="F11" s="60">
        <v>6534</v>
      </c>
      <c r="G11" s="60">
        <v>581</v>
      </c>
      <c r="H11" s="60"/>
      <c r="I11" s="60">
        <v>232</v>
      </c>
      <c r="J11" s="60">
        <v>813</v>
      </c>
      <c r="K11" s="60">
        <v>1981</v>
      </c>
      <c r="L11" s="60"/>
      <c r="M11" s="60">
        <v>1982</v>
      </c>
      <c r="N11" s="60">
        <v>3963</v>
      </c>
      <c r="O11" s="60">
        <v>1982</v>
      </c>
      <c r="P11" s="60">
        <v>1982</v>
      </c>
      <c r="Q11" s="60"/>
      <c r="R11" s="60">
        <v>3964</v>
      </c>
      <c r="S11" s="60"/>
      <c r="T11" s="60"/>
      <c r="U11" s="60"/>
      <c r="V11" s="60"/>
      <c r="W11" s="60">
        <v>8740</v>
      </c>
      <c r="X11" s="60">
        <v>1197</v>
      </c>
      <c r="Y11" s="60">
        <v>7543</v>
      </c>
      <c r="Z11" s="140">
        <v>630.16</v>
      </c>
      <c r="AA11" s="155">
        <v>6534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105157</v>
      </c>
      <c r="F15" s="100">
        <f t="shared" si="2"/>
        <v>43773</v>
      </c>
      <c r="G15" s="100">
        <f t="shared" si="2"/>
        <v>4853</v>
      </c>
      <c r="H15" s="100">
        <f t="shared" si="2"/>
        <v>0</v>
      </c>
      <c r="I15" s="100">
        <f t="shared" si="2"/>
        <v>13255</v>
      </c>
      <c r="J15" s="100">
        <f t="shared" si="2"/>
        <v>18108</v>
      </c>
      <c r="K15" s="100">
        <f t="shared" si="2"/>
        <v>3151</v>
      </c>
      <c r="L15" s="100">
        <f t="shared" si="2"/>
        <v>0</v>
      </c>
      <c r="M15" s="100">
        <f t="shared" si="2"/>
        <v>1542</v>
      </c>
      <c r="N15" s="100">
        <f t="shared" si="2"/>
        <v>4693</v>
      </c>
      <c r="O15" s="100">
        <f t="shared" si="2"/>
        <v>1542</v>
      </c>
      <c r="P15" s="100">
        <f t="shared" si="2"/>
        <v>1542</v>
      </c>
      <c r="Q15" s="100">
        <f t="shared" si="2"/>
        <v>0</v>
      </c>
      <c r="R15" s="100">
        <f t="shared" si="2"/>
        <v>3084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25885</v>
      </c>
      <c r="X15" s="100">
        <f t="shared" si="2"/>
        <v>78876</v>
      </c>
      <c r="Y15" s="100">
        <f t="shared" si="2"/>
        <v>-52991</v>
      </c>
      <c r="Z15" s="137">
        <f>+IF(X15&lt;&gt;0,+(Y15/X15)*100,0)</f>
        <v>-67.18266646381662</v>
      </c>
      <c r="AA15" s="153">
        <f>SUM(AA16:AA18)</f>
        <v>43773</v>
      </c>
    </row>
    <row r="16" spans="1:27" ht="12.75">
      <c r="A16" s="138" t="s">
        <v>85</v>
      </c>
      <c r="B16" s="136"/>
      <c r="C16" s="155"/>
      <c r="D16" s="155"/>
      <c r="E16" s="156">
        <v>10638</v>
      </c>
      <c r="F16" s="60">
        <v>11943</v>
      </c>
      <c r="G16" s="60">
        <v>3765</v>
      </c>
      <c r="H16" s="60"/>
      <c r="I16" s="60">
        <v>1114</v>
      </c>
      <c r="J16" s="60">
        <v>4879</v>
      </c>
      <c r="K16" s="60">
        <v>1054</v>
      </c>
      <c r="L16" s="60"/>
      <c r="M16" s="60">
        <v>954</v>
      </c>
      <c r="N16" s="60">
        <v>2008</v>
      </c>
      <c r="O16" s="60">
        <v>954</v>
      </c>
      <c r="P16" s="60">
        <v>954</v>
      </c>
      <c r="Q16" s="60"/>
      <c r="R16" s="60">
        <v>1908</v>
      </c>
      <c r="S16" s="60"/>
      <c r="T16" s="60"/>
      <c r="U16" s="60"/>
      <c r="V16" s="60"/>
      <c r="W16" s="60">
        <v>8795</v>
      </c>
      <c r="X16" s="60">
        <v>7983</v>
      </c>
      <c r="Y16" s="60">
        <v>812</v>
      </c>
      <c r="Z16" s="140">
        <v>10.17</v>
      </c>
      <c r="AA16" s="155">
        <v>11943</v>
      </c>
    </row>
    <row r="17" spans="1:27" ht="12.75">
      <c r="A17" s="138" t="s">
        <v>86</v>
      </c>
      <c r="B17" s="136"/>
      <c r="C17" s="155"/>
      <c r="D17" s="155"/>
      <c r="E17" s="156">
        <v>94519</v>
      </c>
      <c r="F17" s="60">
        <v>31830</v>
      </c>
      <c r="G17" s="60">
        <v>1088</v>
      </c>
      <c r="H17" s="60"/>
      <c r="I17" s="60">
        <v>12141</v>
      </c>
      <c r="J17" s="60">
        <v>13229</v>
      </c>
      <c r="K17" s="60">
        <v>2097</v>
      </c>
      <c r="L17" s="60"/>
      <c r="M17" s="60">
        <v>588</v>
      </c>
      <c r="N17" s="60">
        <v>2685</v>
      </c>
      <c r="O17" s="60">
        <v>588</v>
      </c>
      <c r="P17" s="60">
        <v>588</v>
      </c>
      <c r="Q17" s="60"/>
      <c r="R17" s="60">
        <v>1176</v>
      </c>
      <c r="S17" s="60"/>
      <c r="T17" s="60"/>
      <c r="U17" s="60"/>
      <c r="V17" s="60"/>
      <c r="W17" s="60">
        <v>17090</v>
      </c>
      <c r="X17" s="60">
        <v>70893</v>
      </c>
      <c r="Y17" s="60">
        <v>-53803</v>
      </c>
      <c r="Z17" s="140">
        <v>-75.89</v>
      </c>
      <c r="AA17" s="155">
        <v>31830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105424079</v>
      </c>
      <c r="D19" s="153">
        <f>SUM(D20:D23)</f>
        <v>0</v>
      </c>
      <c r="E19" s="154">
        <f t="shared" si="3"/>
        <v>133144828</v>
      </c>
      <c r="F19" s="100">
        <f t="shared" si="3"/>
        <v>111128127</v>
      </c>
      <c r="G19" s="100">
        <f t="shared" si="3"/>
        <v>4466712</v>
      </c>
      <c r="H19" s="100">
        <f t="shared" si="3"/>
        <v>2726106</v>
      </c>
      <c r="I19" s="100">
        <f t="shared" si="3"/>
        <v>2854906</v>
      </c>
      <c r="J19" s="100">
        <f t="shared" si="3"/>
        <v>10047724</v>
      </c>
      <c r="K19" s="100">
        <f t="shared" si="3"/>
        <v>5765615</v>
      </c>
      <c r="L19" s="100">
        <f t="shared" si="3"/>
        <v>0</v>
      </c>
      <c r="M19" s="100">
        <f t="shared" si="3"/>
        <v>4022231</v>
      </c>
      <c r="N19" s="100">
        <f t="shared" si="3"/>
        <v>9787846</v>
      </c>
      <c r="O19" s="100">
        <f t="shared" si="3"/>
        <v>4022231</v>
      </c>
      <c r="P19" s="100">
        <f t="shared" si="3"/>
        <v>4022231</v>
      </c>
      <c r="Q19" s="100">
        <f t="shared" si="3"/>
        <v>0</v>
      </c>
      <c r="R19" s="100">
        <f t="shared" si="3"/>
        <v>8044462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27880032</v>
      </c>
      <c r="X19" s="100">
        <f t="shared" si="3"/>
        <v>99858807</v>
      </c>
      <c r="Y19" s="100">
        <f t="shared" si="3"/>
        <v>-71978775</v>
      </c>
      <c r="Z19" s="137">
        <f>+IF(X19&lt;&gt;0,+(Y19/X19)*100,0)</f>
        <v>-72.0805476876967</v>
      </c>
      <c r="AA19" s="153">
        <f>SUM(AA20:AA23)</f>
        <v>111128127</v>
      </c>
    </row>
    <row r="20" spans="1:27" ht="12.75">
      <c r="A20" s="138" t="s">
        <v>89</v>
      </c>
      <c r="B20" s="136"/>
      <c r="C20" s="155">
        <v>58977652</v>
      </c>
      <c r="D20" s="155"/>
      <c r="E20" s="156">
        <v>70236353</v>
      </c>
      <c r="F20" s="60">
        <v>70236353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52677261</v>
      </c>
      <c r="Y20" s="60">
        <v>-52677261</v>
      </c>
      <c r="Z20" s="140">
        <v>-100</v>
      </c>
      <c r="AA20" s="155">
        <v>70236353</v>
      </c>
    </row>
    <row r="21" spans="1:27" ht="12.75">
      <c r="A21" s="138" t="s">
        <v>90</v>
      </c>
      <c r="B21" s="136"/>
      <c r="C21" s="155">
        <v>25206711</v>
      </c>
      <c r="D21" s="155"/>
      <c r="E21" s="156">
        <v>33612010</v>
      </c>
      <c r="F21" s="60">
        <v>13225776</v>
      </c>
      <c r="G21" s="60">
        <v>2161720</v>
      </c>
      <c r="H21" s="60">
        <v>419134</v>
      </c>
      <c r="I21" s="60">
        <v>549455</v>
      </c>
      <c r="J21" s="60">
        <v>3130309</v>
      </c>
      <c r="K21" s="60">
        <v>1156917</v>
      </c>
      <c r="L21" s="60"/>
      <c r="M21" s="60">
        <v>1713801</v>
      </c>
      <c r="N21" s="60">
        <v>2870718</v>
      </c>
      <c r="O21" s="60">
        <v>1713801</v>
      </c>
      <c r="P21" s="60">
        <v>1713801</v>
      </c>
      <c r="Q21" s="60"/>
      <c r="R21" s="60">
        <v>3427602</v>
      </c>
      <c r="S21" s="60"/>
      <c r="T21" s="60"/>
      <c r="U21" s="60"/>
      <c r="V21" s="60"/>
      <c r="W21" s="60">
        <v>9428629</v>
      </c>
      <c r="X21" s="60">
        <v>25209702</v>
      </c>
      <c r="Y21" s="60">
        <v>-15781073</v>
      </c>
      <c r="Z21" s="140">
        <v>-62.6</v>
      </c>
      <c r="AA21" s="155">
        <v>13225776</v>
      </c>
    </row>
    <row r="22" spans="1:27" ht="12.75">
      <c r="A22" s="138" t="s">
        <v>91</v>
      </c>
      <c r="B22" s="136"/>
      <c r="C22" s="157">
        <v>12286690</v>
      </c>
      <c r="D22" s="157"/>
      <c r="E22" s="158">
        <v>17069289</v>
      </c>
      <c r="F22" s="159">
        <v>16002362</v>
      </c>
      <c r="G22" s="159">
        <v>1339465</v>
      </c>
      <c r="H22" s="159">
        <v>1318674</v>
      </c>
      <c r="I22" s="159">
        <v>1336944</v>
      </c>
      <c r="J22" s="159">
        <v>3995083</v>
      </c>
      <c r="K22" s="159">
        <v>2670871</v>
      </c>
      <c r="L22" s="159"/>
      <c r="M22" s="159">
        <v>1337870</v>
      </c>
      <c r="N22" s="159">
        <v>4008741</v>
      </c>
      <c r="O22" s="159">
        <v>1337870</v>
      </c>
      <c r="P22" s="159">
        <v>1337870</v>
      </c>
      <c r="Q22" s="159"/>
      <c r="R22" s="159">
        <v>2675740</v>
      </c>
      <c r="S22" s="159"/>
      <c r="T22" s="159"/>
      <c r="U22" s="159"/>
      <c r="V22" s="159"/>
      <c r="W22" s="159">
        <v>10679564</v>
      </c>
      <c r="X22" s="159">
        <v>12801744</v>
      </c>
      <c r="Y22" s="159">
        <v>-2122180</v>
      </c>
      <c r="Z22" s="141">
        <v>-16.58</v>
      </c>
      <c r="AA22" s="157">
        <v>16002362</v>
      </c>
    </row>
    <row r="23" spans="1:27" ht="12.75">
      <c r="A23" s="138" t="s">
        <v>92</v>
      </c>
      <c r="B23" s="136"/>
      <c r="C23" s="155">
        <v>8953026</v>
      </c>
      <c r="D23" s="155"/>
      <c r="E23" s="156">
        <v>12227176</v>
      </c>
      <c r="F23" s="60">
        <v>11663636</v>
      </c>
      <c r="G23" s="60">
        <v>965527</v>
      </c>
      <c r="H23" s="60">
        <v>988298</v>
      </c>
      <c r="I23" s="60">
        <v>968507</v>
      </c>
      <c r="J23" s="60">
        <v>2922332</v>
      </c>
      <c r="K23" s="60">
        <v>1937827</v>
      </c>
      <c r="L23" s="60"/>
      <c r="M23" s="60">
        <v>970560</v>
      </c>
      <c r="N23" s="60">
        <v>2908387</v>
      </c>
      <c r="O23" s="60">
        <v>970560</v>
      </c>
      <c r="P23" s="60">
        <v>970560</v>
      </c>
      <c r="Q23" s="60"/>
      <c r="R23" s="60">
        <v>1941120</v>
      </c>
      <c r="S23" s="60"/>
      <c r="T23" s="60"/>
      <c r="U23" s="60"/>
      <c r="V23" s="60"/>
      <c r="W23" s="60">
        <v>7771839</v>
      </c>
      <c r="X23" s="60">
        <v>9170100</v>
      </c>
      <c r="Y23" s="60">
        <v>-1398261</v>
      </c>
      <c r="Z23" s="140">
        <v>-15.25</v>
      </c>
      <c r="AA23" s="155">
        <v>11663636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241230953</v>
      </c>
      <c r="D25" s="168">
        <f>+D5+D9+D15+D19+D24</f>
        <v>0</v>
      </c>
      <c r="E25" s="169">
        <f t="shared" si="4"/>
        <v>303449541</v>
      </c>
      <c r="F25" s="73">
        <f t="shared" si="4"/>
        <v>289113021</v>
      </c>
      <c r="G25" s="73">
        <f t="shared" si="4"/>
        <v>56360337</v>
      </c>
      <c r="H25" s="73">
        <f t="shared" si="4"/>
        <v>23950322</v>
      </c>
      <c r="I25" s="73">
        <f t="shared" si="4"/>
        <v>4224631</v>
      </c>
      <c r="J25" s="73">
        <f t="shared" si="4"/>
        <v>84535290</v>
      </c>
      <c r="K25" s="73">
        <f t="shared" si="4"/>
        <v>17354486</v>
      </c>
      <c r="L25" s="73">
        <f t="shared" si="4"/>
        <v>10947288</v>
      </c>
      <c r="M25" s="73">
        <f t="shared" si="4"/>
        <v>22977625</v>
      </c>
      <c r="N25" s="73">
        <f t="shared" si="4"/>
        <v>51279399</v>
      </c>
      <c r="O25" s="73">
        <f t="shared" si="4"/>
        <v>4517625</v>
      </c>
      <c r="P25" s="73">
        <f t="shared" si="4"/>
        <v>4517625</v>
      </c>
      <c r="Q25" s="73">
        <f t="shared" si="4"/>
        <v>0</v>
      </c>
      <c r="R25" s="73">
        <f t="shared" si="4"/>
        <v>9035250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144849939</v>
      </c>
      <c r="X25" s="73">
        <f t="shared" si="4"/>
        <v>207519579</v>
      </c>
      <c r="Y25" s="73">
        <f t="shared" si="4"/>
        <v>-62669640</v>
      </c>
      <c r="Z25" s="170">
        <f>+IF(X25&lt;&gt;0,+(Y25/X25)*100,0)</f>
        <v>-30.199386632333137</v>
      </c>
      <c r="AA25" s="168">
        <f>+AA5+AA9+AA15+AA19+AA24</f>
        <v>289113021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217129564</v>
      </c>
      <c r="D28" s="153">
        <f>SUM(D29:D31)</f>
        <v>0</v>
      </c>
      <c r="E28" s="154">
        <f t="shared" si="5"/>
        <v>134488680</v>
      </c>
      <c r="F28" s="100">
        <f t="shared" si="5"/>
        <v>165239958</v>
      </c>
      <c r="G28" s="100">
        <f t="shared" si="5"/>
        <v>6345862</v>
      </c>
      <c r="H28" s="100">
        <f t="shared" si="5"/>
        <v>5669702</v>
      </c>
      <c r="I28" s="100">
        <f t="shared" si="5"/>
        <v>6282857</v>
      </c>
      <c r="J28" s="100">
        <f t="shared" si="5"/>
        <v>18298421</v>
      </c>
      <c r="K28" s="100">
        <f t="shared" si="5"/>
        <v>6395996</v>
      </c>
      <c r="L28" s="100">
        <f t="shared" si="5"/>
        <v>12496649</v>
      </c>
      <c r="M28" s="100">
        <f t="shared" si="5"/>
        <v>10235853</v>
      </c>
      <c r="N28" s="100">
        <f t="shared" si="5"/>
        <v>29128498</v>
      </c>
      <c r="O28" s="100">
        <f t="shared" si="5"/>
        <v>5935853</v>
      </c>
      <c r="P28" s="100">
        <f t="shared" si="5"/>
        <v>5935853</v>
      </c>
      <c r="Q28" s="100">
        <f t="shared" si="5"/>
        <v>0</v>
      </c>
      <c r="R28" s="100">
        <f t="shared" si="5"/>
        <v>11871706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59298625</v>
      </c>
      <c r="X28" s="100">
        <f t="shared" si="5"/>
        <v>119154086</v>
      </c>
      <c r="Y28" s="100">
        <f t="shared" si="5"/>
        <v>-59855461</v>
      </c>
      <c r="Z28" s="137">
        <f>+IF(X28&lt;&gt;0,+(Y28/X28)*100,0)</f>
        <v>-50.233662150704596</v>
      </c>
      <c r="AA28" s="153">
        <f>SUM(AA29:AA31)</f>
        <v>165239958</v>
      </c>
    </row>
    <row r="29" spans="1:27" ht="12.75">
      <c r="A29" s="138" t="s">
        <v>75</v>
      </c>
      <c r="B29" s="136"/>
      <c r="C29" s="155">
        <v>174650731</v>
      </c>
      <c r="D29" s="155"/>
      <c r="E29" s="156">
        <v>86835730</v>
      </c>
      <c r="F29" s="60">
        <v>116279246</v>
      </c>
      <c r="G29" s="60">
        <v>4515678</v>
      </c>
      <c r="H29" s="60">
        <v>4004607</v>
      </c>
      <c r="I29" s="60">
        <v>4294747</v>
      </c>
      <c r="J29" s="60">
        <v>12815032</v>
      </c>
      <c r="K29" s="60">
        <v>4763476</v>
      </c>
      <c r="L29" s="60">
        <v>9323594</v>
      </c>
      <c r="M29" s="60">
        <v>9646814</v>
      </c>
      <c r="N29" s="60">
        <v>23733884</v>
      </c>
      <c r="O29" s="60">
        <v>5346814</v>
      </c>
      <c r="P29" s="60">
        <v>5346814</v>
      </c>
      <c r="Q29" s="60"/>
      <c r="R29" s="60">
        <v>10693628</v>
      </c>
      <c r="S29" s="60"/>
      <c r="T29" s="60"/>
      <c r="U29" s="60"/>
      <c r="V29" s="60"/>
      <c r="W29" s="60">
        <v>47242544</v>
      </c>
      <c r="X29" s="60">
        <v>65126799</v>
      </c>
      <c r="Y29" s="60">
        <v>-17884255</v>
      </c>
      <c r="Z29" s="140">
        <v>-27.46</v>
      </c>
      <c r="AA29" s="155">
        <v>116279246</v>
      </c>
    </row>
    <row r="30" spans="1:27" ht="12.75">
      <c r="A30" s="138" t="s">
        <v>76</v>
      </c>
      <c r="B30" s="136"/>
      <c r="C30" s="157">
        <v>42478833</v>
      </c>
      <c r="D30" s="157"/>
      <c r="E30" s="158">
        <v>38194783</v>
      </c>
      <c r="F30" s="159">
        <v>47491749</v>
      </c>
      <c r="G30" s="159">
        <v>1810355</v>
      </c>
      <c r="H30" s="159">
        <v>1657639</v>
      </c>
      <c r="I30" s="159">
        <v>1985712</v>
      </c>
      <c r="J30" s="159">
        <v>5453706</v>
      </c>
      <c r="K30" s="159">
        <v>1620977</v>
      </c>
      <c r="L30" s="159">
        <v>3173055</v>
      </c>
      <c r="M30" s="159">
        <v>586625</v>
      </c>
      <c r="N30" s="159">
        <v>5380657</v>
      </c>
      <c r="O30" s="159">
        <v>586625</v>
      </c>
      <c r="P30" s="159">
        <v>586625</v>
      </c>
      <c r="Q30" s="159"/>
      <c r="R30" s="159">
        <v>1173250</v>
      </c>
      <c r="S30" s="159"/>
      <c r="T30" s="159"/>
      <c r="U30" s="159"/>
      <c r="V30" s="159"/>
      <c r="W30" s="159">
        <v>12007613</v>
      </c>
      <c r="X30" s="159">
        <v>54027287</v>
      </c>
      <c r="Y30" s="159">
        <v>-42019674</v>
      </c>
      <c r="Z30" s="141">
        <v>-77.77</v>
      </c>
      <c r="AA30" s="157">
        <v>47491749</v>
      </c>
    </row>
    <row r="31" spans="1:27" ht="12.75">
      <c r="A31" s="138" t="s">
        <v>77</v>
      </c>
      <c r="B31" s="136"/>
      <c r="C31" s="155"/>
      <c r="D31" s="155"/>
      <c r="E31" s="156">
        <v>9458167</v>
      </c>
      <c r="F31" s="60">
        <v>1468963</v>
      </c>
      <c r="G31" s="60">
        <v>19829</v>
      </c>
      <c r="H31" s="60">
        <v>7456</v>
      </c>
      <c r="I31" s="60">
        <v>2398</v>
      </c>
      <c r="J31" s="60">
        <v>29683</v>
      </c>
      <c r="K31" s="60">
        <v>11543</v>
      </c>
      <c r="L31" s="60"/>
      <c r="M31" s="60">
        <v>2414</v>
      </c>
      <c r="N31" s="60">
        <v>13957</v>
      </c>
      <c r="O31" s="60">
        <v>2414</v>
      </c>
      <c r="P31" s="60">
        <v>2414</v>
      </c>
      <c r="Q31" s="60"/>
      <c r="R31" s="60">
        <v>4828</v>
      </c>
      <c r="S31" s="60"/>
      <c r="T31" s="60"/>
      <c r="U31" s="60"/>
      <c r="V31" s="60"/>
      <c r="W31" s="60">
        <v>48468</v>
      </c>
      <c r="X31" s="60"/>
      <c r="Y31" s="60">
        <v>48468</v>
      </c>
      <c r="Z31" s="140">
        <v>0</v>
      </c>
      <c r="AA31" s="155">
        <v>1468963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18068953</v>
      </c>
      <c r="F32" s="100">
        <f t="shared" si="6"/>
        <v>5714255</v>
      </c>
      <c r="G32" s="100">
        <f t="shared" si="6"/>
        <v>1509713</v>
      </c>
      <c r="H32" s="100">
        <f t="shared" si="6"/>
        <v>425881</v>
      </c>
      <c r="I32" s="100">
        <f t="shared" si="6"/>
        <v>348410</v>
      </c>
      <c r="J32" s="100">
        <f t="shared" si="6"/>
        <v>2284004</v>
      </c>
      <c r="K32" s="100">
        <f t="shared" si="6"/>
        <v>383971</v>
      </c>
      <c r="L32" s="100">
        <f t="shared" si="6"/>
        <v>63830</v>
      </c>
      <c r="M32" s="100">
        <f t="shared" si="6"/>
        <v>3545747</v>
      </c>
      <c r="N32" s="100">
        <f t="shared" si="6"/>
        <v>3993548</v>
      </c>
      <c r="O32" s="100">
        <f t="shared" si="6"/>
        <v>3545747</v>
      </c>
      <c r="P32" s="100">
        <f t="shared" si="6"/>
        <v>3545747</v>
      </c>
      <c r="Q32" s="100">
        <f t="shared" si="6"/>
        <v>0</v>
      </c>
      <c r="R32" s="100">
        <f t="shared" si="6"/>
        <v>7091494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13369046</v>
      </c>
      <c r="X32" s="100">
        <f t="shared" si="6"/>
        <v>13551723</v>
      </c>
      <c r="Y32" s="100">
        <f t="shared" si="6"/>
        <v>-182677</v>
      </c>
      <c r="Z32" s="137">
        <f>+IF(X32&lt;&gt;0,+(Y32/X32)*100,0)</f>
        <v>-1.3479983320202162</v>
      </c>
      <c r="AA32" s="153">
        <f>SUM(AA33:AA37)</f>
        <v>5714255</v>
      </c>
    </row>
    <row r="33" spans="1:27" ht="12.75">
      <c r="A33" s="138" t="s">
        <v>79</v>
      </c>
      <c r="B33" s="136"/>
      <c r="C33" s="155"/>
      <c r="D33" s="155"/>
      <c r="E33" s="156">
        <v>17324070</v>
      </c>
      <c r="F33" s="60">
        <v>3231411</v>
      </c>
      <c r="G33" s="60">
        <v>1297319</v>
      </c>
      <c r="H33" s="60">
        <v>105833</v>
      </c>
      <c r="I33" s="60">
        <v>111878</v>
      </c>
      <c r="J33" s="60">
        <v>1515030</v>
      </c>
      <c r="K33" s="60">
        <v>210145</v>
      </c>
      <c r="L33" s="60">
        <v>63830</v>
      </c>
      <c r="M33" s="60">
        <v>3544055</v>
      </c>
      <c r="N33" s="60">
        <v>3818030</v>
      </c>
      <c r="O33" s="60">
        <v>3544055</v>
      </c>
      <c r="P33" s="60">
        <v>3544055</v>
      </c>
      <c r="Q33" s="60"/>
      <c r="R33" s="60">
        <v>7088110</v>
      </c>
      <c r="S33" s="60"/>
      <c r="T33" s="60"/>
      <c r="U33" s="60"/>
      <c r="V33" s="60"/>
      <c r="W33" s="60">
        <v>12421170</v>
      </c>
      <c r="X33" s="60">
        <v>12993057</v>
      </c>
      <c r="Y33" s="60">
        <v>-571887</v>
      </c>
      <c r="Z33" s="140">
        <v>-4.4</v>
      </c>
      <c r="AA33" s="155">
        <v>3231411</v>
      </c>
    </row>
    <row r="34" spans="1:27" ht="12.75">
      <c r="A34" s="138" t="s">
        <v>80</v>
      </c>
      <c r="B34" s="136"/>
      <c r="C34" s="155"/>
      <c r="D34" s="155"/>
      <c r="E34" s="156">
        <v>724883</v>
      </c>
      <c r="F34" s="60">
        <v>1161800</v>
      </c>
      <c r="G34" s="60">
        <v>89745</v>
      </c>
      <c r="H34" s="60">
        <v>88556</v>
      </c>
      <c r="I34" s="60">
        <v>136568</v>
      </c>
      <c r="J34" s="60">
        <v>314869</v>
      </c>
      <c r="K34" s="60">
        <v>88975</v>
      </c>
      <c r="L34" s="60"/>
      <c r="M34" s="60">
        <v>362</v>
      </c>
      <c r="N34" s="60">
        <v>89337</v>
      </c>
      <c r="O34" s="60">
        <v>362</v>
      </c>
      <c r="P34" s="60">
        <v>362</v>
      </c>
      <c r="Q34" s="60"/>
      <c r="R34" s="60">
        <v>724</v>
      </c>
      <c r="S34" s="60"/>
      <c r="T34" s="60"/>
      <c r="U34" s="60"/>
      <c r="V34" s="60"/>
      <c r="W34" s="60">
        <v>404930</v>
      </c>
      <c r="X34" s="60">
        <v>543663</v>
      </c>
      <c r="Y34" s="60">
        <v>-138733</v>
      </c>
      <c r="Z34" s="140">
        <v>-25.52</v>
      </c>
      <c r="AA34" s="155">
        <v>1161800</v>
      </c>
    </row>
    <row r="35" spans="1:27" ht="12.75">
      <c r="A35" s="138" t="s">
        <v>81</v>
      </c>
      <c r="B35" s="136"/>
      <c r="C35" s="155"/>
      <c r="D35" s="155"/>
      <c r="E35" s="156">
        <v>20000</v>
      </c>
      <c r="F35" s="60">
        <v>402296</v>
      </c>
      <c r="G35" s="60">
        <v>39344</v>
      </c>
      <c r="H35" s="60">
        <v>28117</v>
      </c>
      <c r="I35" s="60">
        <v>35146</v>
      </c>
      <c r="J35" s="60">
        <v>102607</v>
      </c>
      <c r="K35" s="60">
        <v>29180</v>
      </c>
      <c r="L35" s="60"/>
      <c r="M35" s="60"/>
      <c r="N35" s="60">
        <v>29180</v>
      </c>
      <c r="O35" s="60"/>
      <c r="P35" s="60"/>
      <c r="Q35" s="60"/>
      <c r="R35" s="60"/>
      <c r="S35" s="60"/>
      <c r="T35" s="60"/>
      <c r="U35" s="60"/>
      <c r="V35" s="60"/>
      <c r="W35" s="60">
        <v>131787</v>
      </c>
      <c r="X35" s="60">
        <v>15003</v>
      </c>
      <c r="Y35" s="60">
        <v>116784</v>
      </c>
      <c r="Z35" s="140">
        <v>778.4</v>
      </c>
      <c r="AA35" s="155">
        <v>402296</v>
      </c>
    </row>
    <row r="36" spans="1:27" ht="12.75">
      <c r="A36" s="138" t="s">
        <v>82</v>
      </c>
      <c r="B36" s="136"/>
      <c r="C36" s="155"/>
      <c r="D36" s="155"/>
      <c r="E36" s="156"/>
      <c r="F36" s="60">
        <v>918748</v>
      </c>
      <c r="G36" s="60">
        <v>83305</v>
      </c>
      <c r="H36" s="60">
        <v>203375</v>
      </c>
      <c r="I36" s="60">
        <v>64818</v>
      </c>
      <c r="J36" s="60">
        <v>351498</v>
      </c>
      <c r="K36" s="60">
        <v>55671</v>
      </c>
      <c r="L36" s="60"/>
      <c r="M36" s="60">
        <v>1330</v>
      </c>
      <c r="N36" s="60">
        <v>57001</v>
      </c>
      <c r="O36" s="60">
        <v>1330</v>
      </c>
      <c r="P36" s="60">
        <v>1330</v>
      </c>
      <c r="Q36" s="60"/>
      <c r="R36" s="60">
        <v>2660</v>
      </c>
      <c r="S36" s="60"/>
      <c r="T36" s="60"/>
      <c r="U36" s="60"/>
      <c r="V36" s="60"/>
      <c r="W36" s="60">
        <v>411159</v>
      </c>
      <c r="X36" s="60"/>
      <c r="Y36" s="60">
        <v>411159</v>
      </c>
      <c r="Z36" s="140">
        <v>0</v>
      </c>
      <c r="AA36" s="155">
        <v>918748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10537362</v>
      </c>
      <c r="F38" s="100">
        <f t="shared" si="7"/>
        <v>10862591</v>
      </c>
      <c r="G38" s="100">
        <f t="shared" si="7"/>
        <v>782556</v>
      </c>
      <c r="H38" s="100">
        <f t="shared" si="7"/>
        <v>896023</v>
      </c>
      <c r="I38" s="100">
        <f t="shared" si="7"/>
        <v>807091</v>
      </c>
      <c r="J38" s="100">
        <f t="shared" si="7"/>
        <v>2485670</v>
      </c>
      <c r="K38" s="100">
        <f t="shared" si="7"/>
        <v>939043</v>
      </c>
      <c r="L38" s="100">
        <f t="shared" si="7"/>
        <v>86805</v>
      </c>
      <c r="M38" s="100">
        <f t="shared" si="7"/>
        <v>167236</v>
      </c>
      <c r="N38" s="100">
        <f t="shared" si="7"/>
        <v>1193084</v>
      </c>
      <c r="O38" s="100">
        <f t="shared" si="7"/>
        <v>167236</v>
      </c>
      <c r="P38" s="100">
        <f t="shared" si="7"/>
        <v>167236</v>
      </c>
      <c r="Q38" s="100">
        <f t="shared" si="7"/>
        <v>0</v>
      </c>
      <c r="R38" s="100">
        <f t="shared" si="7"/>
        <v>334472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4013226</v>
      </c>
      <c r="X38" s="100">
        <f t="shared" si="7"/>
        <v>7903026</v>
      </c>
      <c r="Y38" s="100">
        <f t="shared" si="7"/>
        <v>-3889800</v>
      </c>
      <c r="Z38" s="137">
        <f>+IF(X38&lt;&gt;0,+(Y38/X38)*100,0)</f>
        <v>-49.219121890779554</v>
      </c>
      <c r="AA38" s="153">
        <f>SUM(AA39:AA41)</f>
        <v>10862591</v>
      </c>
    </row>
    <row r="39" spans="1:27" ht="12.75">
      <c r="A39" s="138" t="s">
        <v>85</v>
      </c>
      <c r="B39" s="136"/>
      <c r="C39" s="155"/>
      <c r="D39" s="155"/>
      <c r="E39" s="156">
        <v>7742362</v>
      </c>
      <c r="F39" s="60">
        <v>1253845</v>
      </c>
      <c r="G39" s="60">
        <v>100095</v>
      </c>
      <c r="H39" s="60">
        <v>108284</v>
      </c>
      <c r="I39" s="60">
        <v>99713</v>
      </c>
      <c r="J39" s="60">
        <v>308092</v>
      </c>
      <c r="K39" s="60">
        <v>106276</v>
      </c>
      <c r="L39" s="60"/>
      <c r="M39" s="60"/>
      <c r="N39" s="60">
        <v>106276</v>
      </c>
      <c r="O39" s="60"/>
      <c r="P39" s="60"/>
      <c r="Q39" s="60"/>
      <c r="R39" s="60"/>
      <c r="S39" s="60"/>
      <c r="T39" s="60"/>
      <c r="U39" s="60"/>
      <c r="V39" s="60"/>
      <c r="W39" s="60">
        <v>414368</v>
      </c>
      <c r="X39" s="60">
        <v>5806773</v>
      </c>
      <c r="Y39" s="60">
        <v>-5392405</v>
      </c>
      <c r="Z39" s="140">
        <v>-92.86</v>
      </c>
      <c r="AA39" s="155">
        <v>1253845</v>
      </c>
    </row>
    <row r="40" spans="1:27" ht="12.75">
      <c r="A40" s="138" t="s">
        <v>86</v>
      </c>
      <c r="B40" s="136"/>
      <c r="C40" s="155"/>
      <c r="D40" s="155"/>
      <c r="E40" s="156">
        <v>2795000</v>
      </c>
      <c r="F40" s="60">
        <v>9608746</v>
      </c>
      <c r="G40" s="60">
        <v>682461</v>
      </c>
      <c r="H40" s="60">
        <v>787739</v>
      </c>
      <c r="I40" s="60">
        <v>707378</v>
      </c>
      <c r="J40" s="60">
        <v>2177578</v>
      </c>
      <c r="K40" s="60">
        <v>832767</v>
      </c>
      <c r="L40" s="60">
        <v>86805</v>
      </c>
      <c r="M40" s="60">
        <v>167236</v>
      </c>
      <c r="N40" s="60">
        <v>1086808</v>
      </c>
      <c r="O40" s="60">
        <v>167236</v>
      </c>
      <c r="P40" s="60">
        <v>167236</v>
      </c>
      <c r="Q40" s="60"/>
      <c r="R40" s="60">
        <v>334472</v>
      </c>
      <c r="S40" s="60"/>
      <c r="T40" s="60"/>
      <c r="U40" s="60"/>
      <c r="V40" s="60"/>
      <c r="W40" s="60">
        <v>3598858</v>
      </c>
      <c r="X40" s="60">
        <v>2096253</v>
      </c>
      <c r="Y40" s="60">
        <v>1502605</v>
      </c>
      <c r="Z40" s="140">
        <v>71.68</v>
      </c>
      <c r="AA40" s="155">
        <v>9608746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112180350</v>
      </c>
      <c r="D42" s="153">
        <f>SUM(D43:D46)</f>
        <v>0</v>
      </c>
      <c r="E42" s="154">
        <f t="shared" si="8"/>
        <v>171692348</v>
      </c>
      <c r="F42" s="100">
        <f t="shared" si="8"/>
        <v>172764930</v>
      </c>
      <c r="G42" s="100">
        <f t="shared" si="8"/>
        <v>3137827</v>
      </c>
      <c r="H42" s="100">
        <f t="shared" si="8"/>
        <v>3300913</v>
      </c>
      <c r="I42" s="100">
        <f t="shared" si="8"/>
        <v>10637828</v>
      </c>
      <c r="J42" s="100">
        <f t="shared" si="8"/>
        <v>17076568</v>
      </c>
      <c r="K42" s="100">
        <f t="shared" si="8"/>
        <v>8618187</v>
      </c>
      <c r="L42" s="100">
        <f t="shared" si="8"/>
        <v>9380834</v>
      </c>
      <c r="M42" s="100">
        <f t="shared" si="8"/>
        <v>1450755</v>
      </c>
      <c r="N42" s="100">
        <f t="shared" si="8"/>
        <v>19449776</v>
      </c>
      <c r="O42" s="100">
        <f t="shared" si="8"/>
        <v>1450755</v>
      </c>
      <c r="P42" s="100">
        <f t="shared" si="8"/>
        <v>1450755</v>
      </c>
      <c r="Q42" s="100">
        <f t="shared" si="8"/>
        <v>0</v>
      </c>
      <c r="R42" s="100">
        <f t="shared" si="8"/>
        <v>2901510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39427854</v>
      </c>
      <c r="X42" s="100">
        <f t="shared" si="8"/>
        <v>128769264</v>
      </c>
      <c r="Y42" s="100">
        <f t="shared" si="8"/>
        <v>-89341410</v>
      </c>
      <c r="Z42" s="137">
        <f>+IF(X42&lt;&gt;0,+(Y42/X42)*100,0)</f>
        <v>-69.38100539271545</v>
      </c>
      <c r="AA42" s="153">
        <f>SUM(AA43:AA46)</f>
        <v>172764930</v>
      </c>
    </row>
    <row r="43" spans="1:27" ht="12.75">
      <c r="A43" s="138" t="s">
        <v>89</v>
      </c>
      <c r="B43" s="136"/>
      <c r="C43" s="155">
        <v>46682663</v>
      </c>
      <c r="D43" s="155"/>
      <c r="E43" s="156">
        <v>69278962</v>
      </c>
      <c r="F43" s="60">
        <v>69278962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51959223</v>
      </c>
      <c r="Y43" s="60">
        <v>-51959223</v>
      </c>
      <c r="Z43" s="140">
        <v>-100</v>
      </c>
      <c r="AA43" s="155">
        <v>69278962</v>
      </c>
    </row>
    <row r="44" spans="1:27" ht="12.75">
      <c r="A44" s="138" t="s">
        <v>90</v>
      </c>
      <c r="B44" s="136"/>
      <c r="C44" s="155">
        <v>65497687</v>
      </c>
      <c r="D44" s="155"/>
      <c r="E44" s="156">
        <v>63075522</v>
      </c>
      <c r="F44" s="60">
        <v>73593459</v>
      </c>
      <c r="G44" s="60">
        <v>1743864</v>
      </c>
      <c r="H44" s="60">
        <v>1730058</v>
      </c>
      <c r="I44" s="60">
        <v>9343293</v>
      </c>
      <c r="J44" s="60">
        <v>12817215</v>
      </c>
      <c r="K44" s="60">
        <v>6821587</v>
      </c>
      <c r="L44" s="60">
        <v>9369531</v>
      </c>
      <c r="M44" s="60">
        <v>1055333</v>
      </c>
      <c r="N44" s="60">
        <v>17246451</v>
      </c>
      <c r="O44" s="60">
        <v>1055333</v>
      </c>
      <c r="P44" s="60">
        <v>1055333</v>
      </c>
      <c r="Q44" s="60"/>
      <c r="R44" s="60">
        <v>2110666</v>
      </c>
      <c r="S44" s="60"/>
      <c r="T44" s="60"/>
      <c r="U44" s="60"/>
      <c r="V44" s="60"/>
      <c r="W44" s="60">
        <v>32174332</v>
      </c>
      <c r="X44" s="60">
        <v>47306646</v>
      </c>
      <c r="Y44" s="60">
        <v>-15132314</v>
      </c>
      <c r="Z44" s="140">
        <v>-31.99</v>
      </c>
      <c r="AA44" s="155">
        <v>73593459</v>
      </c>
    </row>
    <row r="45" spans="1:27" ht="12.75">
      <c r="A45" s="138" t="s">
        <v>91</v>
      </c>
      <c r="B45" s="136"/>
      <c r="C45" s="157"/>
      <c r="D45" s="157"/>
      <c r="E45" s="158">
        <v>20909304</v>
      </c>
      <c r="F45" s="159">
        <v>17524994</v>
      </c>
      <c r="G45" s="159">
        <v>776855</v>
      </c>
      <c r="H45" s="159">
        <v>1089267</v>
      </c>
      <c r="I45" s="159">
        <v>804449</v>
      </c>
      <c r="J45" s="159">
        <v>2670571</v>
      </c>
      <c r="K45" s="159">
        <v>972892</v>
      </c>
      <c r="L45" s="159">
        <v>6543</v>
      </c>
      <c r="M45" s="159">
        <v>252986</v>
      </c>
      <c r="N45" s="159">
        <v>1232421</v>
      </c>
      <c r="O45" s="159">
        <v>252986</v>
      </c>
      <c r="P45" s="159">
        <v>252986</v>
      </c>
      <c r="Q45" s="159"/>
      <c r="R45" s="159">
        <v>505972</v>
      </c>
      <c r="S45" s="159"/>
      <c r="T45" s="159"/>
      <c r="U45" s="159"/>
      <c r="V45" s="159"/>
      <c r="W45" s="159">
        <v>4408964</v>
      </c>
      <c r="X45" s="159">
        <v>15681978</v>
      </c>
      <c r="Y45" s="159">
        <v>-11273014</v>
      </c>
      <c r="Z45" s="141">
        <v>-71.89</v>
      </c>
      <c r="AA45" s="157">
        <v>17524994</v>
      </c>
    </row>
    <row r="46" spans="1:27" ht="12.75">
      <c r="A46" s="138" t="s">
        <v>92</v>
      </c>
      <c r="B46" s="136"/>
      <c r="C46" s="155"/>
      <c r="D46" s="155"/>
      <c r="E46" s="156">
        <v>18428560</v>
      </c>
      <c r="F46" s="60">
        <v>12367515</v>
      </c>
      <c r="G46" s="60">
        <v>617108</v>
      </c>
      <c r="H46" s="60">
        <v>481588</v>
      </c>
      <c r="I46" s="60">
        <v>490086</v>
      </c>
      <c r="J46" s="60">
        <v>1588782</v>
      </c>
      <c r="K46" s="60">
        <v>823708</v>
      </c>
      <c r="L46" s="60">
        <v>4760</v>
      </c>
      <c r="M46" s="60">
        <v>142436</v>
      </c>
      <c r="N46" s="60">
        <v>970904</v>
      </c>
      <c r="O46" s="60">
        <v>142436</v>
      </c>
      <c r="P46" s="60">
        <v>142436</v>
      </c>
      <c r="Q46" s="60"/>
      <c r="R46" s="60">
        <v>284872</v>
      </c>
      <c r="S46" s="60"/>
      <c r="T46" s="60"/>
      <c r="U46" s="60"/>
      <c r="V46" s="60"/>
      <c r="W46" s="60">
        <v>2844558</v>
      </c>
      <c r="X46" s="60">
        <v>13821417</v>
      </c>
      <c r="Y46" s="60">
        <v>-10976859</v>
      </c>
      <c r="Z46" s="140">
        <v>-79.42</v>
      </c>
      <c r="AA46" s="155">
        <v>12367515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329309914</v>
      </c>
      <c r="D48" s="168">
        <f>+D28+D32+D38+D42+D47</f>
        <v>0</v>
      </c>
      <c r="E48" s="169">
        <f t="shared" si="9"/>
        <v>334787343</v>
      </c>
      <c r="F48" s="73">
        <f t="shared" si="9"/>
        <v>354581734</v>
      </c>
      <c r="G48" s="73">
        <f t="shared" si="9"/>
        <v>11775958</v>
      </c>
      <c r="H48" s="73">
        <f t="shared" si="9"/>
        <v>10292519</v>
      </c>
      <c r="I48" s="73">
        <f t="shared" si="9"/>
        <v>18076186</v>
      </c>
      <c r="J48" s="73">
        <f t="shared" si="9"/>
        <v>40144663</v>
      </c>
      <c r="K48" s="73">
        <f t="shared" si="9"/>
        <v>16337197</v>
      </c>
      <c r="L48" s="73">
        <f t="shared" si="9"/>
        <v>22028118</v>
      </c>
      <c r="M48" s="73">
        <f t="shared" si="9"/>
        <v>15399591</v>
      </c>
      <c r="N48" s="73">
        <f t="shared" si="9"/>
        <v>53764906</v>
      </c>
      <c r="O48" s="73">
        <f t="shared" si="9"/>
        <v>11099591</v>
      </c>
      <c r="P48" s="73">
        <f t="shared" si="9"/>
        <v>11099591</v>
      </c>
      <c r="Q48" s="73">
        <f t="shared" si="9"/>
        <v>0</v>
      </c>
      <c r="R48" s="73">
        <f t="shared" si="9"/>
        <v>22199182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116108751</v>
      </c>
      <c r="X48" s="73">
        <f t="shared" si="9"/>
        <v>269378099</v>
      </c>
      <c r="Y48" s="73">
        <f t="shared" si="9"/>
        <v>-153269348</v>
      </c>
      <c r="Z48" s="170">
        <f>+IF(X48&lt;&gt;0,+(Y48/X48)*100,0)</f>
        <v>-56.89747925647066</v>
      </c>
      <c r="AA48" s="168">
        <f>+AA28+AA32+AA38+AA42+AA47</f>
        <v>354581734</v>
      </c>
    </row>
    <row r="49" spans="1:27" ht="12.75">
      <c r="A49" s="148" t="s">
        <v>49</v>
      </c>
      <c r="B49" s="149"/>
      <c r="C49" s="171">
        <f aca="true" t="shared" si="10" ref="C49:Y49">+C25-C48</f>
        <v>-88078961</v>
      </c>
      <c r="D49" s="171">
        <f>+D25-D48</f>
        <v>0</v>
      </c>
      <c r="E49" s="172">
        <f t="shared" si="10"/>
        <v>-31337802</v>
      </c>
      <c r="F49" s="173">
        <f t="shared" si="10"/>
        <v>-65468713</v>
      </c>
      <c r="G49" s="173">
        <f t="shared" si="10"/>
        <v>44584379</v>
      </c>
      <c r="H49" s="173">
        <f t="shared" si="10"/>
        <v>13657803</v>
      </c>
      <c r="I49" s="173">
        <f t="shared" si="10"/>
        <v>-13851555</v>
      </c>
      <c r="J49" s="173">
        <f t="shared" si="10"/>
        <v>44390627</v>
      </c>
      <c r="K49" s="173">
        <f t="shared" si="10"/>
        <v>1017289</v>
      </c>
      <c r="L49" s="173">
        <f t="shared" si="10"/>
        <v>-11080830</v>
      </c>
      <c r="M49" s="173">
        <f t="shared" si="10"/>
        <v>7578034</v>
      </c>
      <c r="N49" s="173">
        <f t="shared" si="10"/>
        <v>-2485507</v>
      </c>
      <c r="O49" s="173">
        <f t="shared" si="10"/>
        <v>-6581966</v>
      </c>
      <c r="P49" s="173">
        <f t="shared" si="10"/>
        <v>-6581966</v>
      </c>
      <c r="Q49" s="173">
        <f t="shared" si="10"/>
        <v>0</v>
      </c>
      <c r="R49" s="173">
        <f t="shared" si="10"/>
        <v>-13163932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28741188</v>
      </c>
      <c r="X49" s="173">
        <f>IF(F25=F48,0,X25-X48)</f>
        <v>-61858520</v>
      </c>
      <c r="Y49" s="173">
        <f t="shared" si="10"/>
        <v>90599708</v>
      </c>
      <c r="Z49" s="174">
        <f>+IF(X49&lt;&gt;0,+(Y49/X49)*100,0)</f>
        <v>-146.46277990485385</v>
      </c>
      <c r="AA49" s="171">
        <f>+AA25-AA48</f>
        <v>-65468713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16134160</v>
      </c>
      <c r="D5" s="155">
        <v>0</v>
      </c>
      <c r="E5" s="156">
        <v>18439498</v>
      </c>
      <c r="F5" s="60">
        <v>19262592</v>
      </c>
      <c r="G5" s="60">
        <v>0</v>
      </c>
      <c r="H5" s="60">
        <v>19844204</v>
      </c>
      <c r="I5" s="60">
        <v>-59565</v>
      </c>
      <c r="J5" s="60">
        <v>19784639</v>
      </c>
      <c r="K5" s="60">
        <v>-156629</v>
      </c>
      <c r="L5" s="60">
        <v>-58335</v>
      </c>
      <c r="M5" s="60">
        <v>-93832</v>
      </c>
      <c r="N5" s="60">
        <v>-308796</v>
      </c>
      <c r="O5" s="60">
        <v>-93832</v>
      </c>
      <c r="P5" s="60">
        <v>-93832</v>
      </c>
      <c r="Q5" s="60">
        <v>0</v>
      </c>
      <c r="R5" s="60">
        <v>-187664</v>
      </c>
      <c r="S5" s="60">
        <v>0</v>
      </c>
      <c r="T5" s="60">
        <v>0</v>
      </c>
      <c r="U5" s="60">
        <v>0</v>
      </c>
      <c r="V5" s="60">
        <v>0</v>
      </c>
      <c r="W5" s="60">
        <v>19288179</v>
      </c>
      <c r="X5" s="60">
        <v>13410544</v>
      </c>
      <c r="Y5" s="60">
        <v>5877635</v>
      </c>
      <c r="Z5" s="140">
        <v>43.83</v>
      </c>
      <c r="AA5" s="155">
        <v>19262592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58977652</v>
      </c>
      <c r="D7" s="155">
        <v>0</v>
      </c>
      <c r="E7" s="156">
        <v>70236353</v>
      </c>
      <c r="F7" s="60">
        <v>70236353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70236353</v>
      </c>
    </row>
    <row r="8" spans="1:27" ht="12.75">
      <c r="A8" s="183" t="s">
        <v>104</v>
      </c>
      <c r="B8" s="182"/>
      <c r="C8" s="155">
        <v>25206711</v>
      </c>
      <c r="D8" s="155">
        <v>0</v>
      </c>
      <c r="E8" s="156">
        <v>30647012</v>
      </c>
      <c r="F8" s="60">
        <v>13225776</v>
      </c>
      <c r="G8" s="60">
        <v>2159616</v>
      </c>
      <c r="H8" s="60">
        <v>419134</v>
      </c>
      <c r="I8" s="60">
        <v>548534</v>
      </c>
      <c r="J8" s="60">
        <v>3127284</v>
      </c>
      <c r="K8" s="60">
        <v>1156917</v>
      </c>
      <c r="L8" s="60">
        <v>0</v>
      </c>
      <c r="M8" s="60">
        <v>1713801</v>
      </c>
      <c r="N8" s="60">
        <v>2870718</v>
      </c>
      <c r="O8" s="60">
        <v>1713801</v>
      </c>
      <c r="P8" s="60">
        <v>1713801</v>
      </c>
      <c r="Q8" s="60">
        <v>0</v>
      </c>
      <c r="R8" s="60">
        <v>3427602</v>
      </c>
      <c r="S8" s="60">
        <v>0</v>
      </c>
      <c r="T8" s="60">
        <v>0</v>
      </c>
      <c r="U8" s="60">
        <v>0</v>
      </c>
      <c r="V8" s="60">
        <v>0</v>
      </c>
      <c r="W8" s="60">
        <v>9425604</v>
      </c>
      <c r="X8" s="60">
        <v>22985262</v>
      </c>
      <c r="Y8" s="60">
        <v>-13559658</v>
      </c>
      <c r="Z8" s="140">
        <v>-58.99</v>
      </c>
      <c r="AA8" s="155">
        <v>13225776</v>
      </c>
    </row>
    <row r="9" spans="1:27" ht="12.75">
      <c r="A9" s="183" t="s">
        <v>105</v>
      </c>
      <c r="B9" s="182"/>
      <c r="C9" s="155">
        <v>12286690</v>
      </c>
      <c r="D9" s="155">
        <v>0</v>
      </c>
      <c r="E9" s="156">
        <v>14072088</v>
      </c>
      <c r="F9" s="60">
        <v>13950289</v>
      </c>
      <c r="G9" s="60">
        <v>1336921</v>
      </c>
      <c r="H9" s="60">
        <v>1318674</v>
      </c>
      <c r="I9" s="60">
        <v>1335006</v>
      </c>
      <c r="J9" s="60">
        <v>3990601</v>
      </c>
      <c r="K9" s="60">
        <v>2670038</v>
      </c>
      <c r="L9" s="60">
        <v>0</v>
      </c>
      <c r="M9" s="60">
        <v>1337870</v>
      </c>
      <c r="N9" s="60">
        <v>4007908</v>
      </c>
      <c r="O9" s="60">
        <v>1337870</v>
      </c>
      <c r="P9" s="60">
        <v>1337870</v>
      </c>
      <c r="Q9" s="60">
        <v>0</v>
      </c>
      <c r="R9" s="60">
        <v>2675740</v>
      </c>
      <c r="S9" s="60">
        <v>0</v>
      </c>
      <c r="T9" s="60">
        <v>0</v>
      </c>
      <c r="U9" s="60">
        <v>0</v>
      </c>
      <c r="V9" s="60">
        <v>0</v>
      </c>
      <c r="W9" s="60">
        <v>10674249</v>
      </c>
      <c r="X9" s="60">
        <v>10554066</v>
      </c>
      <c r="Y9" s="60">
        <v>120183</v>
      </c>
      <c r="Z9" s="140">
        <v>1.14</v>
      </c>
      <c r="AA9" s="155">
        <v>13950289</v>
      </c>
    </row>
    <row r="10" spans="1:27" ht="12.75">
      <c r="A10" s="183" t="s">
        <v>106</v>
      </c>
      <c r="B10" s="182"/>
      <c r="C10" s="155">
        <v>8953026</v>
      </c>
      <c r="D10" s="155">
        <v>0</v>
      </c>
      <c r="E10" s="156">
        <v>10048176</v>
      </c>
      <c r="F10" s="54">
        <v>10167416</v>
      </c>
      <c r="G10" s="54">
        <v>965527</v>
      </c>
      <c r="H10" s="54">
        <v>988298</v>
      </c>
      <c r="I10" s="54">
        <v>968507</v>
      </c>
      <c r="J10" s="54">
        <v>2922332</v>
      </c>
      <c r="K10" s="54">
        <v>1937827</v>
      </c>
      <c r="L10" s="54">
        <v>0</v>
      </c>
      <c r="M10" s="54">
        <v>970560</v>
      </c>
      <c r="N10" s="54">
        <v>2908387</v>
      </c>
      <c r="O10" s="54">
        <v>970560</v>
      </c>
      <c r="P10" s="54">
        <v>970560</v>
      </c>
      <c r="Q10" s="54">
        <v>0</v>
      </c>
      <c r="R10" s="54">
        <v>1941120</v>
      </c>
      <c r="S10" s="54">
        <v>0</v>
      </c>
      <c r="T10" s="54">
        <v>0</v>
      </c>
      <c r="U10" s="54">
        <v>0</v>
      </c>
      <c r="V10" s="54">
        <v>0</v>
      </c>
      <c r="W10" s="54">
        <v>7771839</v>
      </c>
      <c r="X10" s="54">
        <v>7536132</v>
      </c>
      <c r="Y10" s="54">
        <v>235707</v>
      </c>
      <c r="Z10" s="184">
        <v>3.13</v>
      </c>
      <c r="AA10" s="130">
        <v>10167416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1169872</v>
      </c>
      <c r="D12" s="155">
        <v>0</v>
      </c>
      <c r="E12" s="156">
        <v>1255316</v>
      </c>
      <c r="F12" s="60">
        <v>783908</v>
      </c>
      <c r="G12" s="60">
        <v>85935</v>
      </c>
      <c r="H12" s="60">
        <v>71114</v>
      </c>
      <c r="I12" s="60">
        <v>78331</v>
      </c>
      <c r="J12" s="60">
        <v>235380</v>
      </c>
      <c r="K12" s="60">
        <v>145848</v>
      </c>
      <c r="L12" s="60">
        <v>13505</v>
      </c>
      <c r="M12" s="60">
        <v>75304</v>
      </c>
      <c r="N12" s="60">
        <v>234657</v>
      </c>
      <c r="O12" s="60">
        <v>75304</v>
      </c>
      <c r="P12" s="60">
        <v>75304</v>
      </c>
      <c r="Q12" s="60">
        <v>0</v>
      </c>
      <c r="R12" s="60">
        <v>150608</v>
      </c>
      <c r="S12" s="60">
        <v>0</v>
      </c>
      <c r="T12" s="60">
        <v>0</v>
      </c>
      <c r="U12" s="60">
        <v>0</v>
      </c>
      <c r="V12" s="60">
        <v>0</v>
      </c>
      <c r="W12" s="60">
        <v>620645</v>
      </c>
      <c r="X12" s="60">
        <v>941490</v>
      </c>
      <c r="Y12" s="60">
        <v>-320845</v>
      </c>
      <c r="Z12" s="140">
        <v>-34.08</v>
      </c>
      <c r="AA12" s="155">
        <v>783908</v>
      </c>
    </row>
    <row r="13" spans="1:27" ht="12.75">
      <c r="A13" s="181" t="s">
        <v>109</v>
      </c>
      <c r="B13" s="185"/>
      <c r="C13" s="155">
        <v>12990602</v>
      </c>
      <c r="D13" s="155">
        <v>0</v>
      </c>
      <c r="E13" s="156">
        <v>1368713</v>
      </c>
      <c r="F13" s="60">
        <v>274831</v>
      </c>
      <c r="G13" s="60">
        <v>0</v>
      </c>
      <c r="H13" s="60">
        <v>0</v>
      </c>
      <c r="I13" s="60">
        <v>0</v>
      </c>
      <c r="J13" s="60">
        <v>0</v>
      </c>
      <c r="K13" s="60">
        <v>137415</v>
      </c>
      <c r="L13" s="60">
        <v>0</v>
      </c>
      <c r="M13" s="60">
        <v>0</v>
      </c>
      <c r="N13" s="60">
        <v>137415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137415</v>
      </c>
      <c r="X13" s="60">
        <v>1026531</v>
      </c>
      <c r="Y13" s="60">
        <v>-889116</v>
      </c>
      <c r="Z13" s="140">
        <v>-86.61</v>
      </c>
      <c r="AA13" s="155">
        <v>274831</v>
      </c>
    </row>
    <row r="14" spans="1:27" ht="12.75">
      <c r="A14" s="181" t="s">
        <v>110</v>
      </c>
      <c r="B14" s="185"/>
      <c r="C14" s="155">
        <v>3966</v>
      </c>
      <c r="D14" s="155">
        <v>0</v>
      </c>
      <c r="E14" s="156">
        <v>11826741</v>
      </c>
      <c r="F14" s="60">
        <v>11924201</v>
      </c>
      <c r="G14" s="60">
        <v>1000243</v>
      </c>
      <c r="H14" s="60">
        <v>1027191</v>
      </c>
      <c r="I14" s="60">
        <v>1293959</v>
      </c>
      <c r="J14" s="60">
        <v>3321393</v>
      </c>
      <c r="K14" s="60">
        <v>2626929</v>
      </c>
      <c r="L14" s="60">
        <v>13777</v>
      </c>
      <c r="M14" s="60">
        <v>0</v>
      </c>
      <c r="N14" s="60">
        <v>2640706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5962099</v>
      </c>
      <c r="X14" s="60">
        <v>8870058</v>
      </c>
      <c r="Y14" s="60">
        <v>-2907959</v>
      </c>
      <c r="Z14" s="140">
        <v>-32.78</v>
      </c>
      <c r="AA14" s="155">
        <v>11924201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34048</v>
      </c>
      <c r="D16" s="155">
        <v>0</v>
      </c>
      <c r="E16" s="156">
        <v>54252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68363000</v>
      </c>
      <c r="D19" s="155">
        <v>0</v>
      </c>
      <c r="E19" s="156">
        <v>70030000</v>
      </c>
      <c r="F19" s="60">
        <v>70030000</v>
      </c>
      <c r="G19" s="60">
        <v>29755000</v>
      </c>
      <c r="H19" s="60">
        <v>250000</v>
      </c>
      <c r="I19" s="60">
        <v>0</v>
      </c>
      <c r="J19" s="60">
        <v>30005000</v>
      </c>
      <c r="K19" s="60">
        <v>0</v>
      </c>
      <c r="L19" s="60">
        <v>0</v>
      </c>
      <c r="M19" s="60">
        <v>18910000</v>
      </c>
      <c r="N19" s="60">
        <v>18910000</v>
      </c>
      <c r="O19" s="60">
        <v>450000</v>
      </c>
      <c r="P19" s="60">
        <v>450000</v>
      </c>
      <c r="Q19" s="60">
        <v>0</v>
      </c>
      <c r="R19" s="60">
        <v>900000</v>
      </c>
      <c r="S19" s="60">
        <v>0</v>
      </c>
      <c r="T19" s="60">
        <v>0</v>
      </c>
      <c r="U19" s="60">
        <v>0</v>
      </c>
      <c r="V19" s="60">
        <v>0</v>
      </c>
      <c r="W19" s="60">
        <v>49815000</v>
      </c>
      <c r="X19" s="60">
        <v>70029997</v>
      </c>
      <c r="Y19" s="60">
        <v>-20214997</v>
      </c>
      <c r="Z19" s="140">
        <v>-28.87</v>
      </c>
      <c r="AA19" s="155">
        <v>70030000</v>
      </c>
    </row>
    <row r="20" spans="1:27" ht="12.75">
      <c r="A20" s="181" t="s">
        <v>35</v>
      </c>
      <c r="B20" s="185"/>
      <c r="C20" s="155">
        <v>1473991</v>
      </c>
      <c r="D20" s="155">
        <v>0</v>
      </c>
      <c r="E20" s="156">
        <v>17938392</v>
      </c>
      <c r="F20" s="54">
        <v>21724655</v>
      </c>
      <c r="G20" s="54">
        <v>194095</v>
      </c>
      <c r="H20" s="54">
        <v>31707</v>
      </c>
      <c r="I20" s="54">
        <v>59859</v>
      </c>
      <c r="J20" s="54">
        <v>285661</v>
      </c>
      <c r="K20" s="54">
        <v>118141</v>
      </c>
      <c r="L20" s="54">
        <v>341</v>
      </c>
      <c r="M20" s="54">
        <v>63922</v>
      </c>
      <c r="N20" s="54">
        <v>182404</v>
      </c>
      <c r="O20" s="54">
        <v>63922</v>
      </c>
      <c r="P20" s="54">
        <v>63922</v>
      </c>
      <c r="Q20" s="54">
        <v>0</v>
      </c>
      <c r="R20" s="54">
        <v>127844</v>
      </c>
      <c r="S20" s="54">
        <v>0</v>
      </c>
      <c r="T20" s="54">
        <v>0</v>
      </c>
      <c r="U20" s="54">
        <v>0</v>
      </c>
      <c r="V20" s="54">
        <v>0</v>
      </c>
      <c r="W20" s="54">
        <v>595909</v>
      </c>
      <c r="X20" s="54">
        <v>13454019</v>
      </c>
      <c r="Y20" s="54">
        <v>-12858110</v>
      </c>
      <c r="Z20" s="184">
        <v>-95.57</v>
      </c>
      <c r="AA20" s="130">
        <v>21724655</v>
      </c>
    </row>
    <row r="21" spans="1:27" ht="12.75">
      <c r="A21" s="181" t="s">
        <v>115</v>
      </c>
      <c r="B21" s="185"/>
      <c r="C21" s="155">
        <v>92855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205686573</v>
      </c>
      <c r="D22" s="188">
        <f>SUM(D5:D21)</f>
        <v>0</v>
      </c>
      <c r="E22" s="189">
        <f t="shared" si="0"/>
        <v>245916541</v>
      </c>
      <c r="F22" s="190">
        <f t="shared" si="0"/>
        <v>231580021</v>
      </c>
      <c r="G22" s="190">
        <f t="shared" si="0"/>
        <v>35497337</v>
      </c>
      <c r="H22" s="190">
        <f t="shared" si="0"/>
        <v>23950322</v>
      </c>
      <c r="I22" s="190">
        <f t="shared" si="0"/>
        <v>4224631</v>
      </c>
      <c r="J22" s="190">
        <f t="shared" si="0"/>
        <v>63672290</v>
      </c>
      <c r="K22" s="190">
        <f t="shared" si="0"/>
        <v>8636486</v>
      </c>
      <c r="L22" s="190">
        <f t="shared" si="0"/>
        <v>-30712</v>
      </c>
      <c r="M22" s="190">
        <f t="shared" si="0"/>
        <v>22977625</v>
      </c>
      <c r="N22" s="190">
        <f t="shared" si="0"/>
        <v>31583399</v>
      </c>
      <c r="O22" s="190">
        <f t="shared" si="0"/>
        <v>4517625</v>
      </c>
      <c r="P22" s="190">
        <f t="shared" si="0"/>
        <v>4517625</v>
      </c>
      <c r="Q22" s="190">
        <f t="shared" si="0"/>
        <v>0</v>
      </c>
      <c r="R22" s="190">
        <f t="shared" si="0"/>
        <v>9035250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104290939</v>
      </c>
      <c r="X22" s="190">
        <f t="shared" si="0"/>
        <v>148808099</v>
      </c>
      <c r="Y22" s="190">
        <f t="shared" si="0"/>
        <v>-44517160</v>
      </c>
      <c r="Z22" s="191">
        <f>+IF(X22&lt;&gt;0,+(Y22/X22)*100,0)</f>
        <v>-29.915817955580497</v>
      </c>
      <c r="AA22" s="188">
        <f>SUM(AA5:AA21)</f>
        <v>231580021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102740741</v>
      </c>
      <c r="D25" s="155">
        <v>0</v>
      </c>
      <c r="E25" s="156">
        <v>106970047</v>
      </c>
      <c r="F25" s="60">
        <v>105292983</v>
      </c>
      <c r="G25" s="60">
        <v>8908338</v>
      </c>
      <c r="H25" s="60">
        <v>8719097</v>
      </c>
      <c r="I25" s="60">
        <v>8825872</v>
      </c>
      <c r="J25" s="60">
        <v>26453307</v>
      </c>
      <c r="K25" s="60">
        <v>8650624</v>
      </c>
      <c r="L25" s="60">
        <v>8650624</v>
      </c>
      <c r="M25" s="60">
        <v>8650624</v>
      </c>
      <c r="N25" s="60">
        <v>25951872</v>
      </c>
      <c r="O25" s="60">
        <v>4350624</v>
      </c>
      <c r="P25" s="60">
        <v>4350624</v>
      </c>
      <c r="Q25" s="60">
        <v>0</v>
      </c>
      <c r="R25" s="60">
        <v>8701248</v>
      </c>
      <c r="S25" s="60">
        <v>0</v>
      </c>
      <c r="T25" s="60">
        <v>0</v>
      </c>
      <c r="U25" s="60">
        <v>0</v>
      </c>
      <c r="V25" s="60">
        <v>0</v>
      </c>
      <c r="W25" s="60">
        <v>61106427</v>
      </c>
      <c r="X25" s="60">
        <v>80227224</v>
      </c>
      <c r="Y25" s="60">
        <v>-19120797</v>
      </c>
      <c r="Z25" s="140">
        <v>-23.83</v>
      </c>
      <c r="AA25" s="155">
        <v>105292983</v>
      </c>
    </row>
    <row r="26" spans="1:27" ht="12.75">
      <c r="A26" s="183" t="s">
        <v>38</v>
      </c>
      <c r="B26" s="182"/>
      <c r="C26" s="155">
        <v>3527609</v>
      </c>
      <c r="D26" s="155">
        <v>0</v>
      </c>
      <c r="E26" s="156">
        <v>4583469</v>
      </c>
      <c r="F26" s="60">
        <v>4583469</v>
      </c>
      <c r="G26" s="60">
        <v>337708</v>
      </c>
      <c r="H26" s="60">
        <v>337708</v>
      </c>
      <c r="I26" s="60">
        <v>321319</v>
      </c>
      <c r="J26" s="60">
        <v>996735</v>
      </c>
      <c r="K26" s="60">
        <v>333680</v>
      </c>
      <c r="L26" s="60">
        <v>333680</v>
      </c>
      <c r="M26" s="60">
        <v>333680</v>
      </c>
      <c r="N26" s="60">
        <v>1001040</v>
      </c>
      <c r="O26" s="60">
        <v>333680</v>
      </c>
      <c r="P26" s="60">
        <v>333680</v>
      </c>
      <c r="Q26" s="60">
        <v>0</v>
      </c>
      <c r="R26" s="60">
        <v>667360</v>
      </c>
      <c r="S26" s="60">
        <v>0</v>
      </c>
      <c r="T26" s="60">
        <v>0</v>
      </c>
      <c r="U26" s="60">
        <v>0</v>
      </c>
      <c r="V26" s="60">
        <v>0</v>
      </c>
      <c r="W26" s="60">
        <v>2665135</v>
      </c>
      <c r="X26" s="60">
        <v>3437604</v>
      </c>
      <c r="Y26" s="60">
        <v>-772469</v>
      </c>
      <c r="Z26" s="140">
        <v>-22.47</v>
      </c>
      <c r="AA26" s="155">
        <v>4583469</v>
      </c>
    </row>
    <row r="27" spans="1:27" ht="12.75">
      <c r="A27" s="183" t="s">
        <v>118</v>
      </c>
      <c r="B27" s="182"/>
      <c r="C27" s="155">
        <v>42478833</v>
      </c>
      <c r="D27" s="155">
        <v>0</v>
      </c>
      <c r="E27" s="156">
        <v>28827935</v>
      </c>
      <c r="F27" s="60">
        <v>24280138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24280138</v>
      </c>
    </row>
    <row r="28" spans="1:27" ht="12.75">
      <c r="A28" s="183" t="s">
        <v>39</v>
      </c>
      <c r="B28" s="182"/>
      <c r="C28" s="155">
        <v>42559762</v>
      </c>
      <c r="D28" s="155">
        <v>0</v>
      </c>
      <c r="E28" s="156">
        <v>61000000</v>
      </c>
      <c r="F28" s="60">
        <v>61000000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61000000</v>
      </c>
    </row>
    <row r="29" spans="1:27" ht="12.75">
      <c r="A29" s="183" t="s">
        <v>40</v>
      </c>
      <c r="B29" s="182"/>
      <c r="C29" s="155">
        <v>23151960</v>
      </c>
      <c r="D29" s="155">
        <v>0</v>
      </c>
      <c r="E29" s="156">
        <v>315020</v>
      </c>
      <c r="F29" s="60">
        <v>20738575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20738575</v>
      </c>
    </row>
    <row r="30" spans="1:27" ht="12.75">
      <c r="A30" s="183" t="s">
        <v>119</v>
      </c>
      <c r="B30" s="182"/>
      <c r="C30" s="155">
        <v>86352749</v>
      </c>
      <c r="D30" s="155">
        <v>0</v>
      </c>
      <c r="E30" s="156">
        <v>78260461</v>
      </c>
      <c r="F30" s="60">
        <v>74041970</v>
      </c>
      <c r="G30" s="60">
        <v>0</v>
      </c>
      <c r="H30" s="60">
        <v>0</v>
      </c>
      <c r="I30" s="60">
        <v>3512377</v>
      </c>
      <c r="J30" s="60">
        <v>3512377</v>
      </c>
      <c r="K30" s="60">
        <v>3114304</v>
      </c>
      <c r="L30" s="60">
        <v>5175807</v>
      </c>
      <c r="M30" s="60">
        <v>1052631</v>
      </c>
      <c r="N30" s="60">
        <v>9342742</v>
      </c>
      <c r="O30" s="60">
        <v>1052631</v>
      </c>
      <c r="P30" s="60">
        <v>1052631</v>
      </c>
      <c r="Q30" s="60">
        <v>0</v>
      </c>
      <c r="R30" s="60">
        <v>2105262</v>
      </c>
      <c r="S30" s="60">
        <v>0</v>
      </c>
      <c r="T30" s="60">
        <v>0</v>
      </c>
      <c r="U30" s="60">
        <v>0</v>
      </c>
      <c r="V30" s="60">
        <v>0</v>
      </c>
      <c r="W30" s="60">
        <v>14960381</v>
      </c>
      <c r="X30" s="60">
        <v>58695345</v>
      </c>
      <c r="Y30" s="60">
        <v>-43734964</v>
      </c>
      <c r="Z30" s="140">
        <v>-74.51</v>
      </c>
      <c r="AA30" s="155">
        <v>74041970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25524333</v>
      </c>
      <c r="D34" s="155">
        <v>0</v>
      </c>
      <c r="E34" s="156">
        <v>54830411</v>
      </c>
      <c r="F34" s="60">
        <v>64644599</v>
      </c>
      <c r="G34" s="60">
        <v>2529912</v>
      </c>
      <c r="H34" s="60">
        <v>1235714</v>
      </c>
      <c r="I34" s="60">
        <v>5416618</v>
      </c>
      <c r="J34" s="60">
        <v>9182244</v>
      </c>
      <c r="K34" s="60">
        <v>4238589</v>
      </c>
      <c r="L34" s="60">
        <v>7868007</v>
      </c>
      <c r="M34" s="60">
        <v>5362656</v>
      </c>
      <c r="N34" s="60">
        <v>17469252</v>
      </c>
      <c r="O34" s="60">
        <v>5362656</v>
      </c>
      <c r="P34" s="60">
        <v>5362656</v>
      </c>
      <c r="Q34" s="60">
        <v>0</v>
      </c>
      <c r="R34" s="60">
        <v>10725312</v>
      </c>
      <c r="S34" s="60">
        <v>0</v>
      </c>
      <c r="T34" s="60">
        <v>0</v>
      </c>
      <c r="U34" s="60">
        <v>0</v>
      </c>
      <c r="V34" s="60">
        <v>0</v>
      </c>
      <c r="W34" s="60">
        <v>37376808</v>
      </c>
      <c r="X34" s="60">
        <v>41123403</v>
      </c>
      <c r="Y34" s="60">
        <v>-3746595</v>
      </c>
      <c r="Z34" s="140">
        <v>-9.11</v>
      </c>
      <c r="AA34" s="155">
        <v>64644599</v>
      </c>
    </row>
    <row r="35" spans="1:27" ht="12.75">
      <c r="A35" s="181" t="s">
        <v>122</v>
      </c>
      <c r="B35" s="185"/>
      <c r="C35" s="155">
        <v>2973927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329309914</v>
      </c>
      <c r="D36" s="188">
        <f>SUM(D25:D35)</f>
        <v>0</v>
      </c>
      <c r="E36" s="189">
        <f t="shared" si="1"/>
        <v>334787343</v>
      </c>
      <c r="F36" s="190">
        <f t="shared" si="1"/>
        <v>354581734</v>
      </c>
      <c r="G36" s="190">
        <f t="shared" si="1"/>
        <v>11775958</v>
      </c>
      <c r="H36" s="190">
        <f t="shared" si="1"/>
        <v>10292519</v>
      </c>
      <c r="I36" s="190">
        <f t="shared" si="1"/>
        <v>18076186</v>
      </c>
      <c r="J36" s="190">
        <f t="shared" si="1"/>
        <v>40144663</v>
      </c>
      <c r="K36" s="190">
        <f t="shared" si="1"/>
        <v>16337197</v>
      </c>
      <c r="L36" s="190">
        <f t="shared" si="1"/>
        <v>22028118</v>
      </c>
      <c r="M36" s="190">
        <f t="shared" si="1"/>
        <v>15399591</v>
      </c>
      <c r="N36" s="190">
        <f t="shared" si="1"/>
        <v>53764906</v>
      </c>
      <c r="O36" s="190">
        <f t="shared" si="1"/>
        <v>11099591</v>
      </c>
      <c r="P36" s="190">
        <f t="shared" si="1"/>
        <v>11099591</v>
      </c>
      <c r="Q36" s="190">
        <f t="shared" si="1"/>
        <v>0</v>
      </c>
      <c r="R36" s="190">
        <f t="shared" si="1"/>
        <v>22199182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116108751</v>
      </c>
      <c r="X36" s="190">
        <f t="shared" si="1"/>
        <v>183483576</v>
      </c>
      <c r="Y36" s="190">
        <f t="shared" si="1"/>
        <v>-67374825</v>
      </c>
      <c r="Z36" s="191">
        <f>+IF(X36&lt;&gt;0,+(Y36/X36)*100,0)</f>
        <v>-36.719812458854626</v>
      </c>
      <c r="AA36" s="188">
        <f>SUM(AA25:AA35)</f>
        <v>354581734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-123623341</v>
      </c>
      <c r="D38" s="199">
        <f>+D22-D36</f>
        <v>0</v>
      </c>
      <c r="E38" s="200">
        <f t="shared" si="2"/>
        <v>-88870802</v>
      </c>
      <c r="F38" s="106">
        <f t="shared" si="2"/>
        <v>-123001713</v>
      </c>
      <c r="G38" s="106">
        <f t="shared" si="2"/>
        <v>23721379</v>
      </c>
      <c r="H38" s="106">
        <f t="shared" si="2"/>
        <v>13657803</v>
      </c>
      <c r="I38" s="106">
        <f t="shared" si="2"/>
        <v>-13851555</v>
      </c>
      <c r="J38" s="106">
        <f t="shared" si="2"/>
        <v>23527627</v>
      </c>
      <c r="K38" s="106">
        <f t="shared" si="2"/>
        <v>-7700711</v>
      </c>
      <c r="L38" s="106">
        <f t="shared" si="2"/>
        <v>-22058830</v>
      </c>
      <c r="M38" s="106">
        <f t="shared" si="2"/>
        <v>7578034</v>
      </c>
      <c r="N38" s="106">
        <f t="shared" si="2"/>
        <v>-22181507</v>
      </c>
      <c r="O38" s="106">
        <f t="shared" si="2"/>
        <v>-6581966</v>
      </c>
      <c r="P38" s="106">
        <f t="shared" si="2"/>
        <v>-6581966</v>
      </c>
      <c r="Q38" s="106">
        <f t="shared" si="2"/>
        <v>0</v>
      </c>
      <c r="R38" s="106">
        <f t="shared" si="2"/>
        <v>-13163932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-11817812</v>
      </c>
      <c r="X38" s="106">
        <f>IF(F22=F36,0,X22-X36)</f>
        <v>-34675477</v>
      </c>
      <c r="Y38" s="106">
        <f t="shared" si="2"/>
        <v>22857665</v>
      </c>
      <c r="Z38" s="201">
        <f>+IF(X38&lt;&gt;0,+(Y38/X38)*100,0)</f>
        <v>-65.91881922777876</v>
      </c>
      <c r="AA38" s="199">
        <f>+AA22-AA36</f>
        <v>-123001713</v>
      </c>
    </row>
    <row r="39" spans="1:27" ht="12.75">
      <c r="A39" s="181" t="s">
        <v>46</v>
      </c>
      <c r="B39" s="185"/>
      <c r="C39" s="155">
        <v>35544380</v>
      </c>
      <c r="D39" s="155">
        <v>0</v>
      </c>
      <c r="E39" s="156">
        <v>57533000</v>
      </c>
      <c r="F39" s="60">
        <v>57533000</v>
      </c>
      <c r="G39" s="60">
        <v>20863000</v>
      </c>
      <c r="H39" s="60">
        <v>0</v>
      </c>
      <c r="I39" s="60">
        <v>0</v>
      </c>
      <c r="J39" s="60">
        <v>20863000</v>
      </c>
      <c r="K39" s="60">
        <v>8718000</v>
      </c>
      <c r="L39" s="60">
        <v>10978000</v>
      </c>
      <c r="M39" s="60">
        <v>0</v>
      </c>
      <c r="N39" s="60">
        <v>19696000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40559000</v>
      </c>
      <c r="X39" s="60">
        <v>43149753</v>
      </c>
      <c r="Y39" s="60">
        <v>-2590753</v>
      </c>
      <c r="Z39" s="140">
        <v>-6</v>
      </c>
      <c r="AA39" s="155">
        <v>57533000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-88078961</v>
      </c>
      <c r="D42" s="206">
        <f>SUM(D38:D41)</f>
        <v>0</v>
      </c>
      <c r="E42" s="207">
        <f t="shared" si="3"/>
        <v>-31337802</v>
      </c>
      <c r="F42" s="88">
        <f t="shared" si="3"/>
        <v>-65468713</v>
      </c>
      <c r="G42" s="88">
        <f t="shared" si="3"/>
        <v>44584379</v>
      </c>
      <c r="H42" s="88">
        <f t="shared" si="3"/>
        <v>13657803</v>
      </c>
      <c r="I42" s="88">
        <f t="shared" si="3"/>
        <v>-13851555</v>
      </c>
      <c r="J42" s="88">
        <f t="shared" si="3"/>
        <v>44390627</v>
      </c>
      <c r="K42" s="88">
        <f t="shared" si="3"/>
        <v>1017289</v>
      </c>
      <c r="L42" s="88">
        <f t="shared" si="3"/>
        <v>-11080830</v>
      </c>
      <c r="M42" s="88">
        <f t="shared" si="3"/>
        <v>7578034</v>
      </c>
      <c r="N42" s="88">
        <f t="shared" si="3"/>
        <v>-2485507</v>
      </c>
      <c r="O42" s="88">
        <f t="shared" si="3"/>
        <v>-6581966</v>
      </c>
      <c r="P42" s="88">
        <f t="shared" si="3"/>
        <v>-6581966</v>
      </c>
      <c r="Q42" s="88">
        <f t="shared" si="3"/>
        <v>0</v>
      </c>
      <c r="R42" s="88">
        <f t="shared" si="3"/>
        <v>-13163932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28741188</v>
      </c>
      <c r="X42" s="88">
        <f t="shared" si="3"/>
        <v>8474276</v>
      </c>
      <c r="Y42" s="88">
        <f t="shared" si="3"/>
        <v>20266912</v>
      </c>
      <c r="Z42" s="208">
        <f>+IF(X42&lt;&gt;0,+(Y42/X42)*100,0)</f>
        <v>239.15803544751196</v>
      </c>
      <c r="AA42" s="206">
        <f>SUM(AA38:AA41)</f>
        <v>-65468713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-88078961</v>
      </c>
      <c r="D44" s="210">
        <f>+D42-D43</f>
        <v>0</v>
      </c>
      <c r="E44" s="211">
        <f t="shared" si="4"/>
        <v>-31337802</v>
      </c>
      <c r="F44" s="77">
        <f t="shared" si="4"/>
        <v>-65468713</v>
      </c>
      <c r="G44" s="77">
        <f t="shared" si="4"/>
        <v>44584379</v>
      </c>
      <c r="H44" s="77">
        <f t="shared" si="4"/>
        <v>13657803</v>
      </c>
      <c r="I44" s="77">
        <f t="shared" si="4"/>
        <v>-13851555</v>
      </c>
      <c r="J44" s="77">
        <f t="shared" si="4"/>
        <v>44390627</v>
      </c>
      <c r="K44" s="77">
        <f t="shared" si="4"/>
        <v>1017289</v>
      </c>
      <c r="L44" s="77">
        <f t="shared" si="4"/>
        <v>-11080830</v>
      </c>
      <c r="M44" s="77">
        <f t="shared" si="4"/>
        <v>7578034</v>
      </c>
      <c r="N44" s="77">
        <f t="shared" si="4"/>
        <v>-2485507</v>
      </c>
      <c r="O44" s="77">
        <f t="shared" si="4"/>
        <v>-6581966</v>
      </c>
      <c r="P44" s="77">
        <f t="shared" si="4"/>
        <v>-6581966</v>
      </c>
      <c r="Q44" s="77">
        <f t="shared" si="4"/>
        <v>0</v>
      </c>
      <c r="R44" s="77">
        <f t="shared" si="4"/>
        <v>-13163932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28741188</v>
      </c>
      <c r="X44" s="77">
        <f t="shared" si="4"/>
        <v>8474276</v>
      </c>
      <c r="Y44" s="77">
        <f t="shared" si="4"/>
        <v>20266912</v>
      </c>
      <c r="Z44" s="212">
        <f>+IF(X44&lt;&gt;0,+(Y44/X44)*100,0)</f>
        <v>239.15803544751196</v>
      </c>
      <c r="AA44" s="210">
        <f>+AA42-AA43</f>
        <v>-65468713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-88078961</v>
      </c>
      <c r="D46" s="206">
        <f>SUM(D44:D45)</f>
        <v>0</v>
      </c>
      <c r="E46" s="207">
        <f t="shared" si="5"/>
        <v>-31337802</v>
      </c>
      <c r="F46" s="88">
        <f t="shared" si="5"/>
        <v>-65468713</v>
      </c>
      <c r="G46" s="88">
        <f t="shared" si="5"/>
        <v>44584379</v>
      </c>
      <c r="H46" s="88">
        <f t="shared" si="5"/>
        <v>13657803</v>
      </c>
      <c r="I46" s="88">
        <f t="shared" si="5"/>
        <v>-13851555</v>
      </c>
      <c r="J46" s="88">
        <f t="shared" si="5"/>
        <v>44390627</v>
      </c>
      <c r="K46" s="88">
        <f t="shared" si="5"/>
        <v>1017289</v>
      </c>
      <c r="L46" s="88">
        <f t="shared" si="5"/>
        <v>-11080830</v>
      </c>
      <c r="M46" s="88">
        <f t="shared" si="5"/>
        <v>7578034</v>
      </c>
      <c r="N46" s="88">
        <f t="shared" si="5"/>
        <v>-2485507</v>
      </c>
      <c r="O46" s="88">
        <f t="shared" si="5"/>
        <v>-6581966</v>
      </c>
      <c r="P46" s="88">
        <f t="shared" si="5"/>
        <v>-6581966</v>
      </c>
      <c r="Q46" s="88">
        <f t="shared" si="5"/>
        <v>0</v>
      </c>
      <c r="R46" s="88">
        <f t="shared" si="5"/>
        <v>-13163932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28741188</v>
      </c>
      <c r="X46" s="88">
        <f t="shared" si="5"/>
        <v>8474276</v>
      </c>
      <c r="Y46" s="88">
        <f t="shared" si="5"/>
        <v>20266912</v>
      </c>
      <c r="Z46" s="208">
        <f>+IF(X46&lt;&gt;0,+(Y46/X46)*100,0)</f>
        <v>239.15803544751196</v>
      </c>
      <c r="AA46" s="206">
        <f>SUM(AA44:AA45)</f>
        <v>-65468713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-88078961</v>
      </c>
      <c r="D48" s="217">
        <f>SUM(D46:D47)</f>
        <v>0</v>
      </c>
      <c r="E48" s="218">
        <f t="shared" si="6"/>
        <v>-31337802</v>
      </c>
      <c r="F48" s="219">
        <f t="shared" si="6"/>
        <v>-65468713</v>
      </c>
      <c r="G48" s="219">
        <f t="shared" si="6"/>
        <v>44584379</v>
      </c>
      <c r="H48" s="220">
        <f t="shared" si="6"/>
        <v>13657803</v>
      </c>
      <c r="I48" s="220">
        <f t="shared" si="6"/>
        <v>-13851555</v>
      </c>
      <c r="J48" s="220">
        <f t="shared" si="6"/>
        <v>44390627</v>
      </c>
      <c r="K48" s="220">
        <f t="shared" si="6"/>
        <v>1017289</v>
      </c>
      <c r="L48" s="220">
        <f t="shared" si="6"/>
        <v>-11080830</v>
      </c>
      <c r="M48" s="219">
        <f t="shared" si="6"/>
        <v>7578034</v>
      </c>
      <c r="N48" s="219">
        <f t="shared" si="6"/>
        <v>-2485507</v>
      </c>
      <c r="O48" s="220">
        <f t="shared" si="6"/>
        <v>-6581966</v>
      </c>
      <c r="P48" s="220">
        <f t="shared" si="6"/>
        <v>-6581966</v>
      </c>
      <c r="Q48" s="220">
        <f t="shared" si="6"/>
        <v>0</v>
      </c>
      <c r="R48" s="220">
        <f t="shared" si="6"/>
        <v>-13163932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28741188</v>
      </c>
      <c r="X48" s="220">
        <f t="shared" si="6"/>
        <v>8474276</v>
      </c>
      <c r="Y48" s="220">
        <f t="shared" si="6"/>
        <v>20266912</v>
      </c>
      <c r="Z48" s="221">
        <f>+IF(X48&lt;&gt;0,+(Y48/X48)*100,0)</f>
        <v>239.15803544751196</v>
      </c>
      <c r="AA48" s="222">
        <f>SUM(AA46:AA47)</f>
        <v>-65468713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3289050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550338</v>
      </c>
      <c r="N5" s="100">
        <f t="shared" si="0"/>
        <v>550338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550338</v>
      </c>
      <c r="X5" s="100">
        <f t="shared" si="0"/>
        <v>0</v>
      </c>
      <c r="Y5" s="100">
        <f t="shared" si="0"/>
        <v>550338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3289050</v>
      </c>
      <c r="D6" s="155"/>
      <c r="E6" s="156"/>
      <c r="F6" s="60"/>
      <c r="G6" s="60"/>
      <c r="H6" s="60"/>
      <c r="I6" s="60"/>
      <c r="J6" s="60"/>
      <c r="K6" s="60"/>
      <c r="L6" s="60"/>
      <c r="M6" s="60">
        <v>550338</v>
      </c>
      <c r="N6" s="60">
        <v>550338</v>
      </c>
      <c r="O6" s="60"/>
      <c r="P6" s="60"/>
      <c r="Q6" s="60"/>
      <c r="R6" s="60"/>
      <c r="S6" s="60"/>
      <c r="T6" s="60"/>
      <c r="U6" s="60"/>
      <c r="V6" s="60"/>
      <c r="W6" s="60">
        <v>550338</v>
      </c>
      <c r="X6" s="60"/>
      <c r="Y6" s="60">
        <v>550338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372421</v>
      </c>
      <c r="D9" s="153">
        <f>SUM(D10:D14)</f>
        <v>0</v>
      </c>
      <c r="E9" s="154">
        <f t="shared" si="1"/>
        <v>9200000</v>
      </c>
      <c r="F9" s="100">
        <f t="shared" si="1"/>
        <v>9200000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3228141</v>
      </c>
      <c r="N9" s="100">
        <f t="shared" si="1"/>
        <v>3228141</v>
      </c>
      <c r="O9" s="100">
        <f t="shared" si="1"/>
        <v>539172</v>
      </c>
      <c r="P9" s="100">
        <f t="shared" si="1"/>
        <v>0</v>
      </c>
      <c r="Q9" s="100">
        <f t="shared" si="1"/>
        <v>0</v>
      </c>
      <c r="R9" s="100">
        <f t="shared" si="1"/>
        <v>539172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3767313</v>
      </c>
      <c r="X9" s="100">
        <f t="shared" si="1"/>
        <v>6900003</v>
      </c>
      <c r="Y9" s="100">
        <f t="shared" si="1"/>
        <v>-3132690</v>
      </c>
      <c r="Z9" s="137">
        <f>+IF(X9&lt;&gt;0,+(Y9/X9)*100,0)</f>
        <v>-45.401284608137125</v>
      </c>
      <c r="AA9" s="102">
        <f>SUM(AA10:AA14)</f>
        <v>9200000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372421</v>
      </c>
      <c r="D11" s="155"/>
      <c r="E11" s="156">
        <v>9200000</v>
      </c>
      <c r="F11" s="60">
        <v>9200000</v>
      </c>
      <c r="G11" s="60"/>
      <c r="H11" s="60"/>
      <c r="I11" s="60"/>
      <c r="J11" s="60"/>
      <c r="K11" s="60"/>
      <c r="L11" s="60"/>
      <c r="M11" s="60">
        <v>3228141</v>
      </c>
      <c r="N11" s="60">
        <v>3228141</v>
      </c>
      <c r="O11" s="60">
        <v>539172</v>
      </c>
      <c r="P11" s="60"/>
      <c r="Q11" s="60"/>
      <c r="R11" s="60">
        <v>539172</v>
      </c>
      <c r="S11" s="60"/>
      <c r="T11" s="60"/>
      <c r="U11" s="60"/>
      <c r="V11" s="60"/>
      <c r="W11" s="60">
        <v>3767313</v>
      </c>
      <c r="X11" s="60">
        <v>6900003</v>
      </c>
      <c r="Y11" s="60">
        <v>-3132690</v>
      </c>
      <c r="Z11" s="140">
        <v>-45.4</v>
      </c>
      <c r="AA11" s="62">
        <v>9200000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9438000</v>
      </c>
      <c r="F15" s="100">
        <f t="shared" si="2"/>
        <v>9438000</v>
      </c>
      <c r="G15" s="100">
        <f t="shared" si="2"/>
        <v>1707629</v>
      </c>
      <c r="H15" s="100">
        <f t="shared" si="2"/>
        <v>3392084</v>
      </c>
      <c r="I15" s="100">
        <f t="shared" si="2"/>
        <v>2023054</v>
      </c>
      <c r="J15" s="100">
        <f t="shared" si="2"/>
        <v>7122767</v>
      </c>
      <c r="K15" s="100">
        <f t="shared" si="2"/>
        <v>1056469</v>
      </c>
      <c r="L15" s="100">
        <f t="shared" si="2"/>
        <v>3001897</v>
      </c>
      <c r="M15" s="100">
        <f t="shared" si="2"/>
        <v>1169791</v>
      </c>
      <c r="N15" s="100">
        <f t="shared" si="2"/>
        <v>5228157</v>
      </c>
      <c r="O15" s="100">
        <f t="shared" si="2"/>
        <v>215899</v>
      </c>
      <c r="P15" s="100">
        <f t="shared" si="2"/>
        <v>0</v>
      </c>
      <c r="Q15" s="100">
        <f t="shared" si="2"/>
        <v>0</v>
      </c>
      <c r="R15" s="100">
        <f t="shared" si="2"/>
        <v>215899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12566823</v>
      </c>
      <c r="X15" s="100">
        <f t="shared" si="2"/>
        <v>7078860</v>
      </c>
      <c r="Y15" s="100">
        <f t="shared" si="2"/>
        <v>5487963</v>
      </c>
      <c r="Z15" s="137">
        <f>+IF(X15&lt;&gt;0,+(Y15/X15)*100,0)</f>
        <v>77.52608470855476</v>
      </c>
      <c r="AA15" s="102">
        <f>SUM(AA16:AA18)</f>
        <v>9438000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9438000</v>
      </c>
      <c r="F17" s="60">
        <v>9438000</v>
      </c>
      <c r="G17" s="60">
        <v>1707629</v>
      </c>
      <c r="H17" s="60">
        <v>3392084</v>
      </c>
      <c r="I17" s="60">
        <v>2023054</v>
      </c>
      <c r="J17" s="60">
        <v>7122767</v>
      </c>
      <c r="K17" s="60">
        <v>1056469</v>
      </c>
      <c r="L17" s="60">
        <v>3001897</v>
      </c>
      <c r="M17" s="60">
        <v>1169791</v>
      </c>
      <c r="N17" s="60">
        <v>5228157</v>
      </c>
      <c r="O17" s="60">
        <v>215899</v>
      </c>
      <c r="P17" s="60"/>
      <c r="Q17" s="60"/>
      <c r="R17" s="60">
        <v>215899</v>
      </c>
      <c r="S17" s="60"/>
      <c r="T17" s="60"/>
      <c r="U17" s="60"/>
      <c r="V17" s="60"/>
      <c r="W17" s="60">
        <v>12566823</v>
      </c>
      <c r="X17" s="60">
        <v>7078860</v>
      </c>
      <c r="Y17" s="60">
        <v>5487963</v>
      </c>
      <c r="Z17" s="140">
        <v>77.53</v>
      </c>
      <c r="AA17" s="62">
        <v>9438000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10079858</v>
      </c>
      <c r="D19" s="153">
        <f>SUM(D20:D23)</f>
        <v>0</v>
      </c>
      <c r="E19" s="154">
        <f t="shared" si="3"/>
        <v>38895000</v>
      </c>
      <c r="F19" s="100">
        <f t="shared" si="3"/>
        <v>38895000</v>
      </c>
      <c r="G19" s="100">
        <f t="shared" si="3"/>
        <v>0</v>
      </c>
      <c r="H19" s="100">
        <f t="shared" si="3"/>
        <v>2795136</v>
      </c>
      <c r="I19" s="100">
        <f t="shared" si="3"/>
        <v>1578941</v>
      </c>
      <c r="J19" s="100">
        <f t="shared" si="3"/>
        <v>4374077</v>
      </c>
      <c r="K19" s="100">
        <f t="shared" si="3"/>
        <v>0</v>
      </c>
      <c r="L19" s="100">
        <f t="shared" si="3"/>
        <v>1684717</v>
      </c>
      <c r="M19" s="100">
        <f t="shared" si="3"/>
        <v>1751499</v>
      </c>
      <c r="N19" s="100">
        <f t="shared" si="3"/>
        <v>3436216</v>
      </c>
      <c r="O19" s="100">
        <f t="shared" si="3"/>
        <v>0</v>
      </c>
      <c r="P19" s="100">
        <f t="shared" si="3"/>
        <v>0</v>
      </c>
      <c r="Q19" s="100">
        <f t="shared" si="3"/>
        <v>526924</v>
      </c>
      <c r="R19" s="100">
        <f t="shared" si="3"/>
        <v>526924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8337217</v>
      </c>
      <c r="X19" s="100">
        <f t="shared" si="3"/>
        <v>28169210</v>
      </c>
      <c r="Y19" s="100">
        <f t="shared" si="3"/>
        <v>-19831993</v>
      </c>
      <c r="Z19" s="137">
        <f>+IF(X19&lt;&gt;0,+(Y19/X19)*100,0)</f>
        <v>-70.40308549654037</v>
      </c>
      <c r="AA19" s="102">
        <f>SUM(AA20:AA23)</f>
        <v>38895000</v>
      </c>
    </row>
    <row r="20" spans="1:27" ht="12.75">
      <c r="A20" s="138" t="s">
        <v>89</v>
      </c>
      <c r="B20" s="136"/>
      <c r="C20" s="155">
        <v>4650438</v>
      </c>
      <c r="D20" s="155"/>
      <c r="E20" s="156">
        <v>4500000</v>
      </c>
      <c r="F20" s="60">
        <v>4500000</v>
      </c>
      <c r="G20" s="60"/>
      <c r="H20" s="60"/>
      <c r="I20" s="60">
        <v>420000</v>
      </c>
      <c r="J20" s="60">
        <v>420000</v>
      </c>
      <c r="K20" s="60"/>
      <c r="L20" s="60"/>
      <c r="M20" s="60">
        <v>551714</v>
      </c>
      <c r="N20" s="60">
        <v>551714</v>
      </c>
      <c r="O20" s="60"/>
      <c r="P20" s="60"/>
      <c r="Q20" s="60"/>
      <c r="R20" s="60"/>
      <c r="S20" s="60"/>
      <c r="T20" s="60"/>
      <c r="U20" s="60"/>
      <c r="V20" s="60"/>
      <c r="W20" s="60">
        <v>971714</v>
      </c>
      <c r="X20" s="60">
        <v>3375000</v>
      </c>
      <c r="Y20" s="60">
        <v>-2403286</v>
      </c>
      <c r="Z20" s="140">
        <v>-71.21</v>
      </c>
      <c r="AA20" s="62">
        <v>4500000</v>
      </c>
    </row>
    <row r="21" spans="1:27" ht="12.75">
      <c r="A21" s="138" t="s">
        <v>90</v>
      </c>
      <c r="B21" s="136"/>
      <c r="C21" s="155">
        <v>3089748</v>
      </c>
      <c r="D21" s="155"/>
      <c r="E21" s="156">
        <v>28303000</v>
      </c>
      <c r="F21" s="60">
        <v>26800000</v>
      </c>
      <c r="G21" s="60"/>
      <c r="H21" s="60">
        <v>2795136</v>
      </c>
      <c r="I21" s="60">
        <v>781315</v>
      </c>
      <c r="J21" s="60">
        <v>3576451</v>
      </c>
      <c r="K21" s="60"/>
      <c r="L21" s="60">
        <v>1299741</v>
      </c>
      <c r="M21" s="60">
        <v>902517</v>
      </c>
      <c r="N21" s="60">
        <v>2202258</v>
      </c>
      <c r="O21" s="60"/>
      <c r="P21" s="60"/>
      <c r="Q21" s="60">
        <v>110249</v>
      </c>
      <c r="R21" s="60">
        <v>110249</v>
      </c>
      <c r="S21" s="60"/>
      <c r="T21" s="60"/>
      <c r="U21" s="60"/>
      <c r="V21" s="60"/>
      <c r="W21" s="60">
        <v>5888958</v>
      </c>
      <c r="X21" s="60">
        <v>20225207</v>
      </c>
      <c r="Y21" s="60">
        <v>-14336249</v>
      </c>
      <c r="Z21" s="140">
        <v>-70.88</v>
      </c>
      <c r="AA21" s="62">
        <v>26800000</v>
      </c>
    </row>
    <row r="22" spans="1:27" ht="12.75">
      <c r="A22" s="138" t="s">
        <v>91</v>
      </c>
      <c r="B22" s="136"/>
      <c r="C22" s="157"/>
      <c r="D22" s="157"/>
      <c r="E22" s="158">
        <v>146000</v>
      </c>
      <c r="F22" s="159">
        <v>146000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416675</v>
      </c>
      <c r="R22" s="159">
        <v>416675</v>
      </c>
      <c r="S22" s="159"/>
      <c r="T22" s="159"/>
      <c r="U22" s="159"/>
      <c r="V22" s="159"/>
      <c r="W22" s="159">
        <v>416675</v>
      </c>
      <c r="X22" s="159">
        <v>109503</v>
      </c>
      <c r="Y22" s="159">
        <v>307172</v>
      </c>
      <c r="Z22" s="141">
        <v>280.51</v>
      </c>
      <c r="AA22" s="225">
        <v>146000</v>
      </c>
    </row>
    <row r="23" spans="1:27" ht="12.75">
      <c r="A23" s="138" t="s">
        <v>92</v>
      </c>
      <c r="B23" s="136"/>
      <c r="C23" s="155">
        <v>2339672</v>
      </c>
      <c r="D23" s="155"/>
      <c r="E23" s="156">
        <v>5946000</v>
      </c>
      <c r="F23" s="60">
        <v>7449000</v>
      </c>
      <c r="G23" s="60"/>
      <c r="H23" s="60"/>
      <c r="I23" s="60">
        <v>377626</v>
      </c>
      <c r="J23" s="60">
        <v>377626</v>
      </c>
      <c r="K23" s="60"/>
      <c r="L23" s="60">
        <v>384976</v>
      </c>
      <c r="M23" s="60">
        <v>297268</v>
      </c>
      <c r="N23" s="60">
        <v>682244</v>
      </c>
      <c r="O23" s="60"/>
      <c r="P23" s="60"/>
      <c r="Q23" s="60"/>
      <c r="R23" s="60"/>
      <c r="S23" s="60"/>
      <c r="T23" s="60"/>
      <c r="U23" s="60"/>
      <c r="V23" s="60"/>
      <c r="W23" s="60">
        <v>1059870</v>
      </c>
      <c r="X23" s="60">
        <v>4459500</v>
      </c>
      <c r="Y23" s="60">
        <v>-3399630</v>
      </c>
      <c r="Z23" s="140">
        <v>-76.23</v>
      </c>
      <c r="AA23" s="62">
        <v>7449000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1001680</v>
      </c>
      <c r="Y24" s="100">
        <v>-1001680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13741329</v>
      </c>
      <c r="D25" s="217">
        <f>+D5+D9+D15+D19+D24</f>
        <v>0</v>
      </c>
      <c r="E25" s="230">
        <f t="shared" si="4"/>
        <v>57533000</v>
      </c>
      <c r="F25" s="219">
        <f t="shared" si="4"/>
        <v>57533000</v>
      </c>
      <c r="G25" s="219">
        <f t="shared" si="4"/>
        <v>1707629</v>
      </c>
      <c r="H25" s="219">
        <f t="shared" si="4"/>
        <v>6187220</v>
      </c>
      <c r="I25" s="219">
        <f t="shared" si="4"/>
        <v>3601995</v>
      </c>
      <c r="J25" s="219">
        <f t="shared" si="4"/>
        <v>11496844</v>
      </c>
      <c r="K25" s="219">
        <f t="shared" si="4"/>
        <v>1056469</v>
      </c>
      <c r="L25" s="219">
        <f t="shared" si="4"/>
        <v>4686614</v>
      </c>
      <c r="M25" s="219">
        <f t="shared" si="4"/>
        <v>6699769</v>
      </c>
      <c r="N25" s="219">
        <f t="shared" si="4"/>
        <v>12442852</v>
      </c>
      <c r="O25" s="219">
        <f t="shared" si="4"/>
        <v>755071</v>
      </c>
      <c r="P25" s="219">
        <f t="shared" si="4"/>
        <v>0</v>
      </c>
      <c r="Q25" s="219">
        <f t="shared" si="4"/>
        <v>526924</v>
      </c>
      <c r="R25" s="219">
        <f t="shared" si="4"/>
        <v>1281995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25221691</v>
      </c>
      <c r="X25" s="219">
        <f t="shared" si="4"/>
        <v>43149753</v>
      </c>
      <c r="Y25" s="219">
        <f t="shared" si="4"/>
        <v>-17928062</v>
      </c>
      <c r="Z25" s="231">
        <f>+IF(X25&lt;&gt;0,+(Y25/X25)*100,0)</f>
        <v>-41.548469582201314</v>
      </c>
      <c r="AA25" s="232">
        <f>+AA5+AA9+AA15+AA19+AA24</f>
        <v>57533000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13741329</v>
      </c>
      <c r="D28" s="155"/>
      <c r="E28" s="156">
        <v>57533000</v>
      </c>
      <c r="F28" s="60">
        <v>57533000</v>
      </c>
      <c r="G28" s="60">
        <v>1707629</v>
      </c>
      <c r="H28" s="60">
        <v>6187220</v>
      </c>
      <c r="I28" s="60">
        <v>3601995</v>
      </c>
      <c r="J28" s="60">
        <v>11496844</v>
      </c>
      <c r="K28" s="60">
        <v>1056469</v>
      </c>
      <c r="L28" s="60">
        <v>4686614</v>
      </c>
      <c r="M28" s="60">
        <v>6699769</v>
      </c>
      <c r="N28" s="60">
        <v>12442852</v>
      </c>
      <c r="O28" s="60">
        <v>755071</v>
      </c>
      <c r="P28" s="60"/>
      <c r="Q28" s="60">
        <v>526924</v>
      </c>
      <c r="R28" s="60">
        <v>1281995</v>
      </c>
      <c r="S28" s="60"/>
      <c r="T28" s="60"/>
      <c r="U28" s="60"/>
      <c r="V28" s="60"/>
      <c r="W28" s="60">
        <v>25221691</v>
      </c>
      <c r="X28" s="60">
        <v>43149753</v>
      </c>
      <c r="Y28" s="60">
        <v>-17928062</v>
      </c>
      <c r="Z28" s="140">
        <v>-41.55</v>
      </c>
      <c r="AA28" s="155">
        <v>57533000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13741329</v>
      </c>
      <c r="D32" s="210">
        <f>SUM(D28:D31)</f>
        <v>0</v>
      </c>
      <c r="E32" s="211">
        <f t="shared" si="5"/>
        <v>57533000</v>
      </c>
      <c r="F32" s="77">
        <f t="shared" si="5"/>
        <v>57533000</v>
      </c>
      <c r="G32" s="77">
        <f t="shared" si="5"/>
        <v>1707629</v>
      </c>
      <c r="H32" s="77">
        <f t="shared" si="5"/>
        <v>6187220</v>
      </c>
      <c r="I32" s="77">
        <f t="shared" si="5"/>
        <v>3601995</v>
      </c>
      <c r="J32" s="77">
        <f t="shared" si="5"/>
        <v>11496844</v>
      </c>
      <c r="K32" s="77">
        <f t="shared" si="5"/>
        <v>1056469</v>
      </c>
      <c r="L32" s="77">
        <f t="shared" si="5"/>
        <v>4686614</v>
      </c>
      <c r="M32" s="77">
        <f t="shared" si="5"/>
        <v>6699769</v>
      </c>
      <c r="N32" s="77">
        <f t="shared" si="5"/>
        <v>12442852</v>
      </c>
      <c r="O32" s="77">
        <f t="shared" si="5"/>
        <v>755071</v>
      </c>
      <c r="P32" s="77">
        <f t="shared" si="5"/>
        <v>0</v>
      </c>
      <c r="Q32" s="77">
        <f t="shared" si="5"/>
        <v>526924</v>
      </c>
      <c r="R32" s="77">
        <f t="shared" si="5"/>
        <v>1281995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25221691</v>
      </c>
      <c r="X32" s="77">
        <f t="shared" si="5"/>
        <v>43149753</v>
      </c>
      <c r="Y32" s="77">
        <f t="shared" si="5"/>
        <v>-17928062</v>
      </c>
      <c r="Z32" s="212">
        <f>+IF(X32&lt;&gt;0,+(Y32/X32)*100,0)</f>
        <v>-41.548469582201314</v>
      </c>
      <c r="AA32" s="79">
        <f>SUM(AA28:AA31)</f>
        <v>57533000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13741329</v>
      </c>
      <c r="D36" s="222">
        <f>SUM(D32:D35)</f>
        <v>0</v>
      </c>
      <c r="E36" s="218">
        <f t="shared" si="6"/>
        <v>57533000</v>
      </c>
      <c r="F36" s="220">
        <f t="shared" si="6"/>
        <v>57533000</v>
      </c>
      <c r="G36" s="220">
        <f t="shared" si="6"/>
        <v>1707629</v>
      </c>
      <c r="H36" s="220">
        <f t="shared" si="6"/>
        <v>6187220</v>
      </c>
      <c r="I36" s="220">
        <f t="shared" si="6"/>
        <v>3601995</v>
      </c>
      <c r="J36" s="220">
        <f t="shared" si="6"/>
        <v>11496844</v>
      </c>
      <c r="K36" s="220">
        <f t="shared" si="6"/>
        <v>1056469</v>
      </c>
      <c r="L36" s="220">
        <f t="shared" si="6"/>
        <v>4686614</v>
      </c>
      <c r="M36" s="220">
        <f t="shared" si="6"/>
        <v>6699769</v>
      </c>
      <c r="N36" s="220">
        <f t="shared" si="6"/>
        <v>12442852</v>
      </c>
      <c r="O36" s="220">
        <f t="shared" si="6"/>
        <v>755071</v>
      </c>
      <c r="P36" s="220">
        <f t="shared" si="6"/>
        <v>0</v>
      </c>
      <c r="Q36" s="220">
        <f t="shared" si="6"/>
        <v>526924</v>
      </c>
      <c r="R36" s="220">
        <f t="shared" si="6"/>
        <v>1281995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25221691</v>
      </c>
      <c r="X36" s="220">
        <f t="shared" si="6"/>
        <v>43149753</v>
      </c>
      <c r="Y36" s="220">
        <f t="shared" si="6"/>
        <v>-17928062</v>
      </c>
      <c r="Z36" s="221">
        <f>+IF(X36&lt;&gt;0,+(Y36/X36)*100,0)</f>
        <v>-41.548469582201314</v>
      </c>
      <c r="AA36" s="239">
        <f>SUM(AA32:AA35)</f>
        <v>57533000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2062104</v>
      </c>
      <c r="D6" s="155"/>
      <c r="E6" s="59"/>
      <c r="F6" s="60">
        <v>2062104</v>
      </c>
      <c r="G6" s="60">
        <v>723829</v>
      </c>
      <c r="H6" s="60">
        <v>723829</v>
      </c>
      <c r="I6" s="60">
        <v>723829</v>
      </c>
      <c r="J6" s="60">
        <v>723829</v>
      </c>
      <c r="K6" s="60">
        <v>723829</v>
      </c>
      <c r="L6" s="60">
        <v>723829</v>
      </c>
      <c r="M6" s="60">
        <v>723829</v>
      </c>
      <c r="N6" s="60">
        <v>723829</v>
      </c>
      <c r="O6" s="60">
        <v>723829</v>
      </c>
      <c r="P6" s="60">
        <v>723829</v>
      </c>
      <c r="Q6" s="60">
        <v>723829</v>
      </c>
      <c r="R6" s="60">
        <v>723829</v>
      </c>
      <c r="S6" s="60"/>
      <c r="T6" s="60"/>
      <c r="U6" s="60"/>
      <c r="V6" s="60"/>
      <c r="W6" s="60">
        <v>723829</v>
      </c>
      <c r="X6" s="60">
        <v>1546578</v>
      </c>
      <c r="Y6" s="60">
        <v>-822749</v>
      </c>
      <c r="Z6" s="140">
        <v>-53.2</v>
      </c>
      <c r="AA6" s="62">
        <v>2062104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23469860</v>
      </c>
      <c r="H7" s="60">
        <v>23469860</v>
      </c>
      <c r="I7" s="60">
        <v>23469860</v>
      </c>
      <c r="J7" s="60">
        <v>23469860</v>
      </c>
      <c r="K7" s="60">
        <v>23469860</v>
      </c>
      <c r="L7" s="60">
        <v>23469860</v>
      </c>
      <c r="M7" s="60">
        <v>23469860</v>
      </c>
      <c r="N7" s="60">
        <v>23469860</v>
      </c>
      <c r="O7" s="60">
        <v>23469860</v>
      </c>
      <c r="P7" s="60">
        <v>23469860</v>
      </c>
      <c r="Q7" s="60">
        <v>23469860</v>
      </c>
      <c r="R7" s="60">
        <v>23469860</v>
      </c>
      <c r="S7" s="60"/>
      <c r="T7" s="60"/>
      <c r="U7" s="60"/>
      <c r="V7" s="60"/>
      <c r="W7" s="60">
        <v>23469860</v>
      </c>
      <c r="X7" s="60"/>
      <c r="Y7" s="60">
        <v>23469860</v>
      </c>
      <c r="Z7" s="140"/>
      <c r="AA7" s="62"/>
    </row>
    <row r="8" spans="1:27" ht="12.75">
      <c r="A8" s="249" t="s">
        <v>145</v>
      </c>
      <c r="B8" s="182"/>
      <c r="C8" s="155">
        <v>26182516</v>
      </c>
      <c r="D8" s="155"/>
      <c r="E8" s="59">
        <v>73204812</v>
      </c>
      <c r="F8" s="60">
        <v>3129473</v>
      </c>
      <c r="G8" s="60">
        <v>52986379</v>
      </c>
      <c r="H8" s="60">
        <v>52986379</v>
      </c>
      <c r="I8" s="60">
        <v>52986379</v>
      </c>
      <c r="J8" s="60">
        <v>52986379</v>
      </c>
      <c r="K8" s="60">
        <v>52986379</v>
      </c>
      <c r="L8" s="60">
        <v>52986379</v>
      </c>
      <c r="M8" s="60">
        <v>52986379</v>
      </c>
      <c r="N8" s="60">
        <v>52986379</v>
      </c>
      <c r="O8" s="60">
        <v>52986379</v>
      </c>
      <c r="P8" s="60">
        <v>52986379</v>
      </c>
      <c r="Q8" s="60">
        <v>52986379</v>
      </c>
      <c r="R8" s="60">
        <v>52986379</v>
      </c>
      <c r="S8" s="60"/>
      <c r="T8" s="60"/>
      <c r="U8" s="60"/>
      <c r="V8" s="60"/>
      <c r="W8" s="60">
        <v>52986379</v>
      </c>
      <c r="X8" s="60">
        <v>2347105</v>
      </c>
      <c r="Y8" s="60">
        <v>50639274</v>
      </c>
      <c r="Z8" s="140">
        <v>2157.52</v>
      </c>
      <c r="AA8" s="62">
        <v>3129473</v>
      </c>
    </row>
    <row r="9" spans="1:27" ht="12.75">
      <c r="A9" s="249" t="s">
        <v>146</v>
      </c>
      <c r="B9" s="182"/>
      <c r="C9" s="155">
        <v>9522733</v>
      </c>
      <c r="D9" s="155"/>
      <c r="E9" s="59"/>
      <c r="F9" s="60"/>
      <c r="G9" s="60">
        <v>13327179</v>
      </c>
      <c r="H9" s="60">
        <v>13327179</v>
      </c>
      <c r="I9" s="60">
        <v>13327179</v>
      </c>
      <c r="J9" s="60">
        <v>13327179</v>
      </c>
      <c r="K9" s="60">
        <v>13327179</v>
      </c>
      <c r="L9" s="60">
        <v>13327179</v>
      </c>
      <c r="M9" s="60">
        <v>13327179</v>
      </c>
      <c r="N9" s="60">
        <v>13327179</v>
      </c>
      <c r="O9" s="60">
        <v>13327179</v>
      </c>
      <c r="P9" s="60">
        <v>13327179</v>
      </c>
      <c r="Q9" s="60">
        <v>13327179</v>
      </c>
      <c r="R9" s="60">
        <v>13327179</v>
      </c>
      <c r="S9" s="60"/>
      <c r="T9" s="60"/>
      <c r="U9" s="60"/>
      <c r="V9" s="60"/>
      <c r="W9" s="60">
        <v>13327179</v>
      </c>
      <c r="X9" s="60"/>
      <c r="Y9" s="60">
        <v>13327179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93252</v>
      </c>
      <c r="D11" s="155"/>
      <c r="E11" s="59"/>
      <c r="F11" s="60">
        <v>93252</v>
      </c>
      <c r="G11" s="60">
        <v>275222</v>
      </c>
      <c r="H11" s="60">
        <v>275222</v>
      </c>
      <c r="I11" s="60">
        <v>275222</v>
      </c>
      <c r="J11" s="60">
        <v>275222</v>
      </c>
      <c r="K11" s="60">
        <v>275222</v>
      </c>
      <c r="L11" s="60">
        <v>275222</v>
      </c>
      <c r="M11" s="60">
        <v>275222</v>
      </c>
      <c r="N11" s="60">
        <v>275222</v>
      </c>
      <c r="O11" s="60">
        <v>275222</v>
      </c>
      <c r="P11" s="60">
        <v>275222</v>
      </c>
      <c r="Q11" s="60">
        <v>275222</v>
      </c>
      <c r="R11" s="60">
        <v>275222</v>
      </c>
      <c r="S11" s="60"/>
      <c r="T11" s="60"/>
      <c r="U11" s="60"/>
      <c r="V11" s="60"/>
      <c r="W11" s="60">
        <v>275222</v>
      </c>
      <c r="X11" s="60">
        <v>69939</v>
      </c>
      <c r="Y11" s="60">
        <v>205283</v>
      </c>
      <c r="Z11" s="140">
        <v>293.52</v>
      </c>
      <c r="AA11" s="62">
        <v>93252</v>
      </c>
    </row>
    <row r="12" spans="1:27" ht="12.75">
      <c r="A12" s="250" t="s">
        <v>56</v>
      </c>
      <c r="B12" s="251"/>
      <c r="C12" s="168">
        <f aca="true" t="shared" si="0" ref="C12:Y12">SUM(C6:C11)</f>
        <v>37860605</v>
      </c>
      <c r="D12" s="168">
        <f>SUM(D6:D11)</f>
        <v>0</v>
      </c>
      <c r="E12" s="72">
        <f t="shared" si="0"/>
        <v>73204812</v>
      </c>
      <c r="F12" s="73">
        <f t="shared" si="0"/>
        <v>5284829</v>
      </c>
      <c r="G12" s="73">
        <f t="shared" si="0"/>
        <v>90782469</v>
      </c>
      <c r="H12" s="73">
        <f t="shared" si="0"/>
        <v>90782469</v>
      </c>
      <c r="I12" s="73">
        <f t="shared" si="0"/>
        <v>90782469</v>
      </c>
      <c r="J12" s="73">
        <f t="shared" si="0"/>
        <v>90782469</v>
      </c>
      <c r="K12" s="73">
        <f t="shared" si="0"/>
        <v>90782469</v>
      </c>
      <c r="L12" s="73">
        <f t="shared" si="0"/>
        <v>90782469</v>
      </c>
      <c r="M12" s="73">
        <f t="shared" si="0"/>
        <v>90782469</v>
      </c>
      <c r="N12" s="73">
        <f t="shared" si="0"/>
        <v>90782469</v>
      </c>
      <c r="O12" s="73">
        <f t="shared" si="0"/>
        <v>90782469</v>
      </c>
      <c r="P12" s="73">
        <f t="shared" si="0"/>
        <v>90782469</v>
      </c>
      <c r="Q12" s="73">
        <f t="shared" si="0"/>
        <v>90782469</v>
      </c>
      <c r="R12" s="73">
        <f t="shared" si="0"/>
        <v>90782469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90782469</v>
      </c>
      <c r="X12" s="73">
        <f t="shared" si="0"/>
        <v>3963622</v>
      </c>
      <c r="Y12" s="73">
        <f t="shared" si="0"/>
        <v>86818847</v>
      </c>
      <c r="Z12" s="170">
        <f>+IF(X12&lt;&gt;0,+(Y12/X12)*100,0)</f>
        <v>2190.3916922451235</v>
      </c>
      <c r="AA12" s="74">
        <f>SUM(AA6:AA11)</f>
        <v>5284829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930049151</v>
      </c>
      <c r="D19" s="155"/>
      <c r="E19" s="59">
        <v>1195961000</v>
      </c>
      <c r="F19" s="60">
        <v>930049151</v>
      </c>
      <c r="G19" s="60">
        <v>1082920392</v>
      </c>
      <c r="H19" s="60">
        <v>1082920392</v>
      </c>
      <c r="I19" s="60">
        <v>1082920392</v>
      </c>
      <c r="J19" s="60">
        <v>1082920392</v>
      </c>
      <c r="K19" s="60">
        <v>1082920392</v>
      </c>
      <c r="L19" s="60">
        <v>1082920392</v>
      </c>
      <c r="M19" s="60">
        <v>1082920392</v>
      </c>
      <c r="N19" s="60">
        <v>1082920392</v>
      </c>
      <c r="O19" s="60">
        <v>1082920392</v>
      </c>
      <c r="P19" s="60">
        <v>1082920392</v>
      </c>
      <c r="Q19" s="60">
        <v>1082920392</v>
      </c>
      <c r="R19" s="60">
        <v>1082920392</v>
      </c>
      <c r="S19" s="60"/>
      <c r="T19" s="60"/>
      <c r="U19" s="60"/>
      <c r="V19" s="60"/>
      <c r="W19" s="60">
        <v>1082920392</v>
      </c>
      <c r="X19" s="60">
        <v>697536863</v>
      </c>
      <c r="Y19" s="60">
        <v>385383529</v>
      </c>
      <c r="Z19" s="140">
        <v>55.25</v>
      </c>
      <c r="AA19" s="62">
        <v>930049151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930049151</v>
      </c>
      <c r="D24" s="168">
        <f>SUM(D15:D23)</f>
        <v>0</v>
      </c>
      <c r="E24" s="76">
        <f t="shared" si="1"/>
        <v>1195961000</v>
      </c>
      <c r="F24" s="77">
        <f t="shared" si="1"/>
        <v>930049151</v>
      </c>
      <c r="G24" s="77">
        <f t="shared" si="1"/>
        <v>1082920392</v>
      </c>
      <c r="H24" s="77">
        <f t="shared" si="1"/>
        <v>1082920392</v>
      </c>
      <c r="I24" s="77">
        <f t="shared" si="1"/>
        <v>1082920392</v>
      </c>
      <c r="J24" s="77">
        <f t="shared" si="1"/>
        <v>1082920392</v>
      </c>
      <c r="K24" s="77">
        <f t="shared" si="1"/>
        <v>1082920392</v>
      </c>
      <c r="L24" s="77">
        <f t="shared" si="1"/>
        <v>1082920392</v>
      </c>
      <c r="M24" s="77">
        <f t="shared" si="1"/>
        <v>1082920392</v>
      </c>
      <c r="N24" s="77">
        <f t="shared" si="1"/>
        <v>1082920392</v>
      </c>
      <c r="O24" s="77">
        <f t="shared" si="1"/>
        <v>1082920392</v>
      </c>
      <c r="P24" s="77">
        <f t="shared" si="1"/>
        <v>1082920392</v>
      </c>
      <c r="Q24" s="77">
        <f t="shared" si="1"/>
        <v>1082920392</v>
      </c>
      <c r="R24" s="77">
        <f t="shared" si="1"/>
        <v>1082920392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1082920392</v>
      </c>
      <c r="X24" s="77">
        <f t="shared" si="1"/>
        <v>697536863</v>
      </c>
      <c r="Y24" s="77">
        <f t="shared" si="1"/>
        <v>385383529</v>
      </c>
      <c r="Z24" s="212">
        <f>+IF(X24&lt;&gt;0,+(Y24/X24)*100,0)</f>
        <v>55.249198922982224</v>
      </c>
      <c r="AA24" s="79">
        <f>SUM(AA15:AA23)</f>
        <v>930049151</v>
      </c>
    </row>
    <row r="25" spans="1:27" ht="12.75">
      <c r="A25" s="250" t="s">
        <v>159</v>
      </c>
      <c r="B25" s="251"/>
      <c r="C25" s="168">
        <f aca="true" t="shared" si="2" ref="C25:Y25">+C12+C24</f>
        <v>967909756</v>
      </c>
      <c r="D25" s="168">
        <f>+D12+D24</f>
        <v>0</v>
      </c>
      <c r="E25" s="72">
        <f t="shared" si="2"/>
        <v>1269165812</v>
      </c>
      <c r="F25" s="73">
        <f t="shared" si="2"/>
        <v>935333980</v>
      </c>
      <c r="G25" s="73">
        <f t="shared" si="2"/>
        <v>1173702861</v>
      </c>
      <c r="H25" s="73">
        <f t="shared" si="2"/>
        <v>1173702861</v>
      </c>
      <c r="I25" s="73">
        <f t="shared" si="2"/>
        <v>1173702861</v>
      </c>
      <c r="J25" s="73">
        <f t="shared" si="2"/>
        <v>1173702861</v>
      </c>
      <c r="K25" s="73">
        <f t="shared" si="2"/>
        <v>1173702861</v>
      </c>
      <c r="L25" s="73">
        <f t="shared" si="2"/>
        <v>1173702861</v>
      </c>
      <c r="M25" s="73">
        <f t="shared" si="2"/>
        <v>1173702861</v>
      </c>
      <c r="N25" s="73">
        <f t="shared" si="2"/>
        <v>1173702861</v>
      </c>
      <c r="O25" s="73">
        <f t="shared" si="2"/>
        <v>1173702861</v>
      </c>
      <c r="P25" s="73">
        <f t="shared" si="2"/>
        <v>1173702861</v>
      </c>
      <c r="Q25" s="73">
        <f t="shared" si="2"/>
        <v>1173702861</v>
      </c>
      <c r="R25" s="73">
        <f t="shared" si="2"/>
        <v>1173702861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1173702861</v>
      </c>
      <c r="X25" s="73">
        <f t="shared" si="2"/>
        <v>701500485</v>
      </c>
      <c r="Y25" s="73">
        <f t="shared" si="2"/>
        <v>472202376</v>
      </c>
      <c r="Z25" s="170">
        <f>+IF(X25&lt;&gt;0,+(Y25/X25)*100,0)</f>
        <v>67.3131930906648</v>
      </c>
      <c r="AA25" s="74">
        <f>+AA12+AA24</f>
        <v>935333980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9502795</v>
      </c>
      <c r="H29" s="60">
        <v>9502795</v>
      </c>
      <c r="I29" s="60">
        <v>9502795</v>
      </c>
      <c r="J29" s="60">
        <v>9502795</v>
      </c>
      <c r="K29" s="60">
        <v>9502795</v>
      </c>
      <c r="L29" s="60">
        <v>9502795</v>
      </c>
      <c r="M29" s="60">
        <v>9502795</v>
      </c>
      <c r="N29" s="60">
        <v>9502795</v>
      </c>
      <c r="O29" s="60">
        <v>9502795</v>
      </c>
      <c r="P29" s="60">
        <v>9502795</v>
      </c>
      <c r="Q29" s="60">
        <v>9502795</v>
      </c>
      <c r="R29" s="60">
        <v>9502795</v>
      </c>
      <c r="S29" s="60"/>
      <c r="T29" s="60"/>
      <c r="U29" s="60"/>
      <c r="V29" s="60"/>
      <c r="W29" s="60">
        <v>9502795</v>
      </c>
      <c r="X29" s="60"/>
      <c r="Y29" s="60">
        <v>9502795</v>
      </c>
      <c r="Z29" s="140"/>
      <c r="AA29" s="62"/>
    </row>
    <row r="30" spans="1:27" ht="12.75">
      <c r="A30" s="249" t="s">
        <v>52</v>
      </c>
      <c r="B30" s="182"/>
      <c r="C30" s="155">
        <v>179928</v>
      </c>
      <c r="D30" s="155"/>
      <c r="E30" s="59"/>
      <c r="F30" s="60">
        <v>179928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134946</v>
      </c>
      <c r="Y30" s="60">
        <v>-134946</v>
      </c>
      <c r="Z30" s="140">
        <v>-100</v>
      </c>
      <c r="AA30" s="62">
        <v>179928</v>
      </c>
    </row>
    <row r="31" spans="1:27" ht="12.75">
      <c r="A31" s="249" t="s">
        <v>163</v>
      </c>
      <c r="B31" s="182"/>
      <c r="C31" s="155">
        <v>3129473</v>
      </c>
      <c r="D31" s="155"/>
      <c r="E31" s="59"/>
      <c r="F31" s="60"/>
      <c r="G31" s="60">
        <v>2433625</v>
      </c>
      <c r="H31" s="60">
        <v>2433625</v>
      </c>
      <c r="I31" s="60">
        <v>2433625</v>
      </c>
      <c r="J31" s="60">
        <v>2433625</v>
      </c>
      <c r="K31" s="60">
        <v>2433625</v>
      </c>
      <c r="L31" s="60">
        <v>2433625</v>
      </c>
      <c r="M31" s="60">
        <v>2433625</v>
      </c>
      <c r="N31" s="60">
        <v>2433625</v>
      </c>
      <c r="O31" s="60">
        <v>2433625</v>
      </c>
      <c r="P31" s="60">
        <v>2433625</v>
      </c>
      <c r="Q31" s="60">
        <v>2433625</v>
      </c>
      <c r="R31" s="60">
        <v>2433625</v>
      </c>
      <c r="S31" s="60"/>
      <c r="T31" s="60"/>
      <c r="U31" s="60"/>
      <c r="V31" s="60"/>
      <c r="W31" s="60">
        <v>2433625</v>
      </c>
      <c r="X31" s="60"/>
      <c r="Y31" s="60">
        <v>2433625</v>
      </c>
      <c r="Z31" s="140"/>
      <c r="AA31" s="62"/>
    </row>
    <row r="32" spans="1:27" ht="12.75">
      <c r="A32" s="249" t="s">
        <v>164</v>
      </c>
      <c r="B32" s="182"/>
      <c r="C32" s="155">
        <v>291442675</v>
      </c>
      <c r="D32" s="155"/>
      <c r="E32" s="59">
        <v>214303000</v>
      </c>
      <c r="F32" s="60">
        <v>308622142</v>
      </c>
      <c r="G32" s="60">
        <v>136661976</v>
      </c>
      <c r="H32" s="60">
        <v>136661976</v>
      </c>
      <c r="I32" s="60">
        <v>136661976</v>
      </c>
      <c r="J32" s="60">
        <v>136661976</v>
      </c>
      <c r="K32" s="60">
        <v>136661976</v>
      </c>
      <c r="L32" s="60">
        <v>136661976</v>
      </c>
      <c r="M32" s="60">
        <v>136661976</v>
      </c>
      <c r="N32" s="60">
        <v>136661976</v>
      </c>
      <c r="O32" s="60">
        <v>136661976</v>
      </c>
      <c r="P32" s="60">
        <v>136661976</v>
      </c>
      <c r="Q32" s="60">
        <v>136661976</v>
      </c>
      <c r="R32" s="60">
        <v>136661976</v>
      </c>
      <c r="S32" s="60"/>
      <c r="T32" s="60"/>
      <c r="U32" s="60"/>
      <c r="V32" s="60"/>
      <c r="W32" s="60">
        <v>136661976</v>
      </c>
      <c r="X32" s="60">
        <v>231466607</v>
      </c>
      <c r="Y32" s="60">
        <v>-94804631</v>
      </c>
      <c r="Z32" s="140">
        <v>-40.96</v>
      </c>
      <c r="AA32" s="62">
        <v>308622142</v>
      </c>
    </row>
    <row r="33" spans="1:27" ht="12.75">
      <c r="A33" s="249" t="s">
        <v>165</v>
      </c>
      <c r="B33" s="182"/>
      <c r="C33" s="155">
        <v>17179467</v>
      </c>
      <c r="D33" s="155"/>
      <c r="E33" s="59"/>
      <c r="F33" s="60"/>
      <c r="G33" s="60">
        <v>2043898</v>
      </c>
      <c r="H33" s="60">
        <v>2043898</v>
      </c>
      <c r="I33" s="60">
        <v>2043898</v>
      </c>
      <c r="J33" s="60">
        <v>2043898</v>
      </c>
      <c r="K33" s="60">
        <v>2043898</v>
      </c>
      <c r="L33" s="60">
        <v>2043898</v>
      </c>
      <c r="M33" s="60">
        <v>2043898</v>
      </c>
      <c r="N33" s="60">
        <v>2043898</v>
      </c>
      <c r="O33" s="60">
        <v>2043898</v>
      </c>
      <c r="P33" s="60">
        <v>2043898</v>
      </c>
      <c r="Q33" s="60">
        <v>2043898</v>
      </c>
      <c r="R33" s="60">
        <v>2043898</v>
      </c>
      <c r="S33" s="60"/>
      <c r="T33" s="60"/>
      <c r="U33" s="60"/>
      <c r="V33" s="60"/>
      <c r="W33" s="60">
        <v>2043898</v>
      </c>
      <c r="X33" s="60"/>
      <c r="Y33" s="60">
        <v>2043898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311931543</v>
      </c>
      <c r="D34" s="168">
        <f>SUM(D29:D33)</f>
        <v>0</v>
      </c>
      <c r="E34" s="72">
        <f t="shared" si="3"/>
        <v>214303000</v>
      </c>
      <c r="F34" s="73">
        <f t="shared" si="3"/>
        <v>308802070</v>
      </c>
      <c r="G34" s="73">
        <f t="shared" si="3"/>
        <v>150642294</v>
      </c>
      <c r="H34" s="73">
        <f t="shared" si="3"/>
        <v>150642294</v>
      </c>
      <c r="I34" s="73">
        <f t="shared" si="3"/>
        <v>150642294</v>
      </c>
      <c r="J34" s="73">
        <f t="shared" si="3"/>
        <v>150642294</v>
      </c>
      <c r="K34" s="73">
        <f t="shared" si="3"/>
        <v>150642294</v>
      </c>
      <c r="L34" s="73">
        <f t="shared" si="3"/>
        <v>150642294</v>
      </c>
      <c r="M34" s="73">
        <f t="shared" si="3"/>
        <v>150642294</v>
      </c>
      <c r="N34" s="73">
        <f t="shared" si="3"/>
        <v>150642294</v>
      </c>
      <c r="O34" s="73">
        <f t="shared" si="3"/>
        <v>150642294</v>
      </c>
      <c r="P34" s="73">
        <f t="shared" si="3"/>
        <v>150642294</v>
      </c>
      <c r="Q34" s="73">
        <f t="shared" si="3"/>
        <v>150642294</v>
      </c>
      <c r="R34" s="73">
        <f t="shared" si="3"/>
        <v>150642294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150642294</v>
      </c>
      <c r="X34" s="73">
        <f t="shared" si="3"/>
        <v>231601553</v>
      </c>
      <c r="Y34" s="73">
        <f t="shared" si="3"/>
        <v>-80959259</v>
      </c>
      <c r="Z34" s="170">
        <f>+IF(X34&lt;&gt;0,+(Y34/X34)*100,0)</f>
        <v>-34.9562677587054</v>
      </c>
      <c r="AA34" s="74">
        <f>SUM(AA29:AA33)</f>
        <v>308802070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1089431</v>
      </c>
      <c r="D37" s="155"/>
      <c r="E37" s="59">
        <v>1622000</v>
      </c>
      <c r="F37" s="60"/>
      <c r="G37" s="60">
        <v>1841384</v>
      </c>
      <c r="H37" s="60">
        <v>1841384</v>
      </c>
      <c r="I37" s="60">
        <v>1841384</v>
      </c>
      <c r="J37" s="60">
        <v>1841384</v>
      </c>
      <c r="K37" s="60">
        <v>1841384</v>
      </c>
      <c r="L37" s="60">
        <v>1841384</v>
      </c>
      <c r="M37" s="60">
        <v>1841384</v>
      </c>
      <c r="N37" s="60">
        <v>1841384</v>
      </c>
      <c r="O37" s="60">
        <v>1841384</v>
      </c>
      <c r="P37" s="60">
        <v>1841384</v>
      </c>
      <c r="Q37" s="60">
        <v>1841384</v>
      </c>
      <c r="R37" s="60">
        <v>1841384</v>
      </c>
      <c r="S37" s="60"/>
      <c r="T37" s="60"/>
      <c r="U37" s="60"/>
      <c r="V37" s="60"/>
      <c r="W37" s="60">
        <v>1841384</v>
      </c>
      <c r="X37" s="60"/>
      <c r="Y37" s="60">
        <v>1841384</v>
      </c>
      <c r="Z37" s="140"/>
      <c r="AA37" s="62"/>
    </row>
    <row r="38" spans="1:27" ht="12.75">
      <c r="A38" s="249" t="s">
        <v>165</v>
      </c>
      <c r="B38" s="182"/>
      <c r="C38" s="155">
        <v>23556806</v>
      </c>
      <c r="D38" s="155"/>
      <c r="E38" s="59">
        <v>7284000</v>
      </c>
      <c r="F38" s="60">
        <v>24646237</v>
      </c>
      <c r="G38" s="60">
        <v>19045437</v>
      </c>
      <c r="H38" s="60">
        <v>19045437</v>
      </c>
      <c r="I38" s="60">
        <v>19045437</v>
      </c>
      <c r="J38" s="60">
        <v>19045437</v>
      </c>
      <c r="K38" s="60">
        <v>19045437</v>
      </c>
      <c r="L38" s="60">
        <v>19045437</v>
      </c>
      <c r="M38" s="60">
        <v>19045437</v>
      </c>
      <c r="N38" s="60">
        <v>19045437</v>
      </c>
      <c r="O38" s="60">
        <v>19045437</v>
      </c>
      <c r="P38" s="60">
        <v>19045437</v>
      </c>
      <c r="Q38" s="60">
        <v>19045437</v>
      </c>
      <c r="R38" s="60">
        <v>19045437</v>
      </c>
      <c r="S38" s="60"/>
      <c r="T38" s="60"/>
      <c r="U38" s="60"/>
      <c r="V38" s="60"/>
      <c r="W38" s="60">
        <v>19045437</v>
      </c>
      <c r="X38" s="60">
        <v>18484678</v>
      </c>
      <c r="Y38" s="60">
        <v>560759</v>
      </c>
      <c r="Z38" s="140">
        <v>3.03</v>
      </c>
      <c r="AA38" s="62">
        <v>24646237</v>
      </c>
    </row>
    <row r="39" spans="1:27" ht="12.75">
      <c r="A39" s="250" t="s">
        <v>59</v>
      </c>
      <c r="B39" s="253"/>
      <c r="C39" s="168">
        <f aca="true" t="shared" si="4" ref="C39:Y39">SUM(C37:C38)</f>
        <v>24646237</v>
      </c>
      <c r="D39" s="168">
        <f>SUM(D37:D38)</f>
        <v>0</v>
      </c>
      <c r="E39" s="76">
        <f t="shared" si="4"/>
        <v>8906000</v>
      </c>
      <c r="F39" s="77">
        <f t="shared" si="4"/>
        <v>24646237</v>
      </c>
      <c r="G39" s="77">
        <f t="shared" si="4"/>
        <v>20886821</v>
      </c>
      <c r="H39" s="77">
        <f t="shared" si="4"/>
        <v>20886821</v>
      </c>
      <c r="I39" s="77">
        <f t="shared" si="4"/>
        <v>20886821</v>
      </c>
      <c r="J39" s="77">
        <f t="shared" si="4"/>
        <v>20886821</v>
      </c>
      <c r="K39" s="77">
        <f t="shared" si="4"/>
        <v>20886821</v>
      </c>
      <c r="L39" s="77">
        <f t="shared" si="4"/>
        <v>20886821</v>
      </c>
      <c r="M39" s="77">
        <f t="shared" si="4"/>
        <v>20886821</v>
      </c>
      <c r="N39" s="77">
        <f t="shared" si="4"/>
        <v>20886821</v>
      </c>
      <c r="O39" s="77">
        <f t="shared" si="4"/>
        <v>20886821</v>
      </c>
      <c r="P39" s="77">
        <f t="shared" si="4"/>
        <v>20886821</v>
      </c>
      <c r="Q39" s="77">
        <f t="shared" si="4"/>
        <v>20886821</v>
      </c>
      <c r="R39" s="77">
        <f t="shared" si="4"/>
        <v>20886821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20886821</v>
      </c>
      <c r="X39" s="77">
        <f t="shared" si="4"/>
        <v>18484678</v>
      </c>
      <c r="Y39" s="77">
        <f t="shared" si="4"/>
        <v>2402143</v>
      </c>
      <c r="Z39" s="212">
        <f>+IF(X39&lt;&gt;0,+(Y39/X39)*100,0)</f>
        <v>12.99531969125997</v>
      </c>
      <c r="AA39" s="79">
        <f>SUM(AA37:AA38)</f>
        <v>24646237</v>
      </c>
    </row>
    <row r="40" spans="1:27" ht="12.75">
      <c r="A40" s="250" t="s">
        <v>167</v>
      </c>
      <c r="B40" s="251"/>
      <c r="C40" s="168">
        <f aca="true" t="shared" si="5" ref="C40:Y40">+C34+C39</f>
        <v>336577780</v>
      </c>
      <c r="D40" s="168">
        <f>+D34+D39</f>
        <v>0</v>
      </c>
      <c r="E40" s="72">
        <f t="shared" si="5"/>
        <v>223209000</v>
      </c>
      <c r="F40" s="73">
        <f t="shared" si="5"/>
        <v>333448307</v>
      </c>
      <c r="G40" s="73">
        <f t="shared" si="5"/>
        <v>171529115</v>
      </c>
      <c r="H40" s="73">
        <f t="shared" si="5"/>
        <v>171529115</v>
      </c>
      <c r="I40" s="73">
        <f t="shared" si="5"/>
        <v>171529115</v>
      </c>
      <c r="J40" s="73">
        <f t="shared" si="5"/>
        <v>171529115</v>
      </c>
      <c r="K40" s="73">
        <f t="shared" si="5"/>
        <v>171529115</v>
      </c>
      <c r="L40" s="73">
        <f t="shared" si="5"/>
        <v>171529115</v>
      </c>
      <c r="M40" s="73">
        <f t="shared" si="5"/>
        <v>171529115</v>
      </c>
      <c r="N40" s="73">
        <f t="shared" si="5"/>
        <v>171529115</v>
      </c>
      <c r="O40" s="73">
        <f t="shared" si="5"/>
        <v>171529115</v>
      </c>
      <c r="P40" s="73">
        <f t="shared" si="5"/>
        <v>171529115</v>
      </c>
      <c r="Q40" s="73">
        <f t="shared" si="5"/>
        <v>171529115</v>
      </c>
      <c r="R40" s="73">
        <f t="shared" si="5"/>
        <v>171529115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171529115</v>
      </c>
      <c r="X40" s="73">
        <f t="shared" si="5"/>
        <v>250086231</v>
      </c>
      <c r="Y40" s="73">
        <f t="shared" si="5"/>
        <v>-78557116</v>
      </c>
      <c r="Z40" s="170">
        <f>+IF(X40&lt;&gt;0,+(Y40/X40)*100,0)</f>
        <v>-31.412011643295944</v>
      </c>
      <c r="AA40" s="74">
        <f>+AA34+AA39</f>
        <v>333448307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631331976</v>
      </c>
      <c r="D42" s="257">
        <f>+D25-D40</f>
        <v>0</v>
      </c>
      <c r="E42" s="258">
        <f t="shared" si="6"/>
        <v>1045956812</v>
      </c>
      <c r="F42" s="259">
        <f t="shared" si="6"/>
        <v>601885673</v>
      </c>
      <c r="G42" s="259">
        <f t="shared" si="6"/>
        <v>1002173746</v>
      </c>
      <c r="H42" s="259">
        <f t="shared" si="6"/>
        <v>1002173746</v>
      </c>
      <c r="I42" s="259">
        <f t="shared" si="6"/>
        <v>1002173746</v>
      </c>
      <c r="J42" s="259">
        <f t="shared" si="6"/>
        <v>1002173746</v>
      </c>
      <c r="K42" s="259">
        <f t="shared" si="6"/>
        <v>1002173746</v>
      </c>
      <c r="L42" s="259">
        <f t="shared" si="6"/>
        <v>1002173746</v>
      </c>
      <c r="M42" s="259">
        <f t="shared" si="6"/>
        <v>1002173746</v>
      </c>
      <c r="N42" s="259">
        <f t="shared" si="6"/>
        <v>1002173746</v>
      </c>
      <c r="O42" s="259">
        <f t="shared" si="6"/>
        <v>1002173746</v>
      </c>
      <c r="P42" s="259">
        <f t="shared" si="6"/>
        <v>1002173746</v>
      </c>
      <c r="Q42" s="259">
        <f t="shared" si="6"/>
        <v>1002173746</v>
      </c>
      <c r="R42" s="259">
        <f t="shared" si="6"/>
        <v>1002173746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1002173746</v>
      </c>
      <c r="X42" s="259">
        <f t="shared" si="6"/>
        <v>451414254</v>
      </c>
      <c r="Y42" s="259">
        <f t="shared" si="6"/>
        <v>550759492</v>
      </c>
      <c r="Z42" s="260">
        <f>+IF(X42&lt;&gt;0,+(Y42/X42)*100,0)</f>
        <v>122.007554506686</v>
      </c>
      <c r="AA42" s="261">
        <f>+AA25-AA40</f>
        <v>601885673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631331976</v>
      </c>
      <c r="D45" s="155"/>
      <c r="E45" s="59">
        <v>1045956812</v>
      </c>
      <c r="F45" s="60">
        <v>601885673</v>
      </c>
      <c r="G45" s="60">
        <v>1002173746</v>
      </c>
      <c r="H45" s="60">
        <v>1002173746</v>
      </c>
      <c r="I45" s="60">
        <v>1002173746</v>
      </c>
      <c r="J45" s="60">
        <v>1002173746</v>
      </c>
      <c r="K45" s="60">
        <v>1002173746</v>
      </c>
      <c r="L45" s="60">
        <v>1002173746</v>
      </c>
      <c r="M45" s="60">
        <v>1002173746</v>
      </c>
      <c r="N45" s="60">
        <v>1002173746</v>
      </c>
      <c r="O45" s="60">
        <v>1002173746</v>
      </c>
      <c r="P45" s="60">
        <v>1002173746</v>
      </c>
      <c r="Q45" s="60">
        <v>1002173746</v>
      </c>
      <c r="R45" s="60">
        <v>1002173746</v>
      </c>
      <c r="S45" s="60"/>
      <c r="T45" s="60"/>
      <c r="U45" s="60"/>
      <c r="V45" s="60"/>
      <c r="W45" s="60">
        <v>1002173746</v>
      </c>
      <c r="X45" s="60">
        <v>451414255</v>
      </c>
      <c r="Y45" s="60">
        <v>550759491</v>
      </c>
      <c r="Z45" s="139">
        <v>122.01</v>
      </c>
      <c r="AA45" s="62">
        <v>601885673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631331976</v>
      </c>
      <c r="D48" s="217">
        <f>SUM(D45:D47)</f>
        <v>0</v>
      </c>
      <c r="E48" s="264">
        <f t="shared" si="7"/>
        <v>1045956812</v>
      </c>
      <c r="F48" s="219">
        <f t="shared" si="7"/>
        <v>601885673</v>
      </c>
      <c r="G48" s="219">
        <f t="shared" si="7"/>
        <v>1002173746</v>
      </c>
      <c r="H48" s="219">
        <f t="shared" si="7"/>
        <v>1002173746</v>
      </c>
      <c r="I48" s="219">
        <f t="shared" si="7"/>
        <v>1002173746</v>
      </c>
      <c r="J48" s="219">
        <f t="shared" si="7"/>
        <v>1002173746</v>
      </c>
      <c r="K48" s="219">
        <f t="shared" si="7"/>
        <v>1002173746</v>
      </c>
      <c r="L48" s="219">
        <f t="shared" si="7"/>
        <v>1002173746</v>
      </c>
      <c r="M48" s="219">
        <f t="shared" si="7"/>
        <v>1002173746</v>
      </c>
      <c r="N48" s="219">
        <f t="shared" si="7"/>
        <v>1002173746</v>
      </c>
      <c r="O48" s="219">
        <f t="shared" si="7"/>
        <v>1002173746</v>
      </c>
      <c r="P48" s="219">
        <f t="shared" si="7"/>
        <v>1002173746</v>
      </c>
      <c r="Q48" s="219">
        <f t="shared" si="7"/>
        <v>1002173746</v>
      </c>
      <c r="R48" s="219">
        <f t="shared" si="7"/>
        <v>1002173746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1002173746</v>
      </c>
      <c r="X48" s="219">
        <f t="shared" si="7"/>
        <v>451414255</v>
      </c>
      <c r="Y48" s="219">
        <f t="shared" si="7"/>
        <v>550759491</v>
      </c>
      <c r="Z48" s="265">
        <f>+IF(X48&lt;&gt;0,+(Y48/X48)*100,0)</f>
        <v>122.00755401488152</v>
      </c>
      <c r="AA48" s="232">
        <f>SUM(AA45:AA47)</f>
        <v>601885673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14752000</v>
      </c>
      <c r="F6" s="60">
        <v>15410484</v>
      </c>
      <c r="G6" s="60">
        <v>532132</v>
      </c>
      <c r="H6" s="60">
        <v>610587</v>
      </c>
      <c r="I6" s="60">
        <v>757695</v>
      </c>
      <c r="J6" s="60">
        <v>1900414</v>
      </c>
      <c r="K6" s="60">
        <v>1670359</v>
      </c>
      <c r="L6" s="60">
        <v>968286</v>
      </c>
      <c r="M6" s="60">
        <v>359254</v>
      </c>
      <c r="N6" s="60">
        <v>2997899</v>
      </c>
      <c r="O6" s="60">
        <v>2780662</v>
      </c>
      <c r="P6" s="60">
        <v>1330922</v>
      </c>
      <c r="Q6" s="60">
        <v>1319720</v>
      </c>
      <c r="R6" s="60">
        <v>5431304</v>
      </c>
      <c r="S6" s="60"/>
      <c r="T6" s="60"/>
      <c r="U6" s="60"/>
      <c r="V6" s="60"/>
      <c r="W6" s="60">
        <v>10329617</v>
      </c>
      <c r="X6" s="60">
        <v>11557863</v>
      </c>
      <c r="Y6" s="60">
        <v>-1228246</v>
      </c>
      <c r="Z6" s="140">
        <v>-10.63</v>
      </c>
      <c r="AA6" s="62">
        <v>15410484</v>
      </c>
    </row>
    <row r="7" spans="1:27" ht="12.75">
      <c r="A7" s="249" t="s">
        <v>32</v>
      </c>
      <c r="B7" s="182"/>
      <c r="C7" s="155">
        <v>69092995</v>
      </c>
      <c r="D7" s="155"/>
      <c r="E7" s="59">
        <v>27384000</v>
      </c>
      <c r="F7" s="60">
        <v>16879380</v>
      </c>
      <c r="G7" s="60">
        <v>1212929</v>
      </c>
      <c r="H7" s="60">
        <v>1831652</v>
      </c>
      <c r="I7" s="60">
        <v>1193687</v>
      </c>
      <c r="J7" s="60">
        <v>4238268</v>
      </c>
      <c r="K7" s="60">
        <v>1832244</v>
      </c>
      <c r="L7" s="60">
        <v>1397818</v>
      </c>
      <c r="M7" s="60">
        <v>1182735</v>
      </c>
      <c r="N7" s="60">
        <v>4412797</v>
      </c>
      <c r="O7" s="60">
        <v>1500594</v>
      </c>
      <c r="P7" s="60">
        <v>1437811</v>
      </c>
      <c r="Q7" s="60">
        <v>1251845</v>
      </c>
      <c r="R7" s="60">
        <v>4190250</v>
      </c>
      <c r="S7" s="60"/>
      <c r="T7" s="60"/>
      <c r="U7" s="60"/>
      <c r="V7" s="60"/>
      <c r="W7" s="60">
        <v>12841315</v>
      </c>
      <c r="X7" s="60">
        <v>12659535</v>
      </c>
      <c r="Y7" s="60">
        <v>181780</v>
      </c>
      <c r="Z7" s="140">
        <v>1.44</v>
      </c>
      <c r="AA7" s="62">
        <v>16879380</v>
      </c>
    </row>
    <row r="8" spans="1:27" ht="12.75">
      <c r="A8" s="249" t="s">
        <v>178</v>
      </c>
      <c r="B8" s="182"/>
      <c r="C8" s="155"/>
      <c r="D8" s="155"/>
      <c r="E8" s="59">
        <v>39172000</v>
      </c>
      <c r="F8" s="60">
        <v>10880496</v>
      </c>
      <c r="G8" s="60">
        <v>32839</v>
      </c>
      <c r="H8" s="60">
        <v>2069390</v>
      </c>
      <c r="I8" s="60">
        <v>2112934</v>
      </c>
      <c r="J8" s="60">
        <v>4215163</v>
      </c>
      <c r="K8" s="60">
        <v>1016703</v>
      </c>
      <c r="L8" s="60">
        <v>776200</v>
      </c>
      <c r="M8" s="60">
        <v>15318</v>
      </c>
      <c r="N8" s="60">
        <v>1808221</v>
      </c>
      <c r="O8" s="60">
        <v>2434148</v>
      </c>
      <c r="P8" s="60">
        <v>315298</v>
      </c>
      <c r="Q8" s="60">
        <v>2614633</v>
      </c>
      <c r="R8" s="60">
        <v>5364079</v>
      </c>
      <c r="S8" s="60"/>
      <c r="T8" s="60"/>
      <c r="U8" s="60"/>
      <c r="V8" s="60"/>
      <c r="W8" s="60">
        <v>11387463</v>
      </c>
      <c r="X8" s="60">
        <v>8160372</v>
      </c>
      <c r="Y8" s="60">
        <v>3227091</v>
      </c>
      <c r="Z8" s="140">
        <v>39.55</v>
      </c>
      <c r="AA8" s="62">
        <v>10880496</v>
      </c>
    </row>
    <row r="9" spans="1:27" ht="12.75">
      <c r="A9" s="249" t="s">
        <v>179</v>
      </c>
      <c r="B9" s="182"/>
      <c r="C9" s="155">
        <v>116820000</v>
      </c>
      <c r="D9" s="155"/>
      <c r="E9" s="59">
        <v>70030000</v>
      </c>
      <c r="F9" s="60">
        <v>70030497</v>
      </c>
      <c r="G9" s="60">
        <v>29755000</v>
      </c>
      <c r="H9" s="60">
        <v>250000</v>
      </c>
      <c r="I9" s="60"/>
      <c r="J9" s="60">
        <v>30005000</v>
      </c>
      <c r="K9" s="60"/>
      <c r="L9" s="60">
        <v>450000</v>
      </c>
      <c r="M9" s="60">
        <v>22443000</v>
      </c>
      <c r="N9" s="60">
        <v>22893000</v>
      </c>
      <c r="O9" s="60"/>
      <c r="P9" s="60"/>
      <c r="Q9" s="60">
        <v>16832000</v>
      </c>
      <c r="R9" s="60">
        <v>16832000</v>
      </c>
      <c r="S9" s="60"/>
      <c r="T9" s="60"/>
      <c r="U9" s="60"/>
      <c r="V9" s="60"/>
      <c r="W9" s="60">
        <v>69730000</v>
      </c>
      <c r="X9" s="60">
        <v>70030497</v>
      </c>
      <c r="Y9" s="60">
        <v>-300497</v>
      </c>
      <c r="Z9" s="140">
        <v>-0.43</v>
      </c>
      <c r="AA9" s="62">
        <v>70030497</v>
      </c>
    </row>
    <row r="10" spans="1:27" ht="12.75">
      <c r="A10" s="249" t="s">
        <v>180</v>
      </c>
      <c r="B10" s="182"/>
      <c r="C10" s="155"/>
      <c r="D10" s="155"/>
      <c r="E10" s="59">
        <v>57533000</v>
      </c>
      <c r="F10" s="60">
        <v>57533000</v>
      </c>
      <c r="G10" s="60">
        <v>20863000</v>
      </c>
      <c r="H10" s="60"/>
      <c r="I10" s="60"/>
      <c r="J10" s="60">
        <v>20863000</v>
      </c>
      <c r="K10" s="60">
        <v>10218000</v>
      </c>
      <c r="L10" s="60"/>
      <c r="M10" s="60">
        <v>10571000</v>
      </c>
      <c r="N10" s="60">
        <v>20789000</v>
      </c>
      <c r="O10" s="60"/>
      <c r="P10" s="60">
        <v>5500000</v>
      </c>
      <c r="Q10" s="60">
        <v>10381000</v>
      </c>
      <c r="R10" s="60">
        <v>15881000</v>
      </c>
      <c r="S10" s="60"/>
      <c r="T10" s="60"/>
      <c r="U10" s="60"/>
      <c r="V10" s="60"/>
      <c r="W10" s="60">
        <v>57533000</v>
      </c>
      <c r="X10" s="60"/>
      <c r="Y10" s="60">
        <v>57533000</v>
      </c>
      <c r="Z10" s="140"/>
      <c r="AA10" s="62">
        <v>57533000</v>
      </c>
    </row>
    <row r="11" spans="1:27" ht="12.75">
      <c r="A11" s="249" t="s">
        <v>181</v>
      </c>
      <c r="B11" s="182"/>
      <c r="C11" s="155">
        <v>12990602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-167569787</v>
      </c>
      <c r="D14" s="155"/>
      <c r="E14" s="59">
        <v>-203112000</v>
      </c>
      <c r="F14" s="60">
        <v>-199708380</v>
      </c>
      <c r="G14" s="60">
        <v>-18192385</v>
      </c>
      <c r="H14" s="60">
        <v>-10615765</v>
      </c>
      <c r="I14" s="60">
        <v>-7674985</v>
      </c>
      <c r="J14" s="60">
        <v>-36483135</v>
      </c>
      <c r="K14" s="60">
        <v>-9473193</v>
      </c>
      <c r="L14" s="60">
        <v>-7496140</v>
      </c>
      <c r="M14" s="60">
        <v>-16897798</v>
      </c>
      <c r="N14" s="60">
        <v>-33867131</v>
      </c>
      <c r="O14" s="60">
        <v>-7474037</v>
      </c>
      <c r="P14" s="60">
        <v>-2935014</v>
      </c>
      <c r="Q14" s="60">
        <v>-13833886</v>
      </c>
      <c r="R14" s="60">
        <v>-24242937</v>
      </c>
      <c r="S14" s="60"/>
      <c r="T14" s="60"/>
      <c r="U14" s="60"/>
      <c r="V14" s="60"/>
      <c r="W14" s="60">
        <v>-94593203</v>
      </c>
      <c r="X14" s="60">
        <v>-149781285</v>
      </c>
      <c r="Y14" s="60">
        <v>55188082</v>
      </c>
      <c r="Z14" s="140">
        <v>-36.85</v>
      </c>
      <c r="AA14" s="62">
        <v>-199708380</v>
      </c>
    </row>
    <row r="15" spans="1:27" ht="12.75">
      <c r="A15" s="249" t="s">
        <v>40</v>
      </c>
      <c r="B15" s="182"/>
      <c r="C15" s="155">
        <v>-324857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31008953</v>
      </c>
      <c r="D17" s="168">
        <f t="shared" si="0"/>
        <v>0</v>
      </c>
      <c r="E17" s="72">
        <f t="shared" si="0"/>
        <v>5759000</v>
      </c>
      <c r="F17" s="73">
        <f t="shared" si="0"/>
        <v>-28974523</v>
      </c>
      <c r="G17" s="73">
        <f t="shared" si="0"/>
        <v>34203515</v>
      </c>
      <c r="H17" s="73">
        <f t="shared" si="0"/>
        <v>-5854136</v>
      </c>
      <c r="I17" s="73">
        <f t="shared" si="0"/>
        <v>-3610669</v>
      </c>
      <c r="J17" s="73">
        <f t="shared" si="0"/>
        <v>24738710</v>
      </c>
      <c r="K17" s="73">
        <f t="shared" si="0"/>
        <v>5264113</v>
      </c>
      <c r="L17" s="73">
        <f t="shared" si="0"/>
        <v>-3903836</v>
      </c>
      <c r="M17" s="73">
        <f t="shared" si="0"/>
        <v>17673509</v>
      </c>
      <c r="N17" s="73">
        <f t="shared" si="0"/>
        <v>19033786</v>
      </c>
      <c r="O17" s="73">
        <f t="shared" si="0"/>
        <v>-758633</v>
      </c>
      <c r="P17" s="73">
        <f t="shared" si="0"/>
        <v>5649017</v>
      </c>
      <c r="Q17" s="73">
        <f t="shared" si="0"/>
        <v>18565312</v>
      </c>
      <c r="R17" s="73">
        <f t="shared" si="0"/>
        <v>23455696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67228192</v>
      </c>
      <c r="X17" s="73">
        <f t="shared" si="0"/>
        <v>-47373018</v>
      </c>
      <c r="Y17" s="73">
        <f t="shared" si="0"/>
        <v>114601210</v>
      </c>
      <c r="Z17" s="170">
        <f>+IF(X17&lt;&gt;0,+(Y17/X17)*100,0)</f>
        <v>-241.91241098466642</v>
      </c>
      <c r="AA17" s="74">
        <f>SUM(AA6:AA16)</f>
        <v>-28974523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-29679184</v>
      </c>
      <c r="D26" s="155"/>
      <c r="E26" s="59">
        <v>-57533000</v>
      </c>
      <c r="F26" s="60">
        <v>-57533000</v>
      </c>
      <c r="G26" s="60">
        <v>-6360021</v>
      </c>
      <c r="H26" s="60">
        <v>-6187220</v>
      </c>
      <c r="I26" s="60">
        <v>-3601995</v>
      </c>
      <c r="J26" s="60">
        <v>-16149236</v>
      </c>
      <c r="K26" s="60">
        <v>-1056469</v>
      </c>
      <c r="L26" s="60">
        <v>-4686614</v>
      </c>
      <c r="M26" s="60">
        <v>-6699769</v>
      </c>
      <c r="N26" s="60">
        <v>-12442852</v>
      </c>
      <c r="O26" s="60">
        <v>-755071</v>
      </c>
      <c r="P26" s="60"/>
      <c r="Q26" s="60">
        <v>-526924</v>
      </c>
      <c r="R26" s="60">
        <v>-1281995</v>
      </c>
      <c r="S26" s="60"/>
      <c r="T26" s="60"/>
      <c r="U26" s="60"/>
      <c r="V26" s="60"/>
      <c r="W26" s="60">
        <v>-29874083</v>
      </c>
      <c r="X26" s="60"/>
      <c r="Y26" s="60">
        <v>-29874083</v>
      </c>
      <c r="Z26" s="140"/>
      <c r="AA26" s="62">
        <v>-57533000</v>
      </c>
    </row>
    <row r="27" spans="1:27" ht="12.75">
      <c r="A27" s="250" t="s">
        <v>192</v>
      </c>
      <c r="B27" s="251"/>
      <c r="C27" s="168">
        <f aca="true" t="shared" si="1" ref="C27:Y27">SUM(C21:C26)</f>
        <v>-29679184</v>
      </c>
      <c r="D27" s="168">
        <f>SUM(D21:D26)</f>
        <v>0</v>
      </c>
      <c r="E27" s="72">
        <f t="shared" si="1"/>
        <v>-57533000</v>
      </c>
      <c r="F27" s="73">
        <f t="shared" si="1"/>
        <v>-57533000</v>
      </c>
      <c r="G27" s="73">
        <f t="shared" si="1"/>
        <v>-6360021</v>
      </c>
      <c r="H27" s="73">
        <f t="shared" si="1"/>
        <v>-6187220</v>
      </c>
      <c r="I27" s="73">
        <f t="shared" si="1"/>
        <v>-3601995</v>
      </c>
      <c r="J27" s="73">
        <f t="shared" si="1"/>
        <v>-16149236</v>
      </c>
      <c r="K27" s="73">
        <f t="shared" si="1"/>
        <v>-1056469</v>
      </c>
      <c r="L27" s="73">
        <f t="shared" si="1"/>
        <v>-4686614</v>
      </c>
      <c r="M27" s="73">
        <f t="shared" si="1"/>
        <v>-6699769</v>
      </c>
      <c r="N27" s="73">
        <f t="shared" si="1"/>
        <v>-12442852</v>
      </c>
      <c r="O27" s="73">
        <f t="shared" si="1"/>
        <v>-755071</v>
      </c>
      <c r="P27" s="73">
        <f t="shared" si="1"/>
        <v>0</v>
      </c>
      <c r="Q27" s="73">
        <f t="shared" si="1"/>
        <v>-526924</v>
      </c>
      <c r="R27" s="73">
        <f t="shared" si="1"/>
        <v>-1281995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-29874083</v>
      </c>
      <c r="X27" s="73">
        <f t="shared" si="1"/>
        <v>0</v>
      </c>
      <c r="Y27" s="73">
        <f t="shared" si="1"/>
        <v>-29874083</v>
      </c>
      <c r="Z27" s="170">
        <f>+IF(X27&lt;&gt;0,+(Y27/X27)*100,0)</f>
        <v>0</v>
      </c>
      <c r="AA27" s="74">
        <f>SUM(AA21:AA26)</f>
        <v>-57533000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-179928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-179928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1149841</v>
      </c>
      <c r="D38" s="153">
        <f>+D17+D27+D36</f>
        <v>0</v>
      </c>
      <c r="E38" s="99">
        <f t="shared" si="3"/>
        <v>-51774000</v>
      </c>
      <c r="F38" s="100">
        <f t="shared" si="3"/>
        <v>-86507523</v>
      </c>
      <c r="G38" s="100">
        <f t="shared" si="3"/>
        <v>27843494</v>
      </c>
      <c r="H38" s="100">
        <f t="shared" si="3"/>
        <v>-12041356</v>
      </c>
      <c r="I38" s="100">
        <f t="shared" si="3"/>
        <v>-7212664</v>
      </c>
      <c r="J38" s="100">
        <f t="shared" si="3"/>
        <v>8589474</v>
      </c>
      <c r="K38" s="100">
        <f t="shared" si="3"/>
        <v>4207644</v>
      </c>
      <c r="L38" s="100">
        <f t="shared" si="3"/>
        <v>-8590450</v>
      </c>
      <c r="M38" s="100">
        <f t="shared" si="3"/>
        <v>10973740</v>
      </c>
      <c r="N38" s="100">
        <f t="shared" si="3"/>
        <v>6590934</v>
      </c>
      <c r="O38" s="100">
        <f t="shared" si="3"/>
        <v>-1513704</v>
      </c>
      <c r="P38" s="100">
        <f t="shared" si="3"/>
        <v>5649017</v>
      </c>
      <c r="Q38" s="100">
        <f t="shared" si="3"/>
        <v>18038388</v>
      </c>
      <c r="R38" s="100">
        <f t="shared" si="3"/>
        <v>22173701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37354109</v>
      </c>
      <c r="X38" s="100">
        <f t="shared" si="3"/>
        <v>-47373018</v>
      </c>
      <c r="Y38" s="100">
        <f t="shared" si="3"/>
        <v>84727127</v>
      </c>
      <c r="Z38" s="137">
        <f>+IF(X38&lt;&gt;0,+(Y38/X38)*100,0)</f>
        <v>-178.8510223266755</v>
      </c>
      <c r="AA38" s="102">
        <f>+AA17+AA27+AA36</f>
        <v>-86507523</v>
      </c>
    </row>
    <row r="39" spans="1:27" ht="12.75">
      <c r="A39" s="249" t="s">
        <v>200</v>
      </c>
      <c r="B39" s="182"/>
      <c r="C39" s="153">
        <v>912567</v>
      </c>
      <c r="D39" s="153"/>
      <c r="E39" s="99"/>
      <c r="F39" s="100"/>
      <c r="G39" s="100"/>
      <c r="H39" s="100">
        <v>27843494</v>
      </c>
      <c r="I39" s="100">
        <v>15802138</v>
      </c>
      <c r="J39" s="100"/>
      <c r="K39" s="100">
        <v>8589474</v>
      </c>
      <c r="L39" s="100">
        <v>12797118</v>
      </c>
      <c r="M39" s="100">
        <v>4206668</v>
      </c>
      <c r="N39" s="100">
        <v>8589474</v>
      </c>
      <c r="O39" s="100">
        <v>15180408</v>
      </c>
      <c r="P39" s="100">
        <v>13666704</v>
      </c>
      <c r="Q39" s="100">
        <v>19315721</v>
      </c>
      <c r="R39" s="100">
        <v>15180408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2062408</v>
      </c>
      <c r="D40" s="257"/>
      <c r="E40" s="258">
        <v>-51774000</v>
      </c>
      <c r="F40" s="259">
        <v>-86507523</v>
      </c>
      <c r="G40" s="259">
        <v>27843494</v>
      </c>
      <c r="H40" s="259">
        <v>15802138</v>
      </c>
      <c r="I40" s="259">
        <v>8589474</v>
      </c>
      <c r="J40" s="259">
        <v>8589474</v>
      </c>
      <c r="K40" s="259">
        <v>12797118</v>
      </c>
      <c r="L40" s="259">
        <v>4206668</v>
      </c>
      <c r="M40" s="259">
        <v>15180408</v>
      </c>
      <c r="N40" s="259">
        <v>15180408</v>
      </c>
      <c r="O40" s="259">
        <v>13666704</v>
      </c>
      <c r="P40" s="259">
        <v>19315721</v>
      </c>
      <c r="Q40" s="259">
        <v>37354109</v>
      </c>
      <c r="R40" s="259">
        <v>37354109</v>
      </c>
      <c r="S40" s="259"/>
      <c r="T40" s="259"/>
      <c r="U40" s="259"/>
      <c r="V40" s="259"/>
      <c r="W40" s="259">
        <v>37354109</v>
      </c>
      <c r="X40" s="259">
        <v>-47373018</v>
      </c>
      <c r="Y40" s="259">
        <v>84727127</v>
      </c>
      <c r="Z40" s="260">
        <v>-178.85</v>
      </c>
      <c r="AA40" s="261">
        <v>-86507523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13741329</v>
      </c>
      <c r="D5" s="200">
        <f t="shared" si="0"/>
        <v>0</v>
      </c>
      <c r="E5" s="106">
        <f t="shared" si="0"/>
        <v>57533000</v>
      </c>
      <c r="F5" s="106">
        <f t="shared" si="0"/>
        <v>57533000</v>
      </c>
      <c r="G5" s="106">
        <f t="shared" si="0"/>
        <v>1707629</v>
      </c>
      <c r="H5" s="106">
        <f t="shared" si="0"/>
        <v>6187220</v>
      </c>
      <c r="I5" s="106">
        <f t="shared" si="0"/>
        <v>3601995</v>
      </c>
      <c r="J5" s="106">
        <f t="shared" si="0"/>
        <v>11496844</v>
      </c>
      <c r="K5" s="106">
        <f t="shared" si="0"/>
        <v>1056469</v>
      </c>
      <c r="L5" s="106">
        <f t="shared" si="0"/>
        <v>4686614</v>
      </c>
      <c r="M5" s="106">
        <f t="shared" si="0"/>
        <v>6699769</v>
      </c>
      <c r="N5" s="106">
        <f t="shared" si="0"/>
        <v>12442852</v>
      </c>
      <c r="O5" s="106">
        <f t="shared" si="0"/>
        <v>755071</v>
      </c>
      <c r="P5" s="106">
        <f t="shared" si="0"/>
        <v>0</v>
      </c>
      <c r="Q5" s="106">
        <f t="shared" si="0"/>
        <v>526924</v>
      </c>
      <c r="R5" s="106">
        <f t="shared" si="0"/>
        <v>1281995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25221691</v>
      </c>
      <c r="X5" s="106">
        <f t="shared" si="0"/>
        <v>43149750</v>
      </c>
      <c r="Y5" s="106">
        <f t="shared" si="0"/>
        <v>-17928059</v>
      </c>
      <c r="Z5" s="201">
        <f>+IF(X5&lt;&gt;0,+(Y5/X5)*100,0)</f>
        <v>-41.5484655183402</v>
      </c>
      <c r="AA5" s="199">
        <f>SUM(AA11:AA18)</f>
        <v>57533000</v>
      </c>
    </row>
    <row r="6" spans="1:27" ht="12.75">
      <c r="A6" s="291" t="s">
        <v>205</v>
      </c>
      <c r="B6" s="142"/>
      <c r="C6" s="62"/>
      <c r="D6" s="156"/>
      <c r="E6" s="60">
        <v>9438000</v>
      </c>
      <c r="F6" s="60">
        <v>9438000</v>
      </c>
      <c r="G6" s="60">
        <v>1707629</v>
      </c>
      <c r="H6" s="60">
        <v>3392084</v>
      </c>
      <c r="I6" s="60"/>
      <c r="J6" s="60">
        <v>5099713</v>
      </c>
      <c r="K6" s="60">
        <v>1056469</v>
      </c>
      <c r="L6" s="60">
        <v>3001897</v>
      </c>
      <c r="M6" s="60">
        <v>1169791</v>
      </c>
      <c r="N6" s="60">
        <v>5228157</v>
      </c>
      <c r="O6" s="60">
        <v>215899</v>
      </c>
      <c r="P6" s="60"/>
      <c r="Q6" s="60"/>
      <c r="R6" s="60">
        <v>215899</v>
      </c>
      <c r="S6" s="60"/>
      <c r="T6" s="60"/>
      <c r="U6" s="60"/>
      <c r="V6" s="60"/>
      <c r="W6" s="60">
        <v>10543769</v>
      </c>
      <c r="X6" s="60">
        <v>7078500</v>
      </c>
      <c r="Y6" s="60">
        <v>3465269</v>
      </c>
      <c r="Z6" s="140">
        <v>48.95</v>
      </c>
      <c r="AA6" s="155">
        <v>9438000</v>
      </c>
    </row>
    <row r="7" spans="1:27" ht="12.75">
      <c r="A7" s="291" t="s">
        <v>206</v>
      </c>
      <c r="B7" s="142"/>
      <c r="C7" s="62">
        <v>4650438</v>
      </c>
      <c r="D7" s="156"/>
      <c r="E7" s="60">
        <v>4500000</v>
      </c>
      <c r="F7" s="60">
        <v>4500000</v>
      </c>
      <c r="G7" s="60"/>
      <c r="H7" s="60"/>
      <c r="I7" s="60">
        <v>420000</v>
      </c>
      <c r="J7" s="60">
        <v>420000</v>
      </c>
      <c r="K7" s="60"/>
      <c r="L7" s="60"/>
      <c r="M7" s="60">
        <v>848982</v>
      </c>
      <c r="N7" s="60">
        <v>848982</v>
      </c>
      <c r="O7" s="60"/>
      <c r="P7" s="60"/>
      <c r="Q7" s="60"/>
      <c r="R7" s="60"/>
      <c r="S7" s="60"/>
      <c r="T7" s="60"/>
      <c r="U7" s="60"/>
      <c r="V7" s="60"/>
      <c r="W7" s="60">
        <v>1268982</v>
      </c>
      <c r="X7" s="60">
        <v>3375000</v>
      </c>
      <c r="Y7" s="60">
        <v>-2106018</v>
      </c>
      <c r="Z7" s="140">
        <v>-62.4</v>
      </c>
      <c r="AA7" s="155">
        <v>4500000</v>
      </c>
    </row>
    <row r="8" spans="1:27" ht="12.75">
      <c r="A8" s="291" t="s">
        <v>207</v>
      </c>
      <c r="B8" s="142"/>
      <c r="C8" s="62">
        <v>3089748</v>
      </c>
      <c r="D8" s="156"/>
      <c r="E8" s="60">
        <v>28303000</v>
      </c>
      <c r="F8" s="60">
        <v>26800000</v>
      </c>
      <c r="G8" s="60"/>
      <c r="H8" s="60">
        <v>2795136</v>
      </c>
      <c r="I8" s="60">
        <v>781315</v>
      </c>
      <c r="J8" s="60">
        <v>3576451</v>
      </c>
      <c r="K8" s="60"/>
      <c r="L8" s="60">
        <v>1299741</v>
      </c>
      <c r="M8" s="60">
        <v>902517</v>
      </c>
      <c r="N8" s="60">
        <v>2202258</v>
      </c>
      <c r="O8" s="60"/>
      <c r="P8" s="60"/>
      <c r="Q8" s="60">
        <v>110249</v>
      </c>
      <c r="R8" s="60">
        <v>110249</v>
      </c>
      <c r="S8" s="60"/>
      <c r="T8" s="60"/>
      <c r="U8" s="60"/>
      <c r="V8" s="60"/>
      <c r="W8" s="60">
        <v>5888958</v>
      </c>
      <c r="X8" s="60">
        <v>20100000</v>
      </c>
      <c r="Y8" s="60">
        <v>-14211042</v>
      </c>
      <c r="Z8" s="140">
        <v>-70.7</v>
      </c>
      <c r="AA8" s="155">
        <v>26800000</v>
      </c>
    </row>
    <row r="9" spans="1:27" ht="12.75">
      <c r="A9" s="291" t="s">
        <v>208</v>
      </c>
      <c r="B9" s="142"/>
      <c r="C9" s="62"/>
      <c r="D9" s="156"/>
      <c r="E9" s="60">
        <v>146000</v>
      </c>
      <c r="F9" s="60">
        <v>146000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416675</v>
      </c>
      <c r="R9" s="60">
        <v>416675</v>
      </c>
      <c r="S9" s="60"/>
      <c r="T9" s="60"/>
      <c r="U9" s="60"/>
      <c r="V9" s="60"/>
      <c r="W9" s="60">
        <v>416675</v>
      </c>
      <c r="X9" s="60">
        <v>109500</v>
      </c>
      <c r="Y9" s="60">
        <v>307175</v>
      </c>
      <c r="Z9" s="140">
        <v>280.53</v>
      </c>
      <c r="AA9" s="155">
        <v>146000</v>
      </c>
    </row>
    <row r="10" spans="1:27" ht="12.75">
      <c r="A10" s="291" t="s">
        <v>209</v>
      </c>
      <c r="B10" s="142"/>
      <c r="C10" s="62">
        <v>5628722</v>
      </c>
      <c r="D10" s="156"/>
      <c r="E10" s="60">
        <v>5946000</v>
      </c>
      <c r="F10" s="60">
        <v>7449000</v>
      </c>
      <c r="G10" s="60"/>
      <c r="H10" s="60"/>
      <c r="I10" s="60">
        <v>2400680</v>
      </c>
      <c r="J10" s="60">
        <v>2400680</v>
      </c>
      <c r="K10" s="60"/>
      <c r="L10" s="60">
        <v>384976</v>
      </c>
      <c r="M10" s="60">
        <v>550338</v>
      </c>
      <c r="N10" s="60">
        <v>935314</v>
      </c>
      <c r="O10" s="60"/>
      <c r="P10" s="60"/>
      <c r="Q10" s="60"/>
      <c r="R10" s="60"/>
      <c r="S10" s="60"/>
      <c r="T10" s="60"/>
      <c r="U10" s="60"/>
      <c r="V10" s="60"/>
      <c r="W10" s="60">
        <v>3335994</v>
      </c>
      <c r="X10" s="60">
        <v>5586750</v>
      </c>
      <c r="Y10" s="60">
        <v>-2250756</v>
      </c>
      <c r="Z10" s="140">
        <v>-40.29</v>
      </c>
      <c r="AA10" s="155">
        <v>7449000</v>
      </c>
    </row>
    <row r="11" spans="1:27" ht="12.75">
      <c r="A11" s="292" t="s">
        <v>210</v>
      </c>
      <c r="B11" s="142"/>
      <c r="C11" s="293">
        <f aca="true" t="shared" si="1" ref="C11:Y11">SUM(C6:C10)</f>
        <v>13368908</v>
      </c>
      <c r="D11" s="294">
        <f t="shared" si="1"/>
        <v>0</v>
      </c>
      <c r="E11" s="295">
        <f t="shared" si="1"/>
        <v>48333000</v>
      </c>
      <c r="F11" s="295">
        <f t="shared" si="1"/>
        <v>48333000</v>
      </c>
      <c r="G11" s="295">
        <f t="shared" si="1"/>
        <v>1707629</v>
      </c>
      <c r="H11" s="295">
        <f t="shared" si="1"/>
        <v>6187220</v>
      </c>
      <c r="I11" s="295">
        <f t="shared" si="1"/>
        <v>3601995</v>
      </c>
      <c r="J11" s="295">
        <f t="shared" si="1"/>
        <v>11496844</v>
      </c>
      <c r="K11" s="295">
        <f t="shared" si="1"/>
        <v>1056469</v>
      </c>
      <c r="L11" s="295">
        <f t="shared" si="1"/>
        <v>4686614</v>
      </c>
      <c r="M11" s="295">
        <f t="shared" si="1"/>
        <v>3471628</v>
      </c>
      <c r="N11" s="295">
        <f t="shared" si="1"/>
        <v>9214711</v>
      </c>
      <c r="O11" s="295">
        <f t="shared" si="1"/>
        <v>215899</v>
      </c>
      <c r="P11" s="295">
        <f t="shared" si="1"/>
        <v>0</v>
      </c>
      <c r="Q11" s="295">
        <f t="shared" si="1"/>
        <v>526924</v>
      </c>
      <c r="R11" s="295">
        <f t="shared" si="1"/>
        <v>742823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21454378</v>
      </c>
      <c r="X11" s="295">
        <f t="shared" si="1"/>
        <v>36249750</v>
      </c>
      <c r="Y11" s="295">
        <f t="shared" si="1"/>
        <v>-14795372</v>
      </c>
      <c r="Z11" s="296">
        <f>+IF(X11&lt;&gt;0,+(Y11/X11)*100,0)</f>
        <v>-40.81510079379858</v>
      </c>
      <c r="AA11" s="297">
        <f>SUM(AA6:AA10)</f>
        <v>48333000</v>
      </c>
    </row>
    <row r="12" spans="1:27" ht="12.75">
      <c r="A12" s="298" t="s">
        <v>211</v>
      </c>
      <c r="B12" s="136"/>
      <c r="C12" s="62">
        <v>372421</v>
      </c>
      <c r="D12" s="156"/>
      <c r="E12" s="60">
        <v>9200000</v>
      </c>
      <c r="F12" s="60">
        <v>9200000</v>
      </c>
      <c r="G12" s="60"/>
      <c r="H12" s="60"/>
      <c r="I12" s="60"/>
      <c r="J12" s="60"/>
      <c r="K12" s="60"/>
      <c r="L12" s="60"/>
      <c r="M12" s="60">
        <v>3228141</v>
      </c>
      <c r="N12" s="60">
        <v>3228141</v>
      </c>
      <c r="O12" s="60">
        <v>539172</v>
      </c>
      <c r="P12" s="60"/>
      <c r="Q12" s="60"/>
      <c r="R12" s="60">
        <v>539172</v>
      </c>
      <c r="S12" s="60"/>
      <c r="T12" s="60"/>
      <c r="U12" s="60"/>
      <c r="V12" s="60"/>
      <c r="W12" s="60">
        <v>3767313</v>
      </c>
      <c r="X12" s="60">
        <v>6900000</v>
      </c>
      <c r="Y12" s="60">
        <v>-3132687</v>
      </c>
      <c r="Z12" s="140">
        <v>-45.4</v>
      </c>
      <c r="AA12" s="155">
        <v>9200000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9438000</v>
      </c>
      <c r="F36" s="60">
        <f t="shared" si="4"/>
        <v>9438000</v>
      </c>
      <c r="G36" s="60">
        <f t="shared" si="4"/>
        <v>1707629</v>
      </c>
      <c r="H36" s="60">
        <f t="shared" si="4"/>
        <v>3392084</v>
      </c>
      <c r="I36" s="60">
        <f t="shared" si="4"/>
        <v>0</v>
      </c>
      <c r="J36" s="60">
        <f t="shared" si="4"/>
        <v>5099713</v>
      </c>
      <c r="K36" s="60">
        <f t="shared" si="4"/>
        <v>1056469</v>
      </c>
      <c r="L36" s="60">
        <f t="shared" si="4"/>
        <v>3001897</v>
      </c>
      <c r="M36" s="60">
        <f t="shared" si="4"/>
        <v>1169791</v>
      </c>
      <c r="N36" s="60">
        <f t="shared" si="4"/>
        <v>5228157</v>
      </c>
      <c r="O36" s="60">
        <f t="shared" si="4"/>
        <v>215899</v>
      </c>
      <c r="P36" s="60">
        <f t="shared" si="4"/>
        <v>0</v>
      </c>
      <c r="Q36" s="60">
        <f t="shared" si="4"/>
        <v>0</v>
      </c>
      <c r="R36" s="60">
        <f t="shared" si="4"/>
        <v>215899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10543769</v>
      </c>
      <c r="X36" s="60">
        <f t="shared" si="4"/>
        <v>7078500</v>
      </c>
      <c r="Y36" s="60">
        <f t="shared" si="4"/>
        <v>3465269</v>
      </c>
      <c r="Z36" s="140">
        <f aca="true" t="shared" si="5" ref="Z36:Z49">+IF(X36&lt;&gt;0,+(Y36/X36)*100,0)</f>
        <v>48.95484919121283</v>
      </c>
      <c r="AA36" s="155">
        <f>AA6+AA21</f>
        <v>9438000</v>
      </c>
    </row>
    <row r="37" spans="1:27" ht="12.75">
      <c r="A37" s="291" t="s">
        <v>206</v>
      </c>
      <c r="B37" s="142"/>
      <c r="C37" s="62">
        <f t="shared" si="4"/>
        <v>4650438</v>
      </c>
      <c r="D37" s="156">
        <f t="shared" si="4"/>
        <v>0</v>
      </c>
      <c r="E37" s="60">
        <f t="shared" si="4"/>
        <v>4500000</v>
      </c>
      <c r="F37" s="60">
        <f t="shared" si="4"/>
        <v>4500000</v>
      </c>
      <c r="G37" s="60">
        <f t="shared" si="4"/>
        <v>0</v>
      </c>
      <c r="H37" s="60">
        <f t="shared" si="4"/>
        <v>0</v>
      </c>
      <c r="I37" s="60">
        <f t="shared" si="4"/>
        <v>420000</v>
      </c>
      <c r="J37" s="60">
        <f t="shared" si="4"/>
        <v>420000</v>
      </c>
      <c r="K37" s="60">
        <f t="shared" si="4"/>
        <v>0</v>
      </c>
      <c r="L37" s="60">
        <f t="shared" si="4"/>
        <v>0</v>
      </c>
      <c r="M37" s="60">
        <f t="shared" si="4"/>
        <v>848982</v>
      </c>
      <c r="N37" s="60">
        <f t="shared" si="4"/>
        <v>848982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1268982</v>
      </c>
      <c r="X37" s="60">
        <f t="shared" si="4"/>
        <v>3375000</v>
      </c>
      <c r="Y37" s="60">
        <f t="shared" si="4"/>
        <v>-2106018</v>
      </c>
      <c r="Z37" s="140">
        <f t="shared" si="5"/>
        <v>-62.40053333333333</v>
      </c>
      <c r="AA37" s="155">
        <f>AA7+AA22</f>
        <v>4500000</v>
      </c>
    </row>
    <row r="38" spans="1:27" ht="12.75">
      <c r="A38" s="291" t="s">
        <v>207</v>
      </c>
      <c r="B38" s="142"/>
      <c r="C38" s="62">
        <f t="shared" si="4"/>
        <v>3089748</v>
      </c>
      <c r="D38" s="156">
        <f t="shared" si="4"/>
        <v>0</v>
      </c>
      <c r="E38" s="60">
        <f t="shared" si="4"/>
        <v>28303000</v>
      </c>
      <c r="F38" s="60">
        <f t="shared" si="4"/>
        <v>26800000</v>
      </c>
      <c r="G38" s="60">
        <f t="shared" si="4"/>
        <v>0</v>
      </c>
      <c r="H38" s="60">
        <f t="shared" si="4"/>
        <v>2795136</v>
      </c>
      <c r="I38" s="60">
        <f t="shared" si="4"/>
        <v>781315</v>
      </c>
      <c r="J38" s="60">
        <f t="shared" si="4"/>
        <v>3576451</v>
      </c>
      <c r="K38" s="60">
        <f t="shared" si="4"/>
        <v>0</v>
      </c>
      <c r="L38" s="60">
        <f t="shared" si="4"/>
        <v>1299741</v>
      </c>
      <c r="M38" s="60">
        <f t="shared" si="4"/>
        <v>902517</v>
      </c>
      <c r="N38" s="60">
        <f t="shared" si="4"/>
        <v>2202258</v>
      </c>
      <c r="O38" s="60">
        <f t="shared" si="4"/>
        <v>0</v>
      </c>
      <c r="P38" s="60">
        <f t="shared" si="4"/>
        <v>0</v>
      </c>
      <c r="Q38" s="60">
        <f t="shared" si="4"/>
        <v>110249</v>
      </c>
      <c r="R38" s="60">
        <f t="shared" si="4"/>
        <v>110249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5888958</v>
      </c>
      <c r="X38" s="60">
        <f t="shared" si="4"/>
        <v>20100000</v>
      </c>
      <c r="Y38" s="60">
        <f t="shared" si="4"/>
        <v>-14211042</v>
      </c>
      <c r="Z38" s="140">
        <f t="shared" si="5"/>
        <v>-70.70170149253731</v>
      </c>
      <c r="AA38" s="155">
        <f>AA8+AA23</f>
        <v>26800000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146000</v>
      </c>
      <c r="F39" s="60">
        <f t="shared" si="4"/>
        <v>146000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416675</v>
      </c>
      <c r="R39" s="60">
        <f t="shared" si="4"/>
        <v>416675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416675</v>
      </c>
      <c r="X39" s="60">
        <f t="shared" si="4"/>
        <v>109500</v>
      </c>
      <c r="Y39" s="60">
        <f t="shared" si="4"/>
        <v>307175</v>
      </c>
      <c r="Z39" s="140">
        <f t="shared" si="5"/>
        <v>280.5251141552511</v>
      </c>
      <c r="AA39" s="155">
        <f>AA9+AA24</f>
        <v>146000</v>
      </c>
    </row>
    <row r="40" spans="1:27" ht="12.75">
      <c r="A40" s="291" t="s">
        <v>209</v>
      </c>
      <c r="B40" s="142"/>
      <c r="C40" s="62">
        <f t="shared" si="4"/>
        <v>5628722</v>
      </c>
      <c r="D40" s="156">
        <f t="shared" si="4"/>
        <v>0</v>
      </c>
      <c r="E40" s="60">
        <f t="shared" si="4"/>
        <v>5946000</v>
      </c>
      <c r="F40" s="60">
        <f t="shared" si="4"/>
        <v>7449000</v>
      </c>
      <c r="G40" s="60">
        <f t="shared" si="4"/>
        <v>0</v>
      </c>
      <c r="H40" s="60">
        <f t="shared" si="4"/>
        <v>0</v>
      </c>
      <c r="I40" s="60">
        <f t="shared" si="4"/>
        <v>2400680</v>
      </c>
      <c r="J40" s="60">
        <f t="shared" si="4"/>
        <v>2400680</v>
      </c>
      <c r="K40" s="60">
        <f t="shared" si="4"/>
        <v>0</v>
      </c>
      <c r="L40" s="60">
        <f t="shared" si="4"/>
        <v>384976</v>
      </c>
      <c r="M40" s="60">
        <f t="shared" si="4"/>
        <v>550338</v>
      </c>
      <c r="N40" s="60">
        <f t="shared" si="4"/>
        <v>935314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3335994</v>
      </c>
      <c r="X40" s="60">
        <f t="shared" si="4"/>
        <v>5586750</v>
      </c>
      <c r="Y40" s="60">
        <f t="shared" si="4"/>
        <v>-2250756</v>
      </c>
      <c r="Z40" s="140">
        <f t="shared" si="5"/>
        <v>-40.28739428111156</v>
      </c>
      <c r="AA40" s="155">
        <f>AA10+AA25</f>
        <v>7449000</v>
      </c>
    </row>
    <row r="41" spans="1:27" ht="12.75">
      <c r="A41" s="292" t="s">
        <v>210</v>
      </c>
      <c r="B41" s="142"/>
      <c r="C41" s="293">
        <f aca="true" t="shared" si="6" ref="C41:Y41">SUM(C36:C40)</f>
        <v>13368908</v>
      </c>
      <c r="D41" s="294">
        <f t="shared" si="6"/>
        <v>0</v>
      </c>
      <c r="E41" s="295">
        <f t="shared" si="6"/>
        <v>48333000</v>
      </c>
      <c r="F41" s="295">
        <f t="shared" si="6"/>
        <v>48333000</v>
      </c>
      <c r="G41" s="295">
        <f t="shared" si="6"/>
        <v>1707629</v>
      </c>
      <c r="H41" s="295">
        <f t="shared" si="6"/>
        <v>6187220</v>
      </c>
      <c r="I41" s="295">
        <f t="shared" si="6"/>
        <v>3601995</v>
      </c>
      <c r="J41" s="295">
        <f t="shared" si="6"/>
        <v>11496844</v>
      </c>
      <c r="K41" s="295">
        <f t="shared" si="6"/>
        <v>1056469</v>
      </c>
      <c r="L41" s="295">
        <f t="shared" si="6"/>
        <v>4686614</v>
      </c>
      <c r="M41" s="295">
        <f t="shared" si="6"/>
        <v>3471628</v>
      </c>
      <c r="N41" s="295">
        <f t="shared" si="6"/>
        <v>9214711</v>
      </c>
      <c r="O41" s="295">
        <f t="shared" si="6"/>
        <v>215899</v>
      </c>
      <c r="P41" s="295">
        <f t="shared" si="6"/>
        <v>0</v>
      </c>
      <c r="Q41" s="295">
        <f t="shared" si="6"/>
        <v>526924</v>
      </c>
      <c r="R41" s="295">
        <f t="shared" si="6"/>
        <v>742823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21454378</v>
      </c>
      <c r="X41" s="295">
        <f t="shared" si="6"/>
        <v>36249750</v>
      </c>
      <c r="Y41" s="295">
        <f t="shared" si="6"/>
        <v>-14795372</v>
      </c>
      <c r="Z41" s="296">
        <f t="shared" si="5"/>
        <v>-40.81510079379858</v>
      </c>
      <c r="AA41" s="297">
        <f>SUM(AA36:AA40)</f>
        <v>48333000</v>
      </c>
    </row>
    <row r="42" spans="1:27" ht="12.75">
      <c r="A42" s="298" t="s">
        <v>211</v>
      </c>
      <c r="B42" s="136"/>
      <c r="C42" s="95">
        <f aca="true" t="shared" si="7" ref="C42:Y48">C12+C27</f>
        <v>372421</v>
      </c>
      <c r="D42" s="129">
        <f t="shared" si="7"/>
        <v>0</v>
      </c>
      <c r="E42" s="54">
        <f t="shared" si="7"/>
        <v>9200000</v>
      </c>
      <c r="F42" s="54">
        <f t="shared" si="7"/>
        <v>9200000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3228141</v>
      </c>
      <c r="N42" s="54">
        <f t="shared" si="7"/>
        <v>3228141</v>
      </c>
      <c r="O42" s="54">
        <f t="shared" si="7"/>
        <v>539172</v>
      </c>
      <c r="P42" s="54">
        <f t="shared" si="7"/>
        <v>0</v>
      </c>
      <c r="Q42" s="54">
        <f t="shared" si="7"/>
        <v>0</v>
      </c>
      <c r="R42" s="54">
        <f t="shared" si="7"/>
        <v>539172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3767313</v>
      </c>
      <c r="X42" s="54">
        <f t="shared" si="7"/>
        <v>6900000</v>
      </c>
      <c r="Y42" s="54">
        <f t="shared" si="7"/>
        <v>-3132687</v>
      </c>
      <c r="Z42" s="184">
        <f t="shared" si="5"/>
        <v>-45.40126086956522</v>
      </c>
      <c r="AA42" s="130">
        <f aca="true" t="shared" si="8" ref="AA42:AA48">AA12+AA27</f>
        <v>9200000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13741329</v>
      </c>
      <c r="D49" s="218">
        <f t="shared" si="9"/>
        <v>0</v>
      </c>
      <c r="E49" s="220">
        <f t="shared" si="9"/>
        <v>57533000</v>
      </c>
      <c r="F49" s="220">
        <f t="shared" si="9"/>
        <v>57533000</v>
      </c>
      <c r="G49" s="220">
        <f t="shared" si="9"/>
        <v>1707629</v>
      </c>
      <c r="H49" s="220">
        <f t="shared" si="9"/>
        <v>6187220</v>
      </c>
      <c r="I49" s="220">
        <f t="shared" si="9"/>
        <v>3601995</v>
      </c>
      <c r="J49" s="220">
        <f t="shared" si="9"/>
        <v>11496844</v>
      </c>
      <c r="K49" s="220">
        <f t="shared" si="9"/>
        <v>1056469</v>
      </c>
      <c r="L49" s="220">
        <f t="shared" si="9"/>
        <v>4686614</v>
      </c>
      <c r="M49" s="220">
        <f t="shared" si="9"/>
        <v>6699769</v>
      </c>
      <c r="N49" s="220">
        <f t="shared" si="9"/>
        <v>12442852</v>
      </c>
      <c r="O49" s="220">
        <f t="shared" si="9"/>
        <v>755071</v>
      </c>
      <c r="P49" s="220">
        <f t="shared" si="9"/>
        <v>0</v>
      </c>
      <c r="Q49" s="220">
        <f t="shared" si="9"/>
        <v>526924</v>
      </c>
      <c r="R49" s="220">
        <f t="shared" si="9"/>
        <v>1281995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25221691</v>
      </c>
      <c r="X49" s="220">
        <f t="shared" si="9"/>
        <v>43149750</v>
      </c>
      <c r="Y49" s="220">
        <f t="shared" si="9"/>
        <v>-17928059</v>
      </c>
      <c r="Z49" s="221">
        <f t="shared" si="5"/>
        <v>-41.5484655183402</v>
      </c>
      <c r="AA49" s="222">
        <f>SUM(AA41:AA48)</f>
        <v>57533000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3000498</v>
      </c>
      <c r="D51" s="129">
        <f t="shared" si="10"/>
        <v>0</v>
      </c>
      <c r="E51" s="54">
        <f t="shared" si="10"/>
        <v>4315357</v>
      </c>
      <c r="F51" s="54">
        <f t="shared" si="10"/>
        <v>2797392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2098045</v>
      </c>
      <c r="Y51" s="54">
        <f t="shared" si="10"/>
        <v>-2098045</v>
      </c>
      <c r="Z51" s="184">
        <f>+IF(X51&lt;&gt;0,+(Y51/X51)*100,0)</f>
        <v>-100</v>
      </c>
      <c r="AA51" s="130">
        <f>SUM(AA57:AA61)</f>
        <v>2797392</v>
      </c>
    </row>
    <row r="52" spans="1:27" ht="12.75">
      <c r="A52" s="310" t="s">
        <v>205</v>
      </c>
      <c r="B52" s="142"/>
      <c r="C52" s="62"/>
      <c r="D52" s="156"/>
      <c r="E52" s="60">
        <v>475000</v>
      </c>
      <c r="F52" s="60">
        <v>294114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220586</v>
      </c>
      <c r="Y52" s="60">
        <v>-220586</v>
      </c>
      <c r="Z52" s="140">
        <v>-100</v>
      </c>
      <c r="AA52" s="155">
        <v>294114</v>
      </c>
    </row>
    <row r="53" spans="1:27" ht="12.75">
      <c r="A53" s="310" t="s">
        <v>206</v>
      </c>
      <c r="B53" s="142"/>
      <c r="C53" s="62"/>
      <c r="D53" s="156"/>
      <c r="E53" s="60">
        <v>779435</v>
      </c>
      <c r="F53" s="60">
        <v>1710358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1282769</v>
      </c>
      <c r="Y53" s="60">
        <v>-1282769</v>
      </c>
      <c r="Z53" s="140">
        <v>-100</v>
      </c>
      <c r="AA53" s="155">
        <v>1710358</v>
      </c>
    </row>
    <row r="54" spans="1:27" ht="12.75">
      <c r="A54" s="310" t="s">
        <v>207</v>
      </c>
      <c r="B54" s="142"/>
      <c r="C54" s="62"/>
      <c r="D54" s="156"/>
      <c r="E54" s="60">
        <v>305000</v>
      </c>
      <c r="F54" s="60">
        <v>100000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75000</v>
      </c>
      <c r="Y54" s="60">
        <v>-75000</v>
      </c>
      <c r="Z54" s="140">
        <v>-100</v>
      </c>
      <c r="AA54" s="155">
        <v>100000</v>
      </c>
    </row>
    <row r="55" spans="1:27" ht="12.75">
      <c r="A55" s="310" t="s">
        <v>208</v>
      </c>
      <c r="B55" s="142"/>
      <c r="C55" s="62"/>
      <c r="D55" s="156"/>
      <c r="E55" s="60">
        <v>1000000</v>
      </c>
      <c r="F55" s="60">
        <v>453420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340065</v>
      </c>
      <c r="Y55" s="60">
        <v>-340065</v>
      </c>
      <c r="Z55" s="140">
        <v>-100</v>
      </c>
      <c r="AA55" s="155">
        <v>453420</v>
      </c>
    </row>
    <row r="56" spans="1:27" ht="12.75">
      <c r="A56" s="310" t="s">
        <v>209</v>
      </c>
      <c r="B56" s="142"/>
      <c r="C56" s="62">
        <v>3000498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3000498</v>
      </c>
      <c r="D57" s="294">
        <f t="shared" si="11"/>
        <v>0</v>
      </c>
      <c r="E57" s="295">
        <f t="shared" si="11"/>
        <v>2559435</v>
      </c>
      <c r="F57" s="295">
        <f t="shared" si="11"/>
        <v>2557892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1918420</v>
      </c>
      <c r="Y57" s="295">
        <f t="shared" si="11"/>
        <v>-1918420</v>
      </c>
      <c r="Z57" s="296">
        <f>+IF(X57&lt;&gt;0,+(Y57/X57)*100,0)</f>
        <v>-100</v>
      </c>
      <c r="AA57" s="297">
        <f>SUM(AA52:AA56)</f>
        <v>2557892</v>
      </c>
    </row>
    <row r="58" spans="1:27" ht="12.75">
      <c r="A58" s="311" t="s">
        <v>211</v>
      </c>
      <c r="B58" s="136"/>
      <c r="C58" s="62"/>
      <c r="D58" s="156"/>
      <c r="E58" s="60">
        <v>75000</v>
      </c>
      <c r="F58" s="60">
        <v>4500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3375</v>
      </c>
      <c r="Y58" s="60">
        <v>-3375</v>
      </c>
      <c r="Z58" s="140">
        <v>-100</v>
      </c>
      <c r="AA58" s="155">
        <v>4500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1680922</v>
      </c>
      <c r="F61" s="60">
        <v>235000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176250</v>
      </c>
      <c r="Y61" s="60">
        <v>-176250</v>
      </c>
      <c r="Z61" s="140">
        <v>-100</v>
      </c>
      <c r="AA61" s="155">
        <v>235000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25098</v>
      </c>
      <c r="H66" s="275">
        <v>66105</v>
      </c>
      <c r="I66" s="275"/>
      <c r="J66" s="275">
        <v>91203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91203</v>
      </c>
      <c r="X66" s="275"/>
      <c r="Y66" s="275">
        <v>91203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3000498</v>
      </c>
      <c r="D68" s="156">
        <v>2797392</v>
      </c>
      <c r="E68" s="60">
        <v>4315358</v>
      </c>
      <c r="F68" s="60">
        <v>2797392</v>
      </c>
      <c r="G68" s="60"/>
      <c r="H68" s="60"/>
      <c r="I68" s="60"/>
      <c r="J68" s="60"/>
      <c r="K68" s="60">
        <v>66227</v>
      </c>
      <c r="L68" s="60">
        <v>14588</v>
      </c>
      <c r="M68" s="60">
        <v>66843</v>
      </c>
      <c r="N68" s="60">
        <v>147658</v>
      </c>
      <c r="O68" s="60">
        <v>34951</v>
      </c>
      <c r="P68" s="60">
        <v>68395</v>
      </c>
      <c r="Q68" s="60">
        <v>339653</v>
      </c>
      <c r="R68" s="60">
        <v>442999</v>
      </c>
      <c r="S68" s="60"/>
      <c r="T68" s="60"/>
      <c r="U68" s="60"/>
      <c r="V68" s="60"/>
      <c r="W68" s="60">
        <v>590657</v>
      </c>
      <c r="X68" s="60">
        <v>2098044</v>
      </c>
      <c r="Y68" s="60">
        <v>-1507387</v>
      </c>
      <c r="Z68" s="140">
        <v>-71.85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3000498</v>
      </c>
      <c r="D69" s="218">
        <f t="shared" si="12"/>
        <v>2797392</v>
      </c>
      <c r="E69" s="220">
        <f t="shared" si="12"/>
        <v>4315358</v>
      </c>
      <c r="F69" s="220">
        <f t="shared" si="12"/>
        <v>2797392</v>
      </c>
      <c r="G69" s="220">
        <f t="shared" si="12"/>
        <v>25098</v>
      </c>
      <c r="H69" s="220">
        <f t="shared" si="12"/>
        <v>66105</v>
      </c>
      <c r="I69" s="220">
        <f t="shared" si="12"/>
        <v>0</v>
      </c>
      <c r="J69" s="220">
        <f t="shared" si="12"/>
        <v>91203</v>
      </c>
      <c r="K69" s="220">
        <f t="shared" si="12"/>
        <v>66227</v>
      </c>
      <c r="L69" s="220">
        <f t="shared" si="12"/>
        <v>14588</v>
      </c>
      <c r="M69" s="220">
        <f t="shared" si="12"/>
        <v>66843</v>
      </c>
      <c r="N69" s="220">
        <f t="shared" si="12"/>
        <v>147658</v>
      </c>
      <c r="O69" s="220">
        <f t="shared" si="12"/>
        <v>34951</v>
      </c>
      <c r="P69" s="220">
        <f t="shared" si="12"/>
        <v>68395</v>
      </c>
      <c r="Q69" s="220">
        <f t="shared" si="12"/>
        <v>339653</v>
      </c>
      <c r="R69" s="220">
        <f t="shared" si="12"/>
        <v>442999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681860</v>
      </c>
      <c r="X69" s="220">
        <f t="shared" si="12"/>
        <v>2098044</v>
      </c>
      <c r="Y69" s="220">
        <f t="shared" si="12"/>
        <v>-1416184</v>
      </c>
      <c r="Z69" s="221">
        <f>+IF(X69&lt;&gt;0,+(Y69/X69)*100,0)</f>
        <v>-67.50020495280366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13368908</v>
      </c>
      <c r="D5" s="357">
        <f t="shared" si="0"/>
        <v>0</v>
      </c>
      <c r="E5" s="356">
        <f t="shared" si="0"/>
        <v>48333000</v>
      </c>
      <c r="F5" s="358">
        <f t="shared" si="0"/>
        <v>48333000</v>
      </c>
      <c r="G5" s="358">
        <f t="shared" si="0"/>
        <v>1707629</v>
      </c>
      <c r="H5" s="356">
        <f t="shared" si="0"/>
        <v>6187220</v>
      </c>
      <c r="I5" s="356">
        <f t="shared" si="0"/>
        <v>3601995</v>
      </c>
      <c r="J5" s="358">
        <f t="shared" si="0"/>
        <v>11496844</v>
      </c>
      <c r="K5" s="358">
        <f t="shared" si="0"/>
        <v>1056469</v>
      </c>
      <c r="L5" s="356">
        <f t="shared" si="0"/>
        <v>4686614</v>
      </c>
      <c r="M5" s="356">
        <f t="shared" si="0"/>
        <v>3471628</v>
      </c>
      <c r="N5" s="358">
        <f t="shared" si="0"/>
        <v>9214711</v>
      </c>
      <c r="O5" s="358">
        <f t="shared" si="0"/>
        <v>215899</v>
      </c>
      <c r="P5" s="356">
        <f t="shared" si="0"/>
        <v>0</v>
      </c>
      <c r="Q5" s="356">
        <f t="shared" si="0"/>
        <v>526924</v>
      </c>
      <c r="R5" s="358">
        <f t="shared" si="0"/>
        <v>742823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21454378</v>
      </c>
      <c r="X5" s="356">
        <f t="shared" si="0"/>
        <v>36249750</v>
      </c>
      <c r="Y5" s="358">
        <f t="shared" si="0"/>
        <v>-14795372</v>
      </c>
      <c r="Z5" s="359">
        <f>+IF(X5&lt;&gt;0,+(Y5/X5)*100,0)</f>
        <v>-40.81510079379858</v>
      </c>
      <c r="AA5" s="360">
        <f>+AA6+AA8+AA11+AA13+AA15</f>
        <v>48333000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9438000</v>
      </c>
      <c r="F6" s="59">
        <f t="shared" si="1"/>
        <v>9438000</v>
      </c>
      <c r="G6" s="59">
        <f t="shared" si="1"/>
        <v>1707629</v>
      </c>
      <c r="H6" s="60">
        <f t="shared" si="1"/>
        <v>3392084</v>
      </c>
      <c r="I6" s="60">
        <f t="shared" si="1"/>
        <v>0</v>
      </c>
      <c r="J6" s="59">
        <f t="shared" si="1"/>
        <v>5099713</v>
      </c>
      <c r="K6" s="59">
        <f t="shared" si="1"/>
        <v>1056469</v>
      </c>
      <c r="L6" s="60">
        <f t="shared" si="1"/>
        <v>3001897</v>
      </c>
      <c r="M6" s="60">
        <f t="shared" si="1"/>
        <v>1169791</v>
      </c>
      <c r="N6" s="59">
        <f t="shared" si="1"/>
        <v>5228157</v>
      </c>
      <c r="O6" s="59">
        <f t="shared" si="1"/>
        <v>215899</v>
      </c>
      <c r="P6" s="60">
        <f t="shared" si="1"/>
        <v>0</v>
      </c>
      <c r="Q6" s="60">
        <f t="shared" si="1"/>
        <v>0</v>
      </c>
      <c r="R6" s="59">
        <f t="shared" si="1"/>
        <v>215899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10543769</v>
      </c>
      <c r="X6" s="60">
        <f t="shared" si="1"/>
        <v>7078500</v>
      </c>
      <c r="Y6" s="59">
        <f t="shared" si="1"/>
        <v>3465269</v>
      </c>
      <c r="Z6" s="61">
        <f>+IF(X6&lt;&gt;0,+(Y6/X6)*100,0)</f>
        <v>48.95484919121283</v>
      </c>
      <c r="AA6" s="62">
        <f t="shared" si="1"/>
        <v>9438000</v>
      </c>
    </row>
    <row r="7" spans="1:27" ht="12.75">
      <c r="A7" s="291" t="s">
        <v>229</v>
      </c>
      <c r="B7" s="142"/>
      <c r="C7" s="60"/>
      <c r="D7" s="340"/>
      <c r="E7" s="60">
        <v>9438000</v>
      </c>
      <c r="F7" s="59">
        <v>9438000</v>
      </c>
      <c r="G7" s="59">
        <v>1707629</v>
      </c>
      <c r="H7" s="60">
        <v>3392084</v>
      </c>
      <c r="I7" s="60"/>
      <c r="J7" s="59">
        <v>5099713</v>
      </c>
      <c r="K7" s="59">
        <v>1056469</v>
      </c>
      <c r="L7" s="60">
        <v>3001897</v>
      </c>
      <c r="M7" s="60">
        <v>1169791</v>
      </c>
      <c r="N7" s="59">
        <v>5228157</v>
      </c>
      <c r="O7" s="59">
        <v>215899</v>
      </c>
      <c r="P7" s="60"/>
      <c r="Q7" s="60"/>
      <c r="R7" s="59">
        <v>215899</v>
      </c>
      <c r="S7" s="59"/>
      <c r="T7" s="60"/>
      <c r="U7" s="60"/>
      <c r="V7" s="59"/>
      <c r="W7" s="59">
        <v>10543769</v>
      </c>
      <c r="X7" s="60">
        <v>7078500</v>
      </c>
      <c r="Y7" s="59">
        <v>3465269</v>
      </c>
      <c r="Z7" s="61">
        <v>48.95</v>
      </c>
      <c r="AA7" s="62">
        <v>9438000</v>
      </c>
    </row>
    <row r="8" spans="1:27" ht="12.75">
      <c r="A8" s="361" t="s">
        <v>206</v>
      </c>
      <c r="B8" s="142"/>
      <c r="C8" s="60">
        <f aca="true" t="shared" si="2" ref="C8:Y8">SUM(C9:C10)</f>
        <v>4650438</v>
      </c>
      <c r="D8" s="340">
        <f t="shared" si="2"/>
        <v>0</v>
      </c>
      <c r="E8" s="60">
        <f t="shared" si="2"/>
        <v>4500000</v>
      </c>
      <c r="F8" s="59">
        <f t="shared" si="2"/>
        <v>4500000</v>
      </c>
      <c r="G8" s="59">
        <f t="shared" si="2"/>
        <v>0</v>
      </c>
      <c r="H8" s="60">
        <f t="shared" si="2"/>
        <v>0</v>
      </c>
      <c r="I8" s="60">
        <f t="shared" si="2"/>
        <v>420000</v>
      </c>
      <c r="J8" s="59">
        <f t="shared" si="2"/>
        <v>420000</v>
      </c>
      <c r="K8" s="59">
        <f t="shared" si="2"/>
        <v>0</v>
      </c>
      <c r="L8" s="60">
        <f t="shared" si="2"/>
        <v>0</v>
      </c>
      <c r="M8" s="60">
        <f t="shared" si="2"/>
        <v>848982</v>
      </c>
      <c r="N8" s="59">
        <f t="shared" si="2"/>
        <v>848982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1268982</v>
      </c>
      <c r="X8" s="60">
        <f t="shared" si="2"/>
        <v>3375000</v>
      </c>
      <c r="Y8" s="59">
        <f t="shared" si="2"/>
        <v>-2106018</v>
      </c>
      <c r="Z8" s="61">
        <f>+IF(X8&lt;&gt;0,+(Y8/X8)*100,0)</f>
        <v>-62.40053333333333</v>
      </c>
      <c r="AA8" s="62">
        <f>SUM(AA9:AA10)</f>
        <v>4500000</v>
      </c>
    </row>
    <row r="9" spans="1:27" ht="12.75">
      <c r="A9" s="291" t="s">
        <v>230</v>
      </c>
      <c r="B9" s="142"/>
      <c r="C9" s="60">
        <v>4650438</v>
      </c>
      <c r="D9" s="340"/>
      <c r="E9" s="60">
        <v>4500000</v>
      </c>
      <c r="F9" s="59">
        <v>4500000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3375000</v>
      </c>
      <c r="Y9" s="59">
        <v>-3375000</v>
      </c>
      <c r="Z9" s="61">
        <v>-100</v>
      </c>
      <c r="AA9" s="62">
        <v>4500000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>
        <v>420000</v>
      </c>
      <c r="J10" s="59">
        <v>420000</v>
      </c>
      <c r="K10" s="59"/>
      <c r="L10" s="60"/>
      <c r="M10" s="60">
        <v>848982</v>
      </c>
      <c r="N10" s="59">
        <v>848982</v>
      </c>
      <c r="O10" s="59"/>
      <c r="P10" s="60"/>
      <c r="Q10" s="60"/>
      <c r="R10" s="59"/>
      <c r="S10" s="59"/>
      <c r="T10" s="60"/>
      <c r="U10" s="60"/>
      <c r="V10" s="59"/>
      <c r="W10" s="59">
        <v>1268982</v>
      </c>
      <c r="X10" s="60"/>
      <c r="Y10" s="59">
        <v>1268982</v>
      </c>
      <c r="Z10" s="61"/>
      <c r="AA10" s="62"/>
    </row>
    <row r="11" spans="1:27" ht="12.75">
      <c r="A11" s="361" t="s">
        <v>207</v>
      </c>
      <c r="B11" s="142"/>
      <c r="C11" s="362">
        <f>+C12</f>
        <v>3089748</v>
      </c>
      <c r="D11" s="363">
        <f aca="true" t="shared" si="3" ref="D11:AA11">+D12</f>
        <v>0</v>
      </c>
      <c r="E11" s="362">
        <f t="shared" si="3"/>
        <v>28303000</v>
      </c>
      <c r="F11" s="364">
        <f t="shared" si="3"/>
        <v>26800000</v>
      </c>
      <c r="G11" s="364">
        <f t="shared" si="3"/>
        <v>0</v>
      </c>
      <c r="H11" s="362">
        <f t="shared" si="3"/>
        <v>2795136</v>
      </c>
      <c r="I11" s="362">
        <f t="shared" si="3"/>
        <v>781315</v>
      </c>
      <c r="J11" s="364">
        <f t="shared" si="3"/>
        <v>3576451</v>
      </c>
      <c r="K11" s="364">
        <f t="shared" si="3"/>
        <v>0</v>
      </c>
      <c r="L11" s="362">
        <f t="shared" si="3"/>
        <v>1299741</v>
      </c>
      <c r="M11" s="362">
        <f t="shared" si="3"/>
        <v>902517</v>
      </c>
      <c r="N11" s="364">
        <f t="shared" si="3"/>
        <v>2202258</v>
      </c>
      <c r="O11" s="364">
        <f t="shared" si="3"/>
        <v>0</v>
      </c>
      <c r="P11" s="362">
        <f t="shared" si="3"/>
        <v>0</v>
      </c>
      <c r="Q11" s="362">
        <f t="shared" si="3"/>
        <v>110249</v>
      </c>
      <c r="R11" s="364">
        <f t="shared" si="3"/>
        <v>110249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5888958</v>
      </c>
      <c r="X11" s="362">
        <f t="shared" si="3"/>
        <v>20100000</v>
      </c>
      <c r="Y11" s="364">
        <f t="shared" si="3"/>
        <v>-14211042</v>
      </c>
      <c r="Z11" s="365">
        <f>+IF(X11&lt;&gt;0,+(Y11/X11)*100,0)</f>
        <v>-70.70170149253731</v>
      </c>
      <c r="AA11" s="366">
        <f t="shared" si="3"/>
        <v>26800000</v>
      </c>
    </row>
    <row r="12" spans="1:27" ht="12.75">
      <c r="A12" s="291" t="s">
        <v>232</v>
      </c>
      <c r="B12" s="136"/>
      <c r="C12" s="60">
        <v>3089748</v>
      </c>
      <c r="D12" s="340"/>
      <c r="E12" s="60">
        <v>28303000</v>
      </c>
      <c r="F12" s="59">
        <v>26800000</v>
      </c>
      <c r="G12" s="59"/>
      <c r="H12" s="60">
        <v>2795136</v>
      </c>
      <c r="I12" s="60">
        <v>781315</v>
      </c>
      <c r="J12" s="59">
        <v>3576451</v>
      </c>
      <c r="K12" s="59"/>
      <c r="L12" s="60">
        <v>1299741</v>
      </c>
      <c r="M12" s="60">
        <v>902517</v>
      </c>
      <c r="N12" s="59">
        <v>2202258</v>
      </c>
      <c r="O12" s="59"/>
      <c r="P12" s="60"/>
      <c r="Q12" s="60">
        <v>110249</v>
      </c>
      <c r="R12" s="59">
        <v>110249</v>
      </c>
      <c r="S12" s="59"/>
      <c r="T12" s="60"/>
      <c r="U12" s="60"/>
      <c r="V12" s="59"/>
      <c r="W12" s="59">
        <v>5888958</v>
      </c>
      <c r="X12" s="60">
        <v>20100000</v>
      </c>
      <c r="Y12" s="59">
        <v>-14211042</v>
      </c>
      <c r="Z12" s="61">
        <v>-70.7</v>
      </c>
      <c r="AA12" s="62">
        <v>26800000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146000</v>
      </c>
      <c r="F13" s="342">
        <f t="shared" si="4"/>
        <v>146000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416675</v>
      </c>
      <c r="R13" s="342">
        <f t="shared" si="4"/>
        <v>416675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416675</v>
      </c>
      <c r="X13" s="275">
        <f t="shared" si="4"/>
        <v>109500</v>
      </c>
      <c r="Y13" s="342">
        <f t="shared" si="4"/>
        <v>307175</v>
      </c>
      <c r="Z13" s="335">
        <f>+IF(X13&lt;&gt;0,+(Y13/X13)*100,0)</f>
        <v>280.5251141552511</v>
      </c>
      <c r="AA13" s="273">
        <f t="shared" si="4"/>
        <v>146000</v>
      </c>
    </row>
    <row r="14" spans="1:27" ht="12.75">
      <c r="A14" s="291" t="s">
        <v>233</v>
      </c>
      <c r="B14" s="136"/>
      <c r="C14" s="60"/>
      <c r="D14" s="340"/>
      <c r="E14" s="60">
        <v>146000</v>
      </c>
      <c r="F14" s="59">
        <v>146000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416675</v>
      </c>
      <c r="R14" s="59">
        <v>416675</v>
      </c>
      <c r="S14" s="59"/>
      <c r="T14" s="60"/>
      <c r="U14" s="60"/>
      <c r="V14" s="59"/>
      <c r="W14" s="59">
        <v>416675</v>
      </c>
      <c r="X14" s="60">
        <v>109500</v>
      </c>
      <c r="Y14" s="59">
        <v>307175</v>
      </c>
      <c r="Z14" s="61">
        <v>280.53</v>
      </c>
      <c r="AA14" s="62">
        <v>146000</v>
      </c>
    </row>
    <row r="15" spans="1:27" ht="12.75">
      <c r="A15" s="361" t="s">
        <v>209</v>
      </c>
      <c r="B15" s="136"/>
      <c r="C15" s="60">
        <f aca="true" t="shared" si="5" ref="C15:Y15">SUM(C16:C20)</f>
        <v>5628722</v>
      </c>
      <c r="D15" s="340">
        <f t="shared" si="5"/>
        <v>0</v>
      </c>
      <c r="E15" s="60">
        <f t="shared" si="5"/>
        <v>5946000</v>
      </c>
      <c r="F15" s="59">
        <f t="shared" si="5"/>
        <v>7449000</v>
      </c>
      <c r="G15" s="59">
        <f t="shared" si="5"/>
        <v>0</v>
      </c>
      <c r="H15" s="60">
        <f t="shared" si="5"/>
        <v>0</v>
      </c>
      <c r="I15" s="60">
        <f t="shared" si="5"/>
        <v>2400680</v>
      </c>
      <c r="J15" s="59">
        <f t="shared" si="5"/>
        <v>2400680</v>
      </c>
      <c r="K15" s="59">
        <f t="shared" si="5"/>
        <v>0</v>
      </c>
      <c r="L15" s="60">
        <f t="shared" si="5"/>
        <v>384976</v>
      </c>
      <c r="M15" s="60">
        <f t="shared" si="5"/>
        <v>550338</v>
      </c>
      <c r="N15" s="59">
        <f t="shared" si="5"/>
        <v>935314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3335994</v>
      </c>
      <c r="X15" s="60">
        <f t="shared" si="5"/>
        <v>5586750</v>
      </c>
      <c r="Y15" s="59">
        <f t="shared" si="5"/>
        <v>-2250756</v>
      </c>
      <c r="Z15" s="61">
        <f>+IF(X15&lt;&gt;0,+(Y15/X15)*100,0)</f>
        <v>-40.28739428111156</v>
      </c>
      <c r="AA15" s="62">
        <f>SUM(AA16:AA20)</f>
        <v>7449000</v>
      </c>
    </row>
    <row r="16" spans="1:27" ht="12.75">
      <c r="A16" s="291" t="s">
        <v>234</v>
      </c>
      <c r="B16" s="300"/>
      <c r="C16" s="60">
        <v>2339672</v>
      </c>
      <c r="D16" s="340"/>
      <c r="E16" s="60">
        <v>5946000</v>
      </c>
      <c r="F16" s="59">
        <v>5946000</v>
      </c>
      <c r="G16" s="59"/>
      <c r="H16" s="60"/>
      <c r="I16" s="60">
        <v>2400680</v>
      </c>
      <c r="J16" s="59">
        <v>2400680</v>
      </c>
      <c r="K16" s="59"/>
      <c r="L16" s="60">
        <v>384976</v>
      </c>
      <c r="M16" s="60"/>
      <c r="N16" s="59">
        <v>384976</v>
      </c>
      <c r="O16" s="59"/>
      <c r="P16" s="60"/>
      <c r="Q16" s="60"/>
      <c r="R16" s="59"/>
      <c r="S16" s="59"/>
      <c r="T16" s="60"/>
      <c r="U16" s="60"/>
      <c r="V16" s="59"/>
      <c r="W16" s="59">
        <v>2785656</v>
      </c>
      <c r="X16" s="60">
        <v>4459500</v>
      </c>
      <c r="Y16" s="59">
        <v>-1673844</v>
      </c>
      <c r="Z16" s="61">
        <v>-37.53</v>
      </c>
      <c r="AA16" s="62">
        <v>5946000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3289050</v>
      </c>
      <c r="D20" s="340"/>
      <c r="E20" s="60"/>
      <c r="F20" s="59">
        <v>1503000</v>
      </c>
      <c r="G20" s="59"/>
      <c r="H20" s="60"/>
      <c r="I20" s="60"/>
      <c r="J20" s="59"/>
      <c r="K20" s="59"/>
      <c r="L20" s="60"/>
      <c r="M20" s="60">
        <v>550338</v>
      </c>
      <c r="N20" s="59">
        <v>550338</v>
      </c>
      <c r="O20" s="59"/>
      <c r="P20" s="60"/>
      <c r="Q20" s="60"/>
      <c r="R20" s="59"/>
      <c r="S20" s="59"/>
      <c r="T20" s="60"/>
      <c r="U20" s="60"/>
      <c r="V20" s="59"/>
      <c r="W20" s="59">
        <v>550338</v>
      </c>
      <c r="X20" s="60">
        <v>1127250</v>
      </c>
      <c r="Y20" s="59">
        <v>-576912</v>
      </c>
      <c r="Z20" s="61">
        <v>-51.18</v>
      </c>
      <c r="AA20" s="62">
        <v>1503000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372421</v>
      </c>
      <c r="D22" s="344">
        <f t="shared" si="6"/>
        <v>0</v>
      </c>
      <c r="E22" s="343">
        <f t="shared" si="6"/>
        <v>9200000</v>
      </c>
      <c r="F22" s="345">
        <f t="shared" si="6"/>
        <v>9200000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3228141</v>
      </c>
      <c r="N22" s="345">
        <f t="shared" si="6"/>
        <v>3228141</v>
      </c>
      <c r="O22" s="345">
        <f t="shared" si="6"/>
        <v>539172</v>
      </c>
      <c r="P22" s="343">
        <f t="shared" si="6"/>
        <v>0</v>
      </c>
      <c r="Q22" s="343">
        <f t="shared" si="6"/>
        <v>0</v>
      </c>
      <c r="R22" s="345">
        <f t="shared" si="6"/>
        <v>539172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3767313</v>
      </c>
      <c r="X22" s="343">
        <f t="shared" si="6"/>
        <v>6900000</v>
      </c>
      <c r="Y22" s="345">
        <f t="shared" si="6"/>
        <v>-3132687</v>
      </c>
      <c r="Z22" s="336">
        <f>+IF(X22&lt;&gt;0,+(Y22/X22)*100,0)</f>
        <v>-45.40126086956522</v>
      </c>
      <c r="AA22" s="350">
        <f>SUM(AA23:AA32)</f>
        <v>9200000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372421</v>
      </c>
      <c r="D24" s="340"/>
      <c r="E24" s="60">
        <v>9200000</v>
      </c>
      <c r="F24" s="59">
        <v>9200000</v>
      </c>
      <c r="G24" s="59"/>
      <c r="H24" s="60"/>
      <c r="I24" s="60"/>
      <c r="J24" s="59"/>
      <c r="K24" s="59"/>
      <c r="L24" s="60"/>
      <c r="M24" s="60">
        <v>3228141</v>
      </c>
      <c r="N24" s="59">
        <v>3228141</v>
      </c>
      <c r="O24" s="59">
        <v>539172</v>
      </c>
      <c r="P24" s="60"/>
      <c r="Q24" s="60"/>
      <c r="R24" s="59">
        <v>539172</v>
      </c>
      <c r="S24" s="59"/>
      <c r="T24" s="60"/>
      <c r="U24" s="60"/>
      <c r="V24" s="59"/>
      <c r="W24" s="59">
        <v>3767313</v>
      </c>
      <c r="X24" s="60">
        <v>6900000</v>
      </c>
      <c r="Y24" s="59">
        <v>-3132687</v>
      </c>
      <c r="Z24" s="61">
        <v>-45.4</v>
      </c>
      <c r="AA24" s="62">
        <v>9200000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13741329</v>
      </c>
      <c r="D60" s="346">
        <f t="shared" si="14"/>
        <v>0</v>
      </c>
      <c r="E60" s="219">
        <f t="shared" si="14"/>
        <v>57533000</v>
      </c>
      <c r="F60" s="264">
        <f t="shared" si="14"/>
        <v>57533000</v>
      </c>
      <c r="G60" s="264">
        <f t="shared" si="14"/>
        <v>1707629</v>
      </c>
      <c r="H60" s="219">
        <f t="shared" si="14"/>
        <v>6187220</v>
      </c>
      <c r="I60" s="219">
        <f t="shared" si="14"/>
        <v>3601995</v>
      </c>
      <c r="J60" s="264">
        <f t="shared" si="14"/>
        <v>11496844</v>
      </c>
      <c r="K60" s="264">
        <f t="shared" si="14"/>
        <v>1056469</v>
      </c>
      <c r="L60" s="219">
        <f t="shared" si="14"/>
        <v>4686614</v>
      </c>
      <c r="M60" s="219">
        <f t="shared" si="14"/>
        <v>6699769</v>
      </c>
      <c r="N60" s="264">
        <f t="shared" si="14"/>
        <v>12442852</v>
      </c>
      <c r="O60" s="264">
        <f t="shared" si="14"/>
        <v>755071</v>
      </c>
      <c r="P60" s="219">
        <f t="shared" si="14"/>
        <v>0</v>
      </c>
      <c r="Q60" s="219">
        <f t="shared" si="14"/>
        <v>526924</v>
      </c>
      <c r="R60" s="264">
        <f t="shared" si="14"/>
        <v>1281995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25221691</v>
      </c>
      <c r="X60" s="219">
        <f t="shared" si="14"/>
        <v>43149750</v>
      </c>
      <c r="Y60" s="264">
        <f t="shared" si="14"/>
        <v>-17928059</v>
      </c>
      <c r="Z60" s="337">
        <f>+IF(X60&lt;&gt;0,+(Y60/X60)*100,0)</f>
        <v>-41.5484655183402</v>
      </c>
      <c r="AA60" s="232">
        <f>+AA57+AA54+AA51+AA40+AA37+AA34+AA22+AA5</f>
        <v>57533000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2018-05-09T10:16:03Z</dcterms:created>
  <dcterms:modified xsi:type="dcterms:W3CDTF">2018-05-09T10:16:07Z</dcterms:modified>
  <cp:category/>
  <cp:version/>
  <cp:contentType/>
  <cp:contentStatus/>
</cp:coreProperties>
</file>