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<sst xmlns="http://schemas.openxmlformats.org/spreadsheetml/2006/main" count="857" uniqueCount="303">
  <si>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Mohokare(FS163)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</si>
  <si>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</si>
  <si>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</si>
  <si>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</si>
  <si>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</si>
  <si>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</si>
  <si>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</si>
  <si>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</si>
  <si>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</si>
  <si>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</si>
  <si>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</si>
  <si>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</si>
  <si>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</si>
  <si>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</si>
  <si>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</si>
  <si>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</si>
  <si>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</si>
  <si>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</si>
  <si>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</si>
  <si>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</si>
  <si>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</si>
  <si>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</si>
  <si>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</si>
  <si>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</si>
  <si>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</si>
  <si>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</si>
  <si>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</si>
  <si>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</si>
  <si>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</si>
  <si>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</si>
  <si>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</si>
  <si>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</si>
  <si>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</si>
  <si>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</si>
  <si>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</si>
  <si>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</si>
  <si>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</si>
  <si>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</si>
  <si>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</si>
  <si>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</si>
  <si>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</si>
  <si>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</si>
  <si>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</si>
  <si>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</si>
  <si>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</si>
  <si>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</si>
  <si>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</si>
  <si>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</si>
  <si>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</si>
  <si>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</si>
  <si>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</si>
  <si>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</si>
  <si>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</si>
  <si>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</si>
  <si>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</si>
  <si>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</si>
  <si>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</si>
  <si>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</si>
  <si>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</si>
  <si>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</si>
  <si>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</si>
  <si>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</si>
  <si>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</si>
  <si>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</si>
  <si>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</si>
  <si>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</si>
  <si>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</si>
  <si>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</si>
  <si>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</si>
  <si>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</si>
  <si>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Mohokare(FS163)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</si>
  <si>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</si>
  <si>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</si>
  <si>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</si>
  <si>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</si>
  <si>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</si>
  <si>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</si>
  <si>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</si>
  <si>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</si>
  <si>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</si>
  <si>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</si>
  <si>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</si>
  <si>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</si>
  <si>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</si>
  <si>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</si>
  <si>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</si>
  <si>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</si>
  <si>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</si>
  <si>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</si>
  <si>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</si>
  <si>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</si>
  <si>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</si>
  <si>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</si>
  <si>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</si>
  <si>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</si>
  <si>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</si>
  <si>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</si>
  <si>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</si>
  <si>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</si>
  <si>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</si>
  <si>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Mohokare(FS163)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</si>
  <si>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</si>
  <si>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</si>
  <si>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</si>
  <si>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</si>
  <si>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</si>
  <si>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</si>
  <si>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</si>
  <si>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</si>
  <si>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</si>
  <si>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</si>
  <si>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</si>
  <si>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</si>
  <si>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</si>
  <si>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</si>
  <si>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</si>
  <si>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</si>
  <si>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</si>
  <si>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</si>
  <si>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</si>
  <si>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</si>
  <si>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</si>
  <si>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</si>
  <si>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</si>
  <si>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</si>
  <si>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</si>
  <si>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</si>
  <si>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</si>
  <si>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</si>
  <si>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Mohokare(FS163)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</si>
  <si>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</si>
  <si>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</si>
  <si>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</si>
  <si>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</si>
  <si>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</si>
  <si>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</si>
  <si>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</si>
  <si>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</si>
  <si>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</si>
  <si>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</si>
  <si>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Mohokare(FS163)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</si>
  <si>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</si>
  <si>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</si>
  <si>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</si>
  <si>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</si>
  <si>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</si>
  <si>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</si>
  <si>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</si>
  <si>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</si>
  <si>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</si>
  <si>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</si>
  <si>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</si>
  <si>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</si>
  <si>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</si>
  <si>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</si>
  <si>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</si>
  <si>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</si>
  <si>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</si>
  <si>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</si>
  <si>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</si>
  <si>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</si>
  <si>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</si>
  <si>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</si>
  <si>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</si>
  <si>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</si>
  <si>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</si>
  <si>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</si>
  <si>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</si>
  <si>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</si>
  <si>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</si>
  <si>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</si>
  <si>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</si>
  <si>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</si>
  <si>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</si>
  <si>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Mohokare(FS163)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</si>
  <si>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</si>
  <si>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</si>
  <si>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</si>
  <si>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</si>
  <si>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</si>
  <si>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</si>
  <si>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</si>
  <si>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</si>
  <si>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</si>
  <si>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</si>
  <si>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</si>
  <si>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</si>
  <si>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</si>
  <si>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</si>
  <si>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</si>
  <si>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</si>
  <si>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</si>
  <si>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</si>
  <si>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</si>
  <si>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</si>
  <si>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</si>
  <si>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</si>
  <si>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</si>
  <si>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</si>
  <si>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</si>
  <si>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</si>
  <si>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</si>
  <si>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Mohokare(FS163)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</si>
  <si>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</si>
  <si>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</si>
  <si>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</si>
  <si>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</si>
  <si>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</si>
  <si>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</si>
  <si>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</si>
  <si>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</si>
  <si>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</si>
  <si>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</si>
  <si>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</si>
  <si>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</si>
  <si>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</si>
  <si>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</si>
  <si>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</si>
  <si>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</si>
  <si>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</si>
  <si>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</si>
  <si>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</si>
  <si>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</si>
  <si>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</si>
  <si>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</si>
  <si>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</si>
  <si>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</si>
  <si>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Mohokare(FS163)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</si>
  <si>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</si>
  <si>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</si>
  <si>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</si>
  <si>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</si>
  <si>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</si>
  <si>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</si>
  <si>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</si>
  <si>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</si>
  <si>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</si>
  <si>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</si>
  <si>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</si>
  <si>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</si>
  <si>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</si>
  <si>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</si>
  <si>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</si>
  <si>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</si>
  <si>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</si>
  <si>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</si>
  <si>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</si>
  <si>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</si>
  <si>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</si>
  <si>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</si>
  <si>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</si>
  <si>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</si>
  <si>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</si>
  <si>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</si>
  <si>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</si>
  <si>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</si>
  <si>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</si>
  <si>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</si>
  <si>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</si>
  <si>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</si>
  <si>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</si>
  <si>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</si>
  <si>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</si>
  <si>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Mohokare(FS163)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</si>
  <si>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</si>
  <si>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</si>
  <si>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Free State: Mohokare(FS163)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</si>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</sst>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10395461</v>
      </c>
      <c r="C5" s="19">
        <v>0</v>
      </c>
      <c r="D5" s="59">
        <v>7501149</v>
      </c>
      <c r="E5" s="60">
        <v>7622366</v>
      </c>
      <c r="F5" s="60">
        <v>17561</v>
      </c>
      <c r="G5" s="60">
        <v>17561</v>
      </c>
      <c r="H5" s="60">
        <v>469977</v>
      </c>
      <c r="I5" s="60">
        <v>505099</v>
      </c>
      <c r="J5" s="60">
        <v>408785</v>
      </c>
      <c r="K5" s="60">
        <v>377642</v>
      </c>
      <c r="L5" s="60">
        <v>403173</v>
      </c>
      <c r="M5" s="60">
        <v>1189600</v>
      </c>
      <c r="N5" s="60">
        <v>406111</v>
      </c>
      <c r="O5" s="60">
        <v>385438</v>
      </c>
      <c r="P5" s="60">
        <v>406111</v>
      </c>
      <c r="Q5" s="60">
        <v>1197660</v>
      </c>
      <c r="R5" s="60">
        <v>0</v>
      </c>
      <c r="S5" s="60">
        <v>0</v>
      </c>
      <c r="T5" s="60">
        <v>0</v>
      </c>
      <c r="U5" s="60">
        <v>0</v>
      </c>
      <c r="V5" s="60">
        <v>2892359</v>
      </c>
      <c r="W5" s="60">
        <v>6748581</v>
      </c>
      <c r="X5" s="60">
        <v>-3856222</v>
      </c>
      <c r="Y5" s="61">
        <v>-57.14</v>
      </c>
      <c r="Z5" s="62">
        <v>7622366</v>
      </c>
    </row>
    <row r="6" spans="1:26" ht="12.75">
      <c r="A6" s="58" t="s">
        <v>32</v>
      </c>
      <c r="B6" s="19">
        <v>60307071</v>
      </c>
      <c r="C6" s="19">
        <v>0</v>
      </c>
      <c r="D6" s="59">
        <v>60338227</v>
      </c>
      <c r="E6" s="60">
        <v>61450048</v>
      </c>
      <c r="F6" s="60">
        <v>2480696</v>
      </c>
      <c r="G6" s="60">
        <v>3441209</v>
      </c>
      <c r="H6" s="60">
        <v>4192333</v>
      </c>
      <c r="I6" s="60">
        <v>10114238</v>
      </c>
      <c r="J6" s="60">
        <v>3743916</v>
      </c>
      <c r="K6" s="60">
        <v>5008583</v>
      </c>
      <c r="L6" s="60">
        <v>3938975</v>
      </c>
      <c r="M6" s="60">
        <v>12691474</v>
      </c>
      <c r="N6" s="60">
        <v>3486075</v>
      </c>
      <c r="O6" s="60">
        <v>3469531</v>
      </c>
      <c r="P6" s="60">
        <v>2932853</v>
      </c>
      <c r="Q6" s="60">
        <v>9888459</v>
      </c>
      <c r="R6" s="60">
        <v>0</v>
      </c>
      <c r="S6" s="60">
        <v>0</v>
      </c>
      <c r="T6" s="60">
        <v>0</v>
      </c>
      <c r="U6" s="60">
        <v>0</v>
      </c>
      <c r="V6" s="60">
        <v>32694171</v>
      </c>
      <c r="W6" s="60">
        <v>43651053</v>
      </c>
      <c r="X6" s="60">
        <v>-10956882</v>
      </c>
      <c r="Y6" s="61">
        <v>-25.1</v>
      </c>
      <c r="Z6" s="62">
        <v>61450048</v>
      </c>
    </row>
    <row r="7" spans="1:26" ht="12.75">
      <c r="A7" s="58" t="s">
        <v>33</v>
      </c>
      <c r="B7" s="19">
        <v>3944495</v>
      </c>
      <c r="C7" s="19">
        <v>0</v>
      </c>
      <c r="D7" s="59">
        <v>450000</v>
      </c>
      <c r="E7" s="60">
        <v>450000</v>
      </c>
      <c r="F7" s="60">
        <v>943752</v>
      </c>
      <c r="G7" s="60">
        <v>210391</v>
      </c>
      <c r="H7" s="60">
        <v>594484</v>
      </c>
      <c r="I7" s="60">
        <v>1748627</v>
      </c>
      <c r="J7" s="60">
        <v>536953</v>
      </c>
      <c r="K7" s="60">
        <v>709329</v>
      </c>
      <c r="L7" s="60">
        <v>558467</v>
      </c>
      <c r="M7" s="60">
        <v>1804749</v>
      </c>
      <c r="N7" s="60">
        <v>38976</v>
      </c>
      <c r="O7" s="60">
        <v>13</v>
      </c>
      <c r="P7" s="60">
        <v>111966</v>
      </c>
      <c r="Q7" s="60">
        <v>150955</v>
      </c>
      <c r="R7" s="60">
        <v>0</v>
      </c>
      <c r="S7" s="60">
        <v>0</v>
      </c>
      <c r="T7" s="60">
        <v>0</v>
      </c>
      <c r="U7" s="60">
        <v>0</v>
      </c>
      <c r="V7" s="60">
        <v>3704331</v>
      </c>
      <c r="W7" s="60">
        <v>337500</v>
      </c>
      <c r="X7" s="60">
        <v>3366831</v>
      </c>
      <c r="Y7" s="61">
        <v>997.58</v>
      </c>
      <c r="Z7" s="62">
        <v>450000</v>
      </c>
    </row>
    <row r="8" spans="1:26" ht="12.75">
      <c r="A8" s="58" t="s">
        <v>34</v>
      </c>
      <c r="B8" s="19">
        <v>57297000</v>
      </c>
      <c r="C8" s="19">
        <v>0</v>
      </c>
      <c r="D8" s="59">
        <v>58955000</v>
      </c>
      <c r="E8" s="60">
        <v>58955000</v>
      </c>
      <c r="F8" s="60">
        <v>25257000</v>
      </c>
      <c r="G8" s="60">
        <v>250000</v>
      </c>
      <c r="H8" s="60">
        <v>0</v>
      </c>
      <c r="I8" s="60">
        <v>25507000</v>
      </c>
      <c r="J8" s="60">
        <v>0</v>
      </c>
      <c r="K8" s="60">
        <v>450000</v>
      </c>
      <c r="L8" s="60">
        <v>11738000</v>
      </c>
      <c r="M8" s="60">
        <v>12188000</v>
      </c>
      <c r="N8" s="60">
        <v>0</v>
      </c>
      <c r="O8" s="60">
        <v>300000</v>
      </c>
      <c r="P8" s="60">
        <v>10366000</v>
      </c>
      <c r="Q8" s="60">
        <v>10666000</v>
      </c>
      <c r="R8" s="60">
        <v>0</v>
      </c>
      <c r="S8" s="60">
        <v>0</v>
      </c>
      <c r="T8" s="60">
        <v>0</v>
      </c>
      <c r="U8" s="60">
        <v>0</v>
      </c>
      <c r="V8" s="60">
        <v>48361000</v>
      </c>
      <c r="W8" s="60">
        <v>58955000</v>
      </c>
      <c r="X8" s="60">
        <v>-10594000</v>
      </c>
      <c r="Y8" s="61">
        <v>-17.97</v>
      </c>
      <c r="Z8" s="62">
        <v>58955000</v>
      </c>
    </row>
    <row r="9" spans="1:26" ht="12.75">
      <c r="A9" s="58" t="s">
        <v>35</v>
      </c>
      <c r="B9" s="19">
        <v>27815628</v>
      </c>
      <c r="C9" s="19">
        <v>0</v>
      </c>
      <c r="D9" s="59">
        <v>42355918</v>
      </c>
      <c r="E9" s="60">
        <v>42743959</v>
      </c>
      <c r="F9" s="60">
        <v>2440272</v>
      </c>
      <c r="G9" s="60">
        <v>315003</v>
      </c>
      <c r="H9" s="60">
        <v>209400</v>
      </c>
      <c r="I9" s="60">
        <v>2964675</v>
      </c>
      <c r="J9" s="60">
        <v>285725</v>
      </c>
      <c r="K9" s="60">
        <v>400068</v>
      </c>
      <c r="L9" s="60">
        <v>2702733</v>
      </c>
      <c r="M9" s="60">
        <v>3388526</v>
      </c>
      <c r="N9" s="60">
        <v>991428</v>
      </c>
      <c r="O9" s="60">
        <v>1136135</v>
      </c>
      <c r="P9" s="60">
        <v>1155644</v>
      </c>
      <c r="Q9" s="60">
        <v>3283207</v>
      </c>
      <c r="R9" s="60">
        <v>0</v>
      </c>
      <c r="S9" s="60">
        <v>0</v>
      </c>
      <c r="T9" s="60">
        <v>0</v>
      </c>
      <c r="U9" s="60">
        <v>0</v>
      </c>
      <c r="V9" s="60">
        <v>9636408</v>
      </c>
      <c r="W9" s="60">
        <v>36727241</v>
      </c>
      <c r="X9" s="60">
        <v>-27090833</v>
      </c>
      <c r="Y9" s="61">
        <v>-73.76</v>
      </c>
      <c r="Z9" s="62">
        <v>42743959</v>
      </c>
    </row>
    <row r="10" spans="1:26" ht="22.5">
      <c r="A10" s="63" t="s">
        <v>278</v>
      </c>
      <c r="B10" s="64">
        <f>SUM(B5:B9)</f>
        <v>159759655</v>
      </c>
      <c r="C10" s="64">
        <f>SUM(C5:C9)</f>
        <v>0</v>
      </c>
      <c r="D10" s="65">
        <f aca="true" t="shared" si="0" ref="D10:Z10">SUM(D5:D9)</f>
        <v>169600294</v>
      </c>
      <c r="E10" s="66">
        <f t="shared" si="0"/>
        <v>171221373</v>
      </c>
      <c r="F10" s="66">
        <f t="shared" si="0"/>
        <v>31139281</v>
      </c>
      <c r="G10" s="66">
        <f t="shared" si="0"/>
        <v>4234164</v>
      </c>
      <c r="H10" s="66">
        <f t="shared" si="0"/>
        <v>5466194</v>
      </c>
      <c r="I10" s="66">
        <f t="shared" si="0"/>
        <v>40839639</v>
      </c>
      <c r="J10" s="66">
        <f t="shared" si="0"/>
        <v>4975379</v>
      </c>
      <c r="K10" s="66">
        <f t="shared" si="0"/>
        <v>6945622</v>
      </c>
      <c r="L10" s="66">
        <f t="shared" si="0"/>
        <v>19341348</v>
      </c>
      <c r="M10" s="66">
        <f t="shared" si="0"/>
        <v>31262349</v>
      </c>
      <c r="N10" s="66">
        <f t="shared" si="0"/>
        <v>4922590</v>
      </c>
      <c r="O10" s="66">
        <f t="shared" si="0"/>
        <v>5291117</v>
      </c>
      <c r="P10" s="66">
        <f t="shared" si="0"/>
        <v>14972574</v>
      </c>
      <c r="Q10" s="66">
        <f t="shared" si="0"/>
        <v>25186281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97288269</v>
      </c>
      <c r="W10" s="66">
        <f t="shared" si="0"/>
        <v>146419375</v>
      </c>
      <c r="X10" s="66">
        <f t="shared" si="0"/>
        <v>-49131106</v>
      </c>
      <c r="Y10" s="67">
        <f>+IF(W10&lt;&gt;0,(X10/W10)*100,0)</f>
        <v>-33.55505786034123</v>
      </c>
      <c r="Z10" s="68">
        <f t="shared" si="0"/>
        <v>171221373</v>
      </c>
    </row>
    <row r="11" spans="1:26" ht="12.75">
      <c r="A11" s="58" t="s">
        <v>37</v>
      </c>
      <c r="B11" s="19">
        <v>60772980</v>
      </c>
      <c r="C11" s="19">
        <v>0</v>
      </c>
      <c r="D11" s="59">
        <v>64852341</v>
      </c>
      <c r="E11" s="60">
        <v>69137980</v>
      </c>
      <c r="F11" s="60">
        <v>5639316</v>
      </c>
      <c r="G11" s="60">
        <v>5054672</v>
      </c>
      <c r="H11" s="60">
        <v>5076826</v>
      </c>
      <c r="I11" s="60">
        <v>15770814</v>
      </c>
      <c r="J11" s="60">
        <v>7961478</v>
      </c>
      <c r="K11" s="60">
        <v>5197115</v>
      </c>
      <c r="L11" s="60">
        <v>5309686</v>
      </c>
      <c r="M11" s="60">
        <v>18468279</v>
      </c>
      <c r="N11" s="60">
        <v>5438053</v>
      </c>
      <c r="O11" s="60">
        <v>5632475</v>
      </c>
      <c r="P11" s="60">
        <v>5342494</v>
      </c>
      <c r="Q11" s="60">
        <v>16413022</v>
      </c>
      <c r="R11" s="60">
        <v>0</v>
      </c>
      <c r="S11" s="60">
        <v>0</v>
      </c>
      <c r="T11" s="60">
        <v>0</v>
      </c>
      <c r="U11" s="60">
        <v>0</v>
      </c>
      <c r="V11" s="60">
        <v>50652115</v>
      </c>
      <c r="W11" s="60">
        <v>48582008</v>
      </c>
      <c r="X11" s="60">
        <v>2070107</v>
      </c>
      <c r="Y11" s="61">
        <v>4.26</v>
      </c>
      <c r="Z11" s="62">
        <v>69137980</v>
      </c>
    </row>
    <row r="12" spans="1:26" ht="12.75">
      <c r="A12" s="58" t="s">
        <v>38</v>
      </c>
      <c r="B12" s="19">
        <v>3406365</v>
      </c>
      <c r="C12" s="19">
        <v>0</v>
      </c>
      <c r="D12" s="59">
        <v>4108861</v>
      </c>
      <c r="E12" s="60">
        <v>3920391</v>
      </c>
      <c r="F12" s="60">
        <v>287874</v>
      </c>
      <c r="G12" s="60">
        <v>294126</v>
      </c>
      <c r="H12" s="60">
        <v>294395</v>
      </c>
      <c r="I12" s="60">
        <v>876395</v>
      </c>
      <c r="J12" s="60">
        <v>294307</v>
      </c>
      <c r="K12" s="60">
        <v>294713</v>
      </c>
      <c r="L12" s="60">
        <v>294350</v>
      </c>
      <c r="M12" s="60">
        <v>883370</v>
      </c>
      <c r="N12" s="60">
        <v>294385</v>
      </c>
      <c r="O12" s="60">
        <v>446307</v>
      </c>
      <c r="P12" s="60">
        <v>314530</v>
      </c>
      <c r="Q12" s="60">
        <v>1055222</v>
      </c>
      <c r="R12" s="60">
        <v>0</v>
      </c>
      <c r="S12" s="60">
        <v>0</v>
      </c>
      <c r="T12" s="60">
        <v>0</v>
      </c>
      <c r="U12" s="60">
        <v>0</v>
      </c>
      <c r="V12" s="60">
        <v>2814987</v>
      </c>
      <c r="W12" s="60">
        <v>3078015</v>
      </c>
      <c r="X12" s="60">
        <v>-263028</v>
      </c>
      <c r="Y12" s="61">
        <v>-8.55</v>
      </c>
      <c r="Z12" s="62">
        <v>3920391</v>
      </c>
    </row>
    <row r="13" spans="1:26" ht="12.75">
      <c r="A13" s="58" t="s">
        <v>279</v>
      </c>
      <c r="B13" s="19">
        <v>30133678</v>
      </c>
      <c r="C13" s="19">
        <v>0</v>
      </c>
      <c r="D13" s="59">
        <v>26863689</v>
      </c>
      <c r="E13" s="60">
        <v>26550000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26550000</v>
      </c>
    </row>
    <row r="14" spans="1:26" ht="12.75">
      <c r="A14" s="58" t="s">
        <v>40</v>
      </c>
      <c r="B14" s="19">
        <v>7016677</v>
      </c>
      <c r="C14" s="19">
        <v>0</v>
      </c>
      <c r="D14" s="59">
        <v>1400000</v>
      </c>
      <c r="E14" s="60">
        <v>3976000</v>
      </c>
      <c r="F14" s="60">
        <v>170856</v>
      </c>
      <c r="G14" s="60">
        <v>0</v>
      </c>
      <c r="H14" s="60">
        <v>12522</v>
      </c>
      <c r="I14" s="60">
        <v>183378</v>
      </c>
      <c r="J14" s="60">
        <v>12522</v>
      </c>
      <c r="K14" s="60">
        <v>12522</v>
      </c>
      <c r="L14" s="60">
        <v>0</v>
      </c>
      <c r="M14" s="60">
        <v>25044</v>
      </c>
      <c r="N14" s="60">
        <v>54252</v>
      </c>
      <c r="O14" s="60">
        <v>14016</v>
      </c>
      <c r="P14" s="60">
        <v>81615</v>
      </c>
      <c r="Q14" s="60">
        <v>149883</v>
      </c>
      <c r="R14" s="60">
        <v>0</v>
      </c>
      <c r="S14" s="60">
        <v>0</v>
      </c>
      <c r="T14" s="60">
        <v>0</v>
      </c>
      <c r="U14" s="60">
        <v>0</v>
      </c>
      <c r="V14" s="60">
        <v>358305</v>
      </c>
      <c r="W14" s="60">
        <v>1048763</v>
      </c>
      <c r="X14" s="60">
        <v>-690458</v>
      </c>
      <c r="Y14" s="61">
        <v>-65.84</v>
      </c>
      <c r="Z14" s="62">
        <v>3976000</v>
      </c>
    </row>
    <row r="15" spans="1:26" ht="12.75">
      <c r="A15" s="58" t="s">
        <v>41</v>
      </c>
      <c r="B15" s="19">
        <v>25111920</v>
      </c>
      <c r="C15" s="19">
        <v>0</v>
      </c>
      <c r="D15" s="59">
        <v>22608005</v>
      </c>
      <c r="E15" s="60">
        <v>29215633</v>
      </c>
      <c r="F15" s="60">
        <v>207558</v>
      </c>
      <c r="G15" s="60">
        <v>44583</v>
      </c>
      <c r="H15" s="60">
        <v>89136</v>
      </c>
      <c r="I15" s="60">
        <v>341277</v>
      </c>
      <c r="J15" s="60">
        <v>89136</v>
      </c>
      <c r="K15" s="60">
        <v>145383</v>
      </c>
      <c r="L15" s="60">
        <v>0</v>
      </c>
      <c r="M15" s="60">
        <v>234519</v>
      </c>
      <c r="N15" s="60">
        <v>67194</v>
      </c>
      <c r="O15" s="60">
        <v>242550</v>
      </c>
      <c r="P15" s="60">
        <v>319748</v>
      </c>
      <c r="Q15" s="60">
        <v>629492</v>
      </c>
      <c r="R15" s="60">
        <v>0</v>
      </c>
      <c r="S15" s="60">
        <v>0</v>
      </c>
      <c r="T15" s="60">
        <v>0</v>
      </c>
      <c r="U15" s="60">
        <v>0</v>
      </c>
      <c r="V15" s="60">
        <v>1205288</v>
      </c>
      <c r="W15" s="60">
        <v>16936043</v>
      </c>
      <c r="X15" s="60">
        <v>-15730755</v>
      </c>
      <c r="Y15" s="61">
        <v>-92.88</v>
      </c>
      <c r="Z15" s="62">
        <v>29215633</v>
      </c>
    </row>
    <row r="16" spans="1:26" ht="12.75">
      <c r="A16" s="69" t="s">
        <v>42</v>
      </c>
      <c r="B16" s="19">
        <v>2700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99323128</v>
      </c>
      <c r="C17" s="19">
        <v>0</v>
      </c>
      <c r="D17" s="59">
        <v>49119431</v>
      </c>
      <c r="E17" s="60">
        <v>38436256</v>
      </c>
      <c r="F17" s="60">
        <v>2742742</v>
      </c>
      <c r="G17" s="60">
        <v>587524</v>
      </c>
      <c r="H17" s="60">
        <v>1124287</v>
      </c>
      <c r="I17" s="60">
        <v>4454553</v>
      </c>
      <c r="J17" s="60">
        <v>1698790</v>
      </c>
      <c r="K17" s="60">
        <v>2238719</v>
      </c>
      <c r="L17" s="60">
        <v>1654540</v>
      </c>
      <c r="M17" s="60">
        <v>5592049</v>
      </c>
      <c r="N17" s="60">
        <v>1013917</v>
      </c>
      <c r="O17" s="60">
        <v>694328</v>
      </c>
      <c r="P17" s="60">
        <v>4055102</v>
      </c>
      <c r="Q17" s="60">
        <v>5763347</v>
      </c>
      <c r="R17" s="60">
        <v>0</v>
      </c>
      <c r="S17" s="60">
        <v>0</v>
      </c>
      <c r="T17" s="60">
        <v>0</v>
      </c>
      <c r="U17" s="60">
        <v>0</v>
      </c>
      <c r="V17" s="60">
        <v>15809949</v>
      </c>
      <c r="W17" s="60">
        <v>21666510</v>
      </c>
      <c r="X17" s="60">
        <v>-5856561</v>
      </c>
      <c r="Y17" s="61">
        <v>-27.03</v>
      </c>
      <c r="Z17" s="62">
        <v>38436256</v>
      </c>
    </row>
    <row r="18" spans="1:26" ht="12.75">
      <c r="A18" s="70" t="s">
        <v>44</v>
      </c>
      <c r="B18" s="71">
        <f>SUM(B11:B17)</f>
        <v>225767448</v>
      </c>
      <c r="C18" s="71">
        <f>SUM(C11:C17)</f>
        <v>0</v>
      </c>
      <c r="D18" s="72">
        <f aca="true" t="shared" si="1" ref="D18:Z18">SUM(D11:D17)</f>
        <v>168952327</v>
      </c>
      <c r="E18" s="73">
        <f t="shared" si="1"/>
        <v>171236260</v>
      </c>
      <c r="F18" s="73">
        <f t="shared" si="1"/>
        <v>9048346</v>
      </c>
      <c r="G18" s="73">
        <f t="shared" si="1"/>
        <v>5980905</v>
      </c>
      <c r="H18" s="73">
        <f t="shared" si="1"/>
        <v>6597166</v>
      </c>
      <c r="I18" s="73">
        <f t="shared" si="1"/>
        <v>21626417</v>
      </c>
      <c r="J18" s="73">
        <f t="shared" si="1"/>
        <v>10056233</v>
      </c>
      <c r="K18" s="73">
        <f t="shared" si="1"/>
        <v>7888452</v>
      </c>
      <c r="L18" s="73">
        <f t="shared" si="1"/>
        <v>7258576</v>
      </c>
      <c r="M18" s="73">
        <f t="shared" si="1"/>
        <v>25203261</v>
      </c>
      <c r="N18" s="73">
        <f t="shared" si="1"/>
        <v>6867801</v>
      </c>
      <c r="O18" s="73">
        <f t="shared" si="1"/>
        <v>7029676</v>
      </c>
      <c r="P18" s="73">
        <f t="shared" si="1"/>
        <v>10113489</v>
      </c>
      <c r="Q18" s="73">
        <f t="shared" si="1"/>
        <v>24010966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70840644</v>
      </c>
      <c r="W18" s="73">
        <f t="shared" si="1"/>
        <v>91311339</v>
      </c>
      <c r="X18" s="73">
        <f t="shared" si="1"/>
        <v>-20470695</v>
      </c>
      <c r="Y18" s="67">
        <f>+IF(W18&lt;&gt;0,(X18/W18)*100,0)</f>
        <v>-22.418568410216828</v>
      </c>
      <c r="Z18" s="74">
        <f t="shared" si="1"/>
        <v>171236260</v>
      </c>
    </row>
    <row r="19" spans="1:26" ht="12.75">
      <c r="A19" s="70" t="s">
        <v>45</v>
      </c>
      <c r="B19" s="75">
        <f>+B10-B18</f>
        <v>-66007793</v>
      </c>
      <c r="C19" s="75">
        <f>+C10-C18</f>
        <v>0</v>
      </c>
      <c r="D19" s="76">
        <f aca="true" t="shared" si="2" ref="D19:Z19">+D10-D18</f>
        <v>647967</v>
      </c>
      <c r="E19" s="77">
        <f t="shared" si="2"/>
        <v>-14887</v>
      </c>
      <c r="F19" s="77">
        <f t="shared" si="2"/>
        <v>22090935</v>
      </c>
      <c r="G19" s="77">
        <f t="shared" si="2"/>
        <v>-1746741</v>
      </c>
      <c r="H19" s="77">
        <f t="shared" si="2"/>
        <v>-1130972</v>
      </c>
      <c r="I19" s="77">
        <f t="shared" si="2"/>
        <v>19213222</v>
      </c>
      <c r="J19" s="77">
        <f t="shared" si="2"/>
        <v>-5080854</v>
      </c>
      <c r="K19" s="77">
        <f t="shared" si="2"/>
        <v>-942830</v>
      </c>
      <c r="L19" s="77">
        <f t="shared" si="2"/>
        <v>12082772</v>
      </c>
      <c r="M19" s="77">
        <f t="shared" si="2"/>
        <v>6059088</v>
      </c>
      <c r="N19" s="77">
        <f t="shared" si="2"/>
        <v>-1945211</v>
      </c>
      <c r="O19" s="77">
        <f t="shared" si="2"/>
        <v>-1738559</v>
      </c>
      <c r="P19" s="77">
        <f t="shared" si="2"/>
        <v>4859085</v>
      </c>
      <c r="Q19" s="77">
        <f t="shared" si="2"/>
        <v>1175315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26447625</v>
      </c>
      <c r="W19" s="77">
        <f>IF(E10=E18,0,W10-W18)</f>
        <v>55108036</v>
      </c>
      <c r="X19" s="77">
        <f t="shared" si="2"/>
        <v>-28660411</v>
      </c>
      <c r="Y19" s="78">
        <f>+IF(W19&lt;&gt;0,(X19/W19)*100,0)</f>
        <v>-52.00767996885246</v>
      </c>
      <c r="Z19" s="79">
        <f t="shared" si="2"/>
        <v>-14887</v>
      </c>
    </row>
    <row r="20" spans="1:26" ht="12.75">
      <c r="A20" s="58" t="s">
        <v>46</v>
      </c>
      <c r="B20" s="19">
        <v>46580920</v>
      </c>
      <c r="C20" s="19">
        <v>0</v>
      </c>
      <c r="D20" s="59">
        <v>68236001</v>
      </c>
      <c r="E20" s="60">
        <v>68236001</v>
      </c>
      <c r="F20" s="60">
        <v>27404000</v>
      </c>
      <c r="G20" s="60">
        <v>0</v>
      </c>
      <c r="H20" s="60">
        <v>0</v>
      </c>
      <c r="I20" s="60">
        <v>27404000</v>
      </c>
      <c r="J20" s="60">
        <v>13000000</v>
      </c>
      <c r="K20" s="60">
        <v>0</v>
      </c>
      <c r="L20" s="60">
        <v>3205000</v>
      </c>
      <c r="M20" s="60">
        <v>16205000</v>
      </c>
      <c r="N20" s="60">
        <v>0</v>
      </c>
      <c r="O20" s="60">
        <v>0</v>
      </c>
      <c r="P20" s="60">
        <v>30627000</v>
      </c>
      <c r="Q20" s="60">
        <v>30627000</v>
      </c>
      <c r="R20" s="60">
        <v>0</v>
      </c>
      <c r="S20" s="60">
        <v>0</v>
      </c>
      <c r="T20" s="60">
        <v>0</v>
      </c>
      <c r="U20" s="60">
        <v>0</v>
      </c>
      <c r="V20" s="60">
        <v>74236000</v>
      </c>
      <c r="W20" s="60">
        <v>65524622</v>
      </c>
      <c r="X20" s="60">
        <v>8711378</v>
      </c>
      <c r="Y20" s="61">
        <v>13.29</v>
      </c>
      <c r="Z20" s="62">
        <v>68236001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-19426873</v>
      </c>
      <c r="C22" s="86">
        <f>SUM(C19:C21)</f>
        <v>0</v>
      </c>
      <c r="D22" s="87">
        <f aca="true" t="shared" si="3" ref="D22:Z22">SUM(D19:D21)</f>
        <v>68883968</v>
      </c>
      <c r="E22" s="88">
        <f t="shared" si="3"/>
        <v>68221114</v>
      </c>
      <c r="F22" s="88">
        <f t="shared" si="3"/>
        <v>49494935</v>
      </c>
      <c r="G22" s="88">
        <f t="shared" si="3"/>
        <v>-1746741</v>
      </c>
      <c r="H22" s="88">
        <f t="shared" si="3"/>
        <v>-1130972</v>
      </c>
      <c r="I22" s="88">
        <f t="shared" si="3"/>
        <v>46617222</v>
      </c>
      <c r="J22" s="88">
        <f t="shared" si="3"/>
        <v>7919146</v>
      </c>
      <c r="K22" s="88">
        <f t="shared" si="3"/>
        <v>-942830</v>
      </c>
      <c r="L22" s="88">
        <f t="shared" si="3"/>
        <v>15287772</v>
      </c>
      <c r="M22" s="88">
        <f t="shared" si="3"/>
        <v>22264088</v>
      </c>
      <c r="N22" s="88">
        <f t="shared" si="3"/>
        <v>-1945211</v>
      </c>
      <c r="O22" s="88">
        <f t="shared" si="3"/>
        <v>-1738559</v>
      </c>
      <c r="P22" s="88">
        <f t="shared" si="3"/>
        <v>35486085</v>
      </c>
      <c r="Q22" s="88">
        <f t="shared" si="3"/>
        <v>31802315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100683625</v>
      </c>
      <c r="W22" s="88">
        <f t="shared" si="3"/>
        <v>120632658</v>
      </c>
      <c r="X22" s="88">
        <f t="shared" si="3"/>
        <v>-19949033</v>
      </c>
      <c r="Y22" s="89">
        <f>+IF(W22&lt;&gt;0,(X22/W22)*100,0)</f>
        <v>-16.537008576897975</v>
      </c>
      <c r="Z22" s="90">
        <f t="shared" si="3"/>
        <v>68221114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-19426873</v>
      </c>
      <c r="C24" s="75">
        <f>SUM(C22:C23)</f>
        <v>0</v>
      </c>
      <c r="D24" s="76">
        <f aca="true" t="shared" si="4" ref="D24:Z24">SUM(D22:D23)</f>
        <v>68883968</v>
      </c>
      <c r="E24" s="77">
        <f t="shared" si="4"/>
        <v>68221114</v>
      </c>
      <c r="F24" s="77">
        <f t="shared" si="4"/>
        <v>49494935</v>
      </c>
      <c r="G24" s="77">
        <f t="shared" si="4"/>
        <v>-1746741</v>
      </c>
      <c r="H24" s="77">
        <f t="shared" si="4"/>
        <v>-1130972</v>
      </c>
      <c r="I24" s="77">
        <f t="shared" si="4"/>
        <v>46617222</v>
      </c>
      <c r="J24" s="77">
        <f t="shared" si="4"/>
        <v>7919146</v>
      </c>
      <c r="K24" s="77">
        <f t="shared" si="4"/>
        <v>-942830</v>
      </c>
      <c r="L24" s="77">
        <f t="shared" si="4"/>
        <v>15287772</v>
      </c>
      <c r="M24" s="77">
        <f t="shared" si="4"/>
        <v>22264088</v>
      </c>
      <c r="N24" s="77">
        <f t="shared" si="4"/>
        <v>-1945211</v>
      </c>
      <c r="O24" s="77">
        <f t="shared" si="4"/>
        <v>-1738559</v>
      </c>
      <c r="P24" s="77">
        <f t="shared" si="4"/>
        <v>35486085</v>
      </c>
      <c r="Q24" s="77">
        <f t="shared" si="4"/>
        <v>31802315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100683625</v>
      </c>
      <c r="W24" s="77">
        <f t="shared" si="4"/>
        <v>120632658</v>
      </c>
      <c r="X24" s="77">
        <f t="shared" si="4"/>
        <v>-19949033</v>
      </c>
      <c r="Y24" s="78">
        <f>+IF(W24&lt;&gt;0,(X24/W24)*100,0)</f>
        <v>-16.537008576897975</v>
      </c>
      <c r="Z24" s="79">
        <f t="shared" si="4"/>
        <v>68221114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40694741</v>
      </c>
      <c r="C27" s="22">
        <v>0</v>
      </c>
      <c r="D27" s="99">
        <v>68671701</v>
      </c>
      <c r="E27" s="100">
        <v>68671701</v>
      </c>
      <c r="F27" s="100">
        <v>63559</v>
      </c>
      <c r="G27" s="100">
        <v>2645039</v>
      </c>
      <c r="H27" s="100">
        <v>358778</v>
      </c>
      <c r="I27" s="100">
        <v>3067376</v>
      </c>
      <c r="J27" s="100">
        <v>3869445</v>
      </c>
      <c r="K27" s="100">
        <v>6931209</v>
      </c>
      <c r="L27" s="100">
        <v>12726</v>
      </c>
      <c r="M27" s="100">
        <v>10813380</v>
      </c>
      <c r="N27" s="100">
        <v>2234070</v>
      </c>
      <c r="O27" s="100">
        <v>2649543</v>
      </c>
      <c r="P27" s="100">
        <v>1930082</v>
      </c>
      <c r="Q27" s="100">
        <v>6813695</v>
      </c>
      <c r="R27" s="100">
        <v>0</v>
      </c>
      <c r="S27" s="100">
        <v>0</v>
      </c>
      <c r="T27" s="100">
        <v>0</v>
      </c>
      <c r="U27" s="100">
        <v>0</v>
      </c>
      <c r="V27" s="100">
        <v>20694451</v>
      </c>
      <c r="W27" s="100">
        <v>51503776</v>
      </c>
      <c r="X27" s="100">
        <v>-30809325</v>
      </c>
      <c r="Y27" s="101">
        <v>-59.82</v>
      </c>
      <c r="Z27" s="102">
        <v>68671701</v>
      </c>
    </row>
    <row r="28" spans="1:26" ht="12.75">
      <c r="A28" s="103" t="s">
        <v>46</v>
      </c>
      <c r="B28" s="19">
        <v>39449959</v>
      </c>
      <c r="C28" s="19">
        <v>0</v>
      </c>
      <c r="D28" s="59">
        <v>67324201</v>
      </c>
      <c r="E28" s="60">
        <v>67324201</v>
      </c>
      <c r="F28" s="60">
        <v>63158</v>
      </c>
      <c r="G28" s="60">
        <v>2639039</v>
      </c>
      <c r="H28" s="60">
        <v>356170</v>
      </c>
      <c r="I28" s="60">
        <v>3058367</v>
      </c>
      <c r="J28" s="60">
        <v>3863599</v>
      </c>
      <c r="K28" s="60">
        <v>6922703</v>
      </c>
      <c r="L28" s="60">
        <v>0</v>
      </c>
      <c r="M28" s="60">
        <v>10786302</v>
      </c>
      <c r="N28" s="60">
        <v>2153175</v>
      </c>
      <c r="O28" s="60">
        <v>2648473</v>
      </c>
      <c r="P28" s="60">
        <v>1903306</v>
      </c>
      <c r="Q28" s="60">
        <v>6704954</v>
      </c>
      <c r="R28" s="60">
        <v>0</v>
      </c>
      <c r="S28" s="60">
        <v>0</v>
      </c>
      <c r="T28" s="60">
        <v>0</v>
      </c>
      <c r="U28" s="60">
        <v>0</v>
      </c>
      <c r="V28" s="60">
        <v>20549623</v>
      </c>
      <c r="W28" s="60">
        <v>50493151</v>
      </c>
      <c r="X28" s="60">
        <v>-29943528</v>
      </c>
      <c r="Y28" s="61">
        <v>-59.3</v>
      </c>
      <c r="Z28" s="62">
        <v>67324201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1244782</v>
      </c>
      <c r="C31" s="19">
        <v>0</v>
      </c>
      <c r="D31" s="59">
        <v>1347500</v>
      </c>
      <c r="E31" s="60">
        <v>1347500</v>
      </c>
      <c r="F31" s="60">
        <v>401</v>
      </c>
      <c r="G31" s="60">
        <v>6000</v>
      </c>
      <c r="H31" s="60">
        <v>2608</v>
      </c>
      <c r="I31" s="60">
        <v>9009</v>
      </c>
      <c r="J31" s="60">
        <v>5846</v>
      </c>
      <c r="K31" s="60">
        <v>8506</v>
      </c>
      <c r="L31" s="60">
        <v>12726</v>
      </c>
      <c r="M31" s="60">
        <v>27078</v>
      </c>
      <c r="N31" s="60">
        <v>80895</v>
      </c>
      <c r="O31" s="60">
        <v>1070</v>
      </c>
      <c r="P31" s="60">
        <v>26776</v>
      </c>
      <c r="Q31" s="60">
        <v>108741</v>
      </c>
      <c r="R31" s="60">
        <v>0</v>
      </c>
      <c r="S31" s="60">
        <v>0</v>
      </c>
      <c r="T31" s="60">
        <v>0</v>
      </c>
      <c r="U31" s="60">
        <v>0</v>
      </c>
      <c r="V31" s="60">
        <v>144828</v>
      </c>
      <c r="W31" s="60">
        <v>1010625</v>
      </c>
      <c r="X31" s="60">
        <v>-865797</v>
      </c>
      <c r="Y31" s="61">
        <v>-85.67</v>
      </c>
      <c r="Z31" s="62">
        <v>1347500</v>
      </c>
    </row>
    <row r="32" spans="1:26" ht="12.75">
      <c r="A32" s="70" t="s">
        <v>54</v>
      </c>
      <c r="B32" s="22">
        <f>SUM(B28:B31)</f>
        <v>40694741</v>
      </c>
      <c r="C32" s="22">
        <f>SUM(C28:C31)</f>
        <v>0</v>
      </c>
      <c r="D32" s="99">
        <f aca="true" t="shared" si="5" ref="D32:Z32">SUM(D28:D31)</f>
        <v>68671701</v>
      </c>
      <c r="E32" s="100">
        <f t="shared" si="5"/>
        <v>68671701</v>
      </c>
      <c r="F32" s="100">
        <f t="shared" si="5"/>
        <v>63559</v>
      </c>
      <c r="G32" s="100">
        <f t="shared" si="5"/>
        <v>2645039</v>
      </c>
      <c r="H32" s="100">
        <f t="shared" si="5"/>
        <v>358778</v>
      </c>
      <c r="I32" s="100">
        <f t="shared" si="5"/>
        <v>3067376</v>
      </c>
      <c r="J32" s="100">
        <f t="shared" si="5"/>
        <v>3869445</v>
      </c>
      <c r="K32" s="100">
        <f t="shared" si="5"/>
        <v>6931209</v>
      </c>
      <c r="L32" s="100">
        <f t="shared" si="5"/>
        <v>12726</v>
      </c>
      <c r="M32" s="100">
        <f t="shared" si="5"/>
        <v>10813380</v>
      </c>
      <c r="N32" s="100">
        <f t="shared" si="5"/>
        <v>2234070</v>
      </c>
      <c r="O32" s="100">
        <f t="shared" si="5"/>
        <v>2649543</v>
      </c>
      <c r="P32" s="100">
        <f t="shared" si="5"/>
        <v>1930082</v>
      </c>
      <c r="Q32" s="100">
        <f t="shared" si="5"/>
        <v>6813695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20694451</v>
      </c>
      <c r="W32" s="100">
        <f t="shared" si="5"/>
        <v>51503776</v>
      </c>
      <c r="X32" s="100">
        <f t="shared" si="5"/>
        <v>-30809325</v>
      </c>
      <c r="Y32" s="101">
        <f>+IF(W32&lt;&gt;0,(X32/W32)*100,0)</f>
        <v>-59.81954604648793</v>
      </c>
      <c r="Z32" s="102">
        <f t="shared" si="5"/>
        <v>68671701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59189194</v>
      </c>
      <c r="C35" s="19">
        <v>0</v>
      </c>
      <c r="D35" s="59">
        <v>35991658</v>
      </c>
      <c r="E35" s="60">
        <v>35991962</v>
      </c>
      <c r="F35" s="60">
        <v>116307258</v>
      </c>
      <c r="G35" s="60">
        <v>116513766</v>
      </c>
      <c r="H35" s="60">
        <v>117513766</v>
      </c>
      <c r="I35" s="60">
        <v>117513766</v>
      </c>
      <c r="J35" s="60">
        <v>117748793</v>
      </c>
      <c r="K35" s="60">
        <v>0</v>
      </c>
      <c r="L35" s="60">
        <v>231554402</v>
      </c>
      <c r="M35" s="60">
        <v>231554402</v>
      </c>
      <c r="N35" s="60">
        <v>235238943</v>
      </c>
      <c r="O35" s="60">
        <v>238462237</v>
      </c>
      <c r="P35" s="60">
        <v>241225765</v>
      </c>
      <c r="Q35" s="60">
        <v>241225765</v>
      </c>
      <c r="R35" s="60">
        <v>0</v>
      </c>
      <c r="S35" s="60">
        <v>0</v>
      </c>
      <c r="T35" s="60">
        <v>0</v>
      </c>
      <c r="U35" s="60">
        <v>0</v>
      </c>
      <c r="V35" s="60">
        <v>241225765</v>
      </c>
      <c r="W35" s="60">
        <v>26993972</v>
      </c>
      <c r="X35" s="60">
        <v>214231793</v>
      </c>
      <c r="Y35" s="61">
        <v>793.63</v>
      </c>
      <c r="Z35" s="62">
        <v>35991962</v>
      </c>
    </row>
    <row r="36" spans="1:26" ht="12.75">
      <c r="A36" s="58" t="s">
        <v>57</v>
      </c>
      <c r="B36" s="19">
        <v>549920719</v>
      </c>
      <c r="C36" s="19">
        <v>0</v>
      </c>
      <c r="D36" s="59">
        <v>564768371</v>
      </c>
      <c r="E36" s="60">
        <v>564768036</v>
      </c>
      <c r="F36" s="60">
        <v>559078062</v>
      </c>
      <c r="G36" s="60">
        <v>559078062</v>
      </c>
      <c r="H36" s="60">
        <v>559078062</v>
      </c>
      <c r="I36" s="60">
        <v>559078062</v>
      </c>
      <c r="J36" s="60">
        <v>560196218</v>
      </c>
      <c r="K36" s="60">
        <v>0</v>
      </c>
      <c r="L36" s="60">
        <v>590445859</v>
      </c>
      <c r="M36" s="60">
        <v>590445859</v>
      </c>
      <c r="N36" s="60">
        <v>590445859</v>
      </c>
      <c r="O36" s="60">
        <v>590445859</v>
      </c>
      <c r="P36" s="60">
        <v>590445859</v>
      </c>
      <c r="Q36" s="60">
        <v>590445859</v>
      </c>
      <c r="R36" s="60">
        <v>0</v>
      </c>
      <c r="S36" s="60">
        <v>0</v>
      </c>
      <c r="T36" s="60">
        <v>0</v>
      </c>
      <c r="U36" s="60">
        <v>0</v>
      </c>
      <c r="V36" s="60">
        <v>590445859</v>
      </c>
      <c r="W36" s="60">
        <v>423576027</v>
      </c>
      <c r="X36" s="60">
        <v>166869832</v>
      </c>
      <c r="Y36" s="61">
        <v>39.4</v>
      </c>
      <c r="Z36" s="62">
        <v>564768036</v>
      </c>
    </row>
    <row r="37" spans="1:26" ht="12.75">
      <c r="A37" s="58" t="s">
        <v>58</v>
      </c>
      <c r="B37" s="19">
        <v>126775658</v>
      </c>
      <c r="C37" s="19">
        <v>0</v>
      </c>
      <c r="D37" s="59">
        <v>94106643</v>
      </c>
      <c r="E37" s="60">
        <v>94106643</v>
      </c>
      <c r="F37" s="60">
        <v>114591917</v>
      </c>
      <c r="G37" s="60">
        <v>95591917</v>
      </c>
      <c r="H37" s="60">
        <v>95591917</v>
      </c>
      <c r="I37" s="60">
        <v>95591917</v>
      </c>
      <c r="J37" s="60">
        <v>95783101</v>
      </c>
      <c r="K37" s="60">
        <v>0</v>
      </c>
      <c r="L37" s="60">
        <v>97184332</v>
      </c>
      <c r="M37" s="60">
        <v>97184332</v>
      </c>
      <c r="N37" s="60">
        <v>96847721</v>
      </c>
      <c r="O37" s="60">
        <v>76202915</v>
      </c>
      <c r="P37" s="60">
        <v>69746782</v>
      </c>
      <c r="Q37" s="60">
        <v>69746782</v>
      </c>
      <c r="R37" s="60">
        <v>0</v>
      </c>
      <c r="S37" s="60">
        <v>0</v>
      </c>
      <c r="T37" s="60">
        <v>0</v>
      </c>
      <c r="U37" s="60">
        <v>0</v>
      </c>
      <c r="V37" s="60">
        <v>69746782</v>
      </c>
      <c r="W37" s="60">
        <v>70579982</v>
      </c>
      <c r="X37" s="60">
        <v>-833200</v>
      </c>
      <c r="Y37" s="61">
        <v>-1.18</v>
      </c>
      <c r="Z37" s="62">
        <v>94106643</v>
      </c>
    </row>
    <row r="38" spans="1:26" ht="12.75">
      <c r="A38" s="58" t="s">
        <v>59</v>
      </c>
      <c r="B38" s="19">
        <v>46461537</v>
      </c>
      <c r="C38" s="19">
        <v>0</v>
      </c>
      <c r="D38" s="59">
        <v>41407970</v>
      </c>
      <c r="E38" s="60">
        <v>41407970</v>
      </c>
      <c r="F38" s="60">
        <v>36663225</v>
      </c>
      <c r="G38" s="60">
        <v>29663225</v>
      </c>
      <c r="H38" s="60">
        <v>29663225</v>
      </c>
      <c r="I38" s="60">
        <v>29663225</v>
      </c>
      <c r="J38" s="60">
        <v>29722551</v>
      </c>
      <c r="K38" s="60">
        <v>0</v>
      </c>
      <c r="L38" s="60">
        <v>46461537</v>
      </c>
      <c r="M38" s="60">
        <v>46461537</v>
      </c>
      <c r="N38" s="60">
        <v>46461537</v>
      </c>
      <c r="O38" s="60">
        <v>46461537</v>
      </c>
      <c r="P38" s="60">
        <v>46461537</v>
      </c>
      <c r="Q38" s="60">
        <v>46461537</v>
      </c>
      <c r="R38" s="60">
        <v>0</v>
      </c>
      <c r="S38" s="60">
        <v>0</v>
      </c>
      <c r="T38" s="60">
        <v>0</v>
      </c>
      <c r="U38" s="60">
        <v>0</v>
      </c>
      <c r="V38" s="60">
        <v>46461537</v>
      </c>
      <c r="W38" s="60">
        <v>31055978</v>
      </c>
      <c r="X38" s="60">
        <v>15405559</v>
      </c>
      <c r="Y38" s="61">
        <v>49.61</v>
      </c>
      <c r="Z38" s="62">
        <v>41407970</v>
      </c>
    </row>
    <row r="39" spans="1:26" ht="12.75">
      <c r="A39" s="58" t="s">
        <v>60</v>
      </c>
      <c r="B39" s="19">
        <v>435872718</v>
      </c>
      <c r="C39" s="19">
        <v>0</v>
      </c>
      <c r="D39" s="59">
        <v>465245416</v>
      </c>
      <c r="E39" s="60">
        <v>465245385</v>
      </c>
      <c r="F39" s="60">
        <v>524130178</v>
      </c>
      <c r="G39" s="60">
        <v>550336686</v>
      </c>
      <c r="H39" s="60">
        <v>551336686</v>
      </c>
      <c r="I39" s="60">
        <v>551336686</v>
      </c>
      <c r="J39" s="60">
        <v>552439359</v>
      </c>
      <c r="K39" s="60">
        <v>0</v>
      </c>
      <c r="L39" s="60">
        <v>678354392</v>
      </c>
      <c r="M39" s="60">
        <v>678354392</v>
      </c>
      <c r="N39" s="60">
        <v>682375544</v>
      </c>
      <c r="O39" s="60">
        <v>706243644</v>
      </c>
      <c r="P39" s="60">
        <v>715463305</v>
      </c>
      <c r="Q39" s="60">
        <v>715463305</v>
      </c>
      <c r="R39" s="60">
        <v>0</v>
      </c>
      <c r="S39" s="60">
        <v>0</v>
      </c>
      <c r="T39" s="60">
        <v>0</v>
      </c>
      <c r="U39" s="60">
        <v>0</v>
      </c>
      <c r="V39" s="60">
        <v>715463305</v>
      </c>
      <c r="W39" s="60">
        <v>348934039</v>
      </c>
      <c r="X39" s="60">
        <v>366529266</v>
      </c>
      <c r="Y39" s="61">
        <v>105.04</v>
      </c>
      <c r="Z39" s="62">
        <v>465245385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49008592</v>
      </c>
      <c r="C42" s="19">
        <v>0</v>
      </c>
      <c r="D42" s="59">
        <v>85508018</v>
      </c>
      <c r="E42" s="60">
        <v>82359034</v>
      </c>
      <c r="F42" s="60">
        <v>40906836</v>
      </c>
      <c r="G42" s="60">
        <v>-7248081</v>
      </c>
      <c r="H42" s="60">
        <v>-6894214</v>
      </c>
      <c r="I42" s="60">
        <v>26764541</v>
      </c>
      <c r="J42" s="60">
        <v>7267325</v>
      </c>
      <c r="K42" s="60">
        <v>-6300891</v>
      </c>
      <c r="L42" s="60">
        <v>8549009</v>
      </c>
      <c r="M42" s="60">
        <v>9515443</v>
      </c>
      <c r="N42" s="60">
        <v>-5041743</v>
      </c>
      <c r="O42" s="60">
        <v>-3705027</v>
      </c>
      <c r="P42" s="60">
        <v>33589289</v>
      </c>
      <c r="Q42" s="60">
        <v>24842519</v>
      </c>
      <c r="R42" s="60">
        <v>0</v>
      </c>
      <c r="S42" s="60">
        <v>0</v>
      </c>
      <c r="T42" s="60">
        <v>0</v>
      </c>
      <c r="U42" s="60">
        <v>0</v>
      </c>
      <c r="V42" s="60">
        <v>61122503</v>
      </c>
      <c r="W42" s="60">
        <v>50473555</v>
      </c>
      <c r="X42" s="60">
        <v>10648948</v>
      </c>
      <c r="Y42" s="61">
        <v>21.1</v>
      </c>
      <c r="Z42" s="62">
        <v>82359034</v>
      </c>
    </row>
    <row r="43" spans="1:26" ht="12.75">
      <c r="A43" s="58" t="s">
        <v>63</v>
      </c>
      <c r="B43" s="19">
        <v>-40694741</v>
      </c>
      <c r="C43" s="19">
        <v>0</v>
      </c>
      <c r="D43" s="59">
        <v>-68671700</v>
      </c>
      <c r="E43" s="60">
        <v>-68671700</v>
      </c>
      <c r="F43" s="60">
        <v>-131202</v>
      </c>
      <c r="G43" s="60">
        <v>-8117253</v>
      </c>
      <c r="H43" s="60">
        <v>-2846910</v>
      </c>
      <c r="I43" s="60">
        <v>-11095365</v>
      </c>
      <c r="J43" s="60">
        <v>-4084331</v>
      </c>
      <c r="K43" s="60">
        <v>-3264028</v>
      </c>
      <c r="L43" s="60">
        <v>-4179330</v>
      </c>
      <c r="M43" s="60">
        <v>-11527689</v>
      </c>
      <c r="N43" s="60">
        <v>1808064</v>
      </c>
      <c r="O43" s="60">
        <v>5743334</v>
      </c>
      <c r="P43" s="60">
        <v>-34318640</v>
      </c>
      <c r="Q43" s="60">
        <v>-26767242</v>
      </c>
      <c r="R43" s="60">
        <v>0</v>
      </c>
      <c r="S43" s="60">
        <v>0</v>
      </c>
      <c r="T43" s="60">
        <v>0</v>
      </c>
      <c r="U43" s="60">
        <v>0</v>
      </c>
      <c r="V43" s="60">
        <v>-49390296</v>
      </c>
      <c r="W43" s="60">
        <v>-47270121</v>
      </c>
      <c r="X43" s="60">
        <v>-2120175</v>
      </c>
      <c r="Y43" s="61">
        <v>4.49</v>
      </c>
      <c r="Z43" s="62">
        <v>-68671700</v>
      </c>
    </row>
    <row r="44" spans="1:26" ht="12.75">
      <c r="A44" s="58" t="s">
        <v>64</v>
      </c>
      <c r="B44" s="19">
        <v>143838</v>
      </c>
      <c r="C44" s="19">
        <v>0</v>
      </c>
      <c r="D44" s="59">
        <v>-276000</v>
      </c>
      <c r="E44" s="60">
        <v>-267000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-68776</v>
      </c>
      <c r="L44" s="60">
        <v>0</v>
      </c>
      <c r="M44" s="60">
        <v>-68776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-68776</v>
      </c>
      <c r="W44" s="60">
        <v>-167888</v>
      </c>
      <c r="X44" s="60">
        <v>99112</v>
      </c>
      <c r="Y44" s="61">
        <v>-59.03</v>
      </c>
      <c r="Z44" s="62">
        <v>-267000</v>
      </c>
    </row>
    <row r="45" spans="1:26" ht="12.75">
      <c r="A45" s="70" t="s">
        <v>65</v>
      </c>
      <c r="B45" s="22">
        <v>14786565</v>
      </c>
      <c r="C45" s="22">
        <v>0</v>
      </c>
      <c r="D45" s="99">
        <v>30551304</v>
      </c>
      <c r="E45" s="100">
        <v>28206899</v>
      </c>
      <c r="F45" s="100">
        <v>55562199</v>
      </c>
      <c r="G45" s="100">
        <v>40196865</v>
      </c>
      <c r="H45" s="100">
        <v>30455741</v>
      </c>
      <c r="I45" s="100">
        <v>30455741</v>
      </c>
      <c r="J45" s="100">
        <v>33638735</v>
      </c>
      <c r="K45" s="100">
        <v>24005040</v>
      </c>
      <c r="L45" s="100">
        <v>28374719</v>
      </c>
      <c r="M45" s="100">
        <v>28374719</v>
      </c>
      <c r="N45" s="100">
        <v>25141040</v>
      </c>
      <c r="O45" s="100">
        <v>27179347</v>
      </c>
      <c r="P45" s="100">
        <v>26449996</v>
      </c>
      <c r="Q45" s="100">
        <v>26449996</v>
      </c>
      <c r="R45" s="100">
        <v>0</v>
      </c>
      <c r="S45" s="100">
        <v>0</v>
      </c>
      <c r="T45" s="100">
        <v>0</v>
      </c>
      <c r="U45" s="100">
        <v>0</v>
      </c>
      <c r="V45" s="100">
        <v>26449996</v>
      </c>
      <c r="W45" s="100">
        <v>17822111</v>
      </c>
      <c r="X45" s="100">
        <v>8627885</v>
      </c>
      <c r="Y45" s="101">
        <v>48.41</v>
      </c>
      <c r="Z45" s="102">
        <v>28206899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4036673</v>
      </c>
      <c r="C49" s="52">
        <v>0</v>
      </c>
      <c r="D49" s="129">
        <v>4333896</v>
      </c>
      <c r="E49" s="54">
        <v>5284312</v>
      </c>
      <c r="F49" s="54">
        <v>0</v>
      </c>
      <c r="G49" s="54">
        <v>0</v>
      </c>
      <c r="H49" s="54">
        <v>0</v>
      </c>
      <c r="I49" s="54">
        <v>4705053</v>
      </c>
      <c r="J49" s="54">
        <v>0</v>
      </c>
      <c r="K49" s="54">
        <v>0</v>
      </c>
      <c r="L49" s="54">
        <v>0</v>
      </c>
      <c r="M49" s="54">
        <v>5684366</v>
      </c>
      <c r="N49" s="54">
        <v>0</v>
      </c>
      <c r="O49" s="54">
        <v>0</v>
      </c>
      <c r="P49" s="54">
        <v>0</v>
      </c>
      <c r="Q49" s="54">
        <v>4128385</v>
      </c>
      <c r="R49" s="54">
        <v>0</v>
      </c>
      <c r="S49" s="54">
        <v>0</v>
      </c>
      <c r="T49" s="54">
        <v>0</v>
      </c>
      <c r="U49" s="54">
        <v>0</v>
      </c>
      <c r="V49" s="54">
        <v>7967141</v>
      </c>
      <c r="W49" s="54">
        <v>165250766</v>
      </c>
      <c r="X49" s="54">
        <v>201390592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-3856931</v>
      </c>
      <c r="C51" s="52">
        <v>0</v>
      </c>
      <c r="D51" s="129">
        <v>2349022</v>
      </c>
      <c r="E51" s="54">
        <v>1880274</v>
      </c>
      <c r="F51" s="54">
        <v>0</v>
      </c>
      <c r="G51" s="54">
        <v>0</v>
      </c>
      <c r="H51" s="54">
        <v>0</v>
      </c>
      <c r="I51" s="54">
        <v>4484230</v>
      </c>
      <c r="J51" s="54">
        <v>0</v>
      </c>
      <c r="K51" s="54">
        <v>0</v>
      </c>
      <c r="L51" s="54">
        <v>0</v>
      </c>
      <c r="M51" s="54">
        <v>5819920</v>
      </c>
      <c r="N51" s="54">
        <v>0</v>
      </c>
      <c r="O51" s="54">
        <v>0</v>
      </c>
      <c r="P51" s="54">
        <v>0</v>
      </c>
      <c r="Q51" s="54">
        <v>8981309</v>
      </c>
      <c r="R51" s="54">
        <v>0</v>
      </c>
      <c r="S51" s="54">
        <v>0</v>
      </c>
      <c r="T51" s="54">
        <v>0</v>
      </c>
      <c r="U51" s="54">
        <v>0</v>
      </c>
      <c r="V51" s="54">
        <v>4066581</v>
      </c>
      <c r="W51" s="54">
        <v>44399862</v>
      </c>
      <c r="X51" s="54">
        <v>68124267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156.52412278530562</v>
      </c>
      <c r="C58" s="5">
        <f>IF(C67=0,0,+(C76/C67)*100)</f>
        <v>0</v>
      </c>
      <c r="D58" s="6">
        <f aca="true" t="shared" si="6" ref="D58:Z58">IF(D67=0,0,+(D76/D67)*100)</f>
        <v>60.882190439945916</v>
      </c>
      <c r="E58" s="7">
        <f t="shared" si="6"/>
        <v>60.5677291110748</v>
      </c>
      <c r="F58" s="7">
        <f t="shared" si="6"/>
        <v>16.31814414874725</v>
      </c>
      <c r="G58" s="7">
        <f t="shared" si="6"/>
        <v>10.196717330149157</v>
      </c>
      <c r="H58" s="7">
        <f t="shared" si="6"/>
        <v>19.106408625767056</v>
      </c>
      <c r="I58" s="7">
        <f t="shared" si="6"/>
        <v>15.529859572306748</v>
      </c>
      <c r="J58" s="7">
        <f t="shared" si="6"/>
        <v>16.338739533619204</v>
      </c>
      <c r="K58" s="7">
        <f t="shared" si="6"/>
        <v>10.096291929876676</v>
      </c>
      <c r="L58" s="7">
        <f t="shared" si="6"/>
        <v>5.381691273535587</v>
      </c>
      <c r="M58" s="7">
        <f t="shared" si="6"/>
        <v>10.489022679369047</v>
      </c>
      <c r="N58" s="7">
        <f t="shared" si="6"/>
        <v>11.080868180503192</v>
      </c>
      <c r="O58" s="7">
        <f t="shared" si="6"/>
        <v>27.136664393410165</v>
      </c>
      <c r="P58" s="7">
        <f t="shared" si="6"/>
        <v>27.161838222873925</v>
      </c>
      <c r="Q58" s="7">
        <f t="shared" si="6"/>
        <v>21.507274096552635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15.42498079317243</v>
      </c>
      <c r="W58" s="7">
        <f t="shared" si="6"/>
        <v>12.547632518519034</v>
      </c>
      <c r="X58" s="7">
        <f t="shared" si="6"/>
        <v>0</v>
      </c>
      <c r="Y58" s="7">
        <f t="shared" si="6"/>
        <v>0</v>
      </c>
      <c r="Z58" s="8">
        <f t="shared" si="6"/>
        <v>60.5677291110748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44.999999333435454</v>
      </c>
      <c r="E59" s="10">
        <f t="shared" si="7"/>
        <v>45.00000393578581</v>
      </c>
      <c r="F59" s="10">
        <f t="shared" si="7"/>
        <v>874.3408689710153</v>
      </c>
      <c r="G59" s="10">
        <f t="shared" si="7"/>
        <v>710.1531803428051</v>
      </c>
      <c r="H59" s="10">
        <f t="shared" si="7"/>
        <v>82.78447668715702</v>
      </c>
      <c r="I59" s="10">
        <f t="shared" si="7"/>
        <v>132.11687213793732</v>
      </c>
      <c r="J59" s="10">
        <f t="shared" si="7"/>
        <v>68.51841432537886</v>
      </c>
      <c r="K59" s="10">
        <f t="shared" si="7"/>
        <v>64.51295141959845</v>
      </c>
      <c r="L59" s="10">
        <f t="shared" si="7"/>
        <v>19.0585679100535</v>
      </c>
      <c r="M59" s="10">
        <f t="shared" si="7"/>
        <v>50.484196368527236</v>
      </c>
      <c r="N59" s="10">
        <f t="shared" si="7"/>
        <v>22.05259153285678</v>
      </c>
      <c r="O59" s="10">
        <f t="shared" si="7"/>
        <v>160.65800465963397</v>
      </c>
      <c r="P59" s="10">
        <f t="shared" si="7"/>
        <v>130.68963903957294</v>
      </c>
      <c r="Q59" s="10">
        <f t="shared" si="7"/>
        <v>103.49681879665347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86.69120949370392</v>
      </c>
      <c r="W59" s="10">
        <f t="shared" si="7"/>
        <v>27.756768422872895</v>
      </c>
      <c r="X59" s="10">
        <f t="shared" si="7"/>
        <v>0</v>
      </c>
      <c r="Y59" s="10">
        <f t="shared" si="7"/>
        <v>0</v>
      </c>
      <c r="Z59" s="11">
        <f t="shared" si="7"/>
        <v>45.00000393578581</v>
      </c>
    </row>
    <row r="60" spans="1:26" ht="12.75">
      <c r="A60" s="38" t="s">
        <v>32</v>
      </c>
      <c r="B60" s="12">
        <f t="shared" si="7"/>
        <v>179.66618209662346</v>
      </c>
      <c r="C60" s="12">
        <f t="shared" si="7"/>
        <v>0</v>
      </c>
      <c r="D60" s="3">
        <f t="shared" si="7"/>
        <v>65.04882717220048</v>
      </c>
      <c r="E60" s="13">
        <f t="shared" si="7"/>
        <v>64.60868183536651</v>
      </c>
      <c r="F60" s="13">
        <f t="shared" si="7"/>
        <v>8.541957579647002</v>
      </c>
      <c r="G60" s="13">
        <f t="shared" si="7"/>
        <v>6.591724013275567</v>
      </c>
      <c r="H60" s="13">
        <f t="shared" si="7"/>
        <v>11.67705427980077</v>
      </c>
      <c r="I60" s="13">
        <f t="shared" si="7"/>
        <v>9.17791335343305</v>
      </c>
      <c r="J60" s="13">
        <f t="shared" si="7"/>
        <v>10.071059286586557</v>
      </c>
      <c r="K60" s="13">
        <f t="shared" si="7"/>
        <v>5.584853041269357</v>
      </c>
      <c r="L60" s="13">
        <f t="shared" si="7"/>
        <v>3.75300681014731</v>
      </c>
      <c r="M60" s="13">
        <f t="shared" si="7"/>
        <v>6.3397206660156264</v>
      </c>
      <c r="N60" s="13">
        <f t="shared" si="7"/>
        <v>9.302352932739542</v>
      </c>
      <c r="O60" s="13">
        <f t="shared" si="7"/>
        <v>12.089011454285895</v>
      </c>
      <c r="P60" s="13">
        <f t="shared" si="7"/>
        <v>12.449720459907129</v>
      </c>
      <c r="Q60" s="13">
        <f t="shared" si="7"/>
        <v>11.213587476066797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8.69185825204132</v>
      </c>
      <c r="W60" s="13">
        <f t="shared" si="7"/>
        <v>10.124914970550652</v>
      </c>
      <c r="X60" s="13">
        <f t="shared" si="7"/>
        <v>0</v>
      </c>
      <c r="Y60" s="13">
        <f t="shared" si="7"/>
        <v>0</v>
      </c>
      <c r="Z60" s="14">
        <f t="shared" si="7"/>
        <v>64.60868183536651</v>
      </c>
    </row>
    <row r="61" spans="1:26" ht="12.75">
      <c r="A61" s="39" t="s">
        <v>103</v>
      </c>
      <c r="B61" s="12">
        <f t="shared" si="7"/>
        <v>328.4981856465865</v>
      </c>
      <c r="C61" s="12">
        <f t="shared" si="7"/>
        <v>0</v>
      </c>
      <c r="D61" s="3">
        <f t="shared" si="7"/>
        <v>80.0000005857607</v>
      </c>
      <c r="E61" s="13">
        <f t="shared" si="7"/>
        <v>80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80</v>
      </c>
    </row>
    <row r="62" spans="1:26" ht="12.75">
      <c r="A62" s="39" t="s">
        <v>104</v>
      </c>
      <c r="B62" s="12">
        <f t="shared" si="7"/>
        <v>61.28389085292567</v>
      </c>
      <c r="C62" s="12">
        <f t="shared" si="7"/>
        <v>0</v>
      </c>
      <c r="D62" s="3">
        <f t="shared" si="7"/>
        <v>45.00002467463112</v>
      </c>
      <c r="E62" s="13">
        <f t="shared" si="7"/>
        <v>44.999997658712374</v>
      </c>
      <c r="F62" s="13">
        <f t="shared" si="7"/>
        <v>7.215053831719917</v>
      </c>
      <c r="G62" s="13">
        <f t="shared" si="7"/>
        <v>4.90931601683302</v>
      </c>
      <c r="H62" s="13">
        <f t="shared" si="7"/>
        <v>10.253032315898167</v>
      </c>
      <c r="I62" s="13">
        <f t="shared" si="7"/>
        <v>7.820622168723737</v>
      </c>
      <c r="J62" s="13">
        <f t="shared" si="7"/>
        <v>6.898712352675361</v>
      </c>
      <c r="K62" s="13">
        <f t="shared" si="7"/>
        <v>3.687969778528072</v>
      </c>
      <c r="L62" s="13">
        <f t="shared" si="7"/>
        <v>2.486542915864679</v>
      </c>
      <c r="M62" s="13">
        <f t="shared" si="7"/>
        <v>4.218122350311096</v>
      </c>
      <c r="N62" s="13">
        <f t="shared" si="7"/>
        <v>8.908514383321036</v>
      </c>
      <c r="O62" s="13">
        <f t="shared" si="7"/>
        <v>10.265846678894992</v>
      </c>
      <c r="P62" s="13">
        <f t="shared" si="7"/>
        <v>12.148447882822737</v>
      </c>
      <c r="Q62" s="13">
        <f t="shared" si="7"/>
        <v>10.280981907755033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7.020744923118176</v>
      </c>
      <c r="W62" s="13">
        <f t="shared" si="7"/>
        <v>22.163551047702818</v>
      </c>
      <c r="X62" s="13">
        <f t="shared" si="7"/>
        <v>0</v>
      </c>
      <c r="Y62" s="13">
        <f t="shared" si="7"/>
        <v>0</v>
      </c>
      <c r="Z62" s="14">
        <f t="shared" si="7"/>
        <v>44.999997658712374</v>
      </c>
    </row>
    <row r="63" spans="1:26" ht="12.75">
      <c r="A63" s="39" t="s">
        <v>105</v>
      </c>
      <c r="B63" s="12">
        <f t="shared" si="7"/>
        <v>133.33495631343317</v>
      </c>
      <c r="C63" s="12">
        <f t="shared" si="7"/>
        <v>0</v>
      </c>
      <c r="D63" s="3">
        <f t="shared" si="7"/>
        <v>44.99999947487977</v>
      </c>
      <c r="E63" s="13">
        <f t="shared" si="7"/>
        <v>45.000003499973054</v>
      </c>
      <c r="F63" s="13">
        <f t="shared" si="7"/>
        <v>8.894043933714789</v>
      </c>
      <c r="G63" s="13">
        <f t="shared" si="7"/>
        <v>10.038621800390455</v>
      </c>
      <c r="H63" s="13">
        <f t="shared" si="7"/>
        <v>15.634835270804412</v>
      </c>
      <c r="I63" s="13">
        <f t="shared" si="7"/>
        <v>11.523589339477294</v>
      </c>
      <c r="J63" s="13">
        <f t="shared" si="7"/>
        <v>16.456215631742754</v>
      </c>
      <c r="K63" s="13">
        <f t="shared" si="7"/>
        <v>11.65101521296939</v>
      </c>
      <c r="L63" s="13">
        <f t="shared" si="7"/>
        <v>6.009959751688383</v>
      </c>
      <c r="M63" s="13">
        <f t="shared" si="7"/>
        <v>11.373127105521917</v>
      </c>
      <c r="N63" s="13">
        <f t="shared" si="7"/>
        <v>10.466731854153755</v>
      </c>
      <c r="O63" s="13">
        <f t="shared" si="7"/>
        <v>17.385401090096103</v>
      </c>
      <c r="P63" s="13">
        <f t="shared" si="7"/>
        <v>13.969895144496</v>
      </c>
      <c r="Q63" s="13">
        <f t="shared" si="7"/>
        <v>13.940662365849787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12.30015493768073</v>
      </c>
      <c r="W63" s="13">
        <f t="shared" si="7"/>
        <v>19.448542518789207</v>
      </c>
      <c r="X63" s="13">
        <f t="shared" si="7"/>
        <v>0</v>
      </c>
      <c r="Y63" s="13">
        <f t="shared" si="7"/>
        <v>0</v>
      </c>
      <c r="Z63" s="14">
        <f t="shared" si="7"/>
        <v>45.000003499973054</v>
      </c>
    </row>
    <row r="64" spans="1:26" ht="12.75">
      <c r="A64" s="39" t="s">
        <v>106</v>
      </c>
      <c r="B64" s="12">
        <f t="shared" si="7"/>
        <v>60.56465681533777</v>
      </c>
      <c r="C64" s="12">
        <f t="shared" si="7"/>
        <v>0</v>
      </c>
      <c r="D64" s="3">
        <f t="shared" si="7"/>
        <v>44.99999505887678</v>
      </c>
      <c r="E64" s="13">
        <f t="shared" si="7"/>
        <v>44.99999684782033</v>
      </c>
      <c r="F64" s="13">
        <f t="shared" si="7"/>
        <v>11.490509641427385</v>
      </c>
      <c r="G64" s="13">
        <f t="shared" si="7"/>
        <v>8.870767617350099</v>
      </c>
      <c r="H64" s="13">
        <f t="shared" si="7"/>
        <v>14.223157440379842</v>
      </c>
      <c r="I64" s="13">
        <f t="shared" si="7"/>
        <v>11.528008770364915</v>
      </c>
      <c r="J64" s="13">
        <f t="shared" si="7"/>
        <v>14.5745126909988</v>
      </c>
      <c r="K64" s="13">
        <f t="shared" si="7"/>
        <v>9.45724486411612</v>
      </c>
      <c r="L64" s="13">
        <f t="shared" si="7"/>
        <v>6.53827994833836</v>
      </c>
      <c r="M64" s="13">
        <f t="shared" si="7"/>
        <v>10.190577937071373</v>
      </c>
      <c r="N64" s="13">
        <f t="shared" si="7"/>
        <v>9.08326800291744</v>
      </c>
      <c r="O64" s="13">
        <f t="shared" si="7"/>
        <v>11.087473676000311</v>
      </c>
      <c r="P64" s="13">
        <f t="shared" si="7"/>
        <v>10.942552137572205</v>
      </c>
      <c r="Q64" s="13">
        <f t="shared" si="7"/>
        <v>10.371126810002105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10.669028282748224</v>
      </c>
      <c r="W64" s="13">
        <f t="shared" si="7"/>
        <v>22.636244290808506</v>
      </c>
      <c r="X64" s="13">
        <f t="shared" si="7"/>
        <v>0</v>
      </c>
      <c r="Y64" s="13">
        <f t="shared" si="7"/>
        <v>0</v>
      </c>
      <c r="Z64" s="14">
        <f t="shared" si="7"/>
        <v>44.99999684782033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0</v>
      </c>
      <c r="F65" s="13">
        <f t="shared" si="7"/>
        <v>19.886524822695034</v>
      </c>
      <c r="G65" s="13">
        <f t="shared" si="7"/>
        <v>0</v>
      </c>
      <c r="H65" s="13">
        <f t="shared" si="7"/>
        <v>0</v>
      </c>
      <c r="I65" s="13">
        <f t="shared" si="7"/>
        <v>62.01418439716312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114.4113475177305</v>
      </c>
      <c r="W65" s="13">
        <f t="shared" si="7"/>
        <v>1.6771300000499443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45.000001801072074</v>
      </c>
      <c r="E66" s="16">
        <f t="shared" si="7"/>
        <v>45.000001801072074</v>
      </c>
      <c r="F66" s="16">
        <f t="shared" si="7"/>
        <v>-0.47566208901562607</v>
      </c>
      <c r="G66" s="16">
        <f t="shared" si="7"/>
        <v>0</v>
      </c>
      <c r="H66" s="16">
        <f t="shared" si="7"/>
        <v>0</v>
      </c>
      <c r="I66" s="16">
        <f t="shared" si="7"/>
        <v>-5.775953611014998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-40.27974976037926</v>
      </c>
      <c r="W66" s="16">
        <f t="shared" si="7"/>
        <v>13.046183175615433</v>
      </c>
      <c r="X66" s="16">
        <f t="shared" si="7"/>
        <v>0</v>
      </c>
      <c r="Y66" s="16">
        <f t="shared" si="7"/>
        <v>0</v>
      </c>
      <c r="Z66" s="17">
        <f t="shared" si="7"/>
        <v>45.000001801072074</v>
      </c>
    </row>
    <row r="67" spans="1:26" ht="12.75" hidden="1">
      <c r="A67" s="41" t="s">
        <v>286</v>
      </c>
      <c r="B67" s="24">
        <v>70702532</v>
      </c>
      <c r="C67" s="24"/>
      <c r="D67" s="25">
        <v>76167749</v>
      </c>
      <c r="E67" s="26">
        <v>77400787</v>
      </c>
      <c r="F67" s="26">
        <v>2246818</v>
      </c>
      <c r="G67" s="26">
        <v>3458770</v>
      </c>
      <c r="H67" s="26">
        <v>4662310</v>
      </c>
      <c r="I67" s="26">
        <v>10367898</v>
      </c>
      <c r="J67" s="26">
        <v>4152701</v>
      </c>
      <c r="K67" s="26">
        <v>5386225</v>
      </c>
      <c r="L67" s="26">
        <v>4342148</v>
      </c>
      <c r="M67" s="26">
        <v>13881074</v>
      </c>
      <c r="N67" s="26">
        <v>3892186</v>
      </c>
      <c r="O67" s="26">
        <v>3854969</v>
      </c>
      <c r="P67" s="26">
        <v>3338964</v>
      </c>
      <c r="Q67" s="26">
        <v>11086119</v>
      </c>
      <c r="R67" s="26"/>
      <c r="S67" s="26"/>
      <c r="T67" s="26"/>
      <c r="U67" s="26"/>
      <c r="V67" s="26">
        <v>35335091</v>
      </c>
      <c r="W67" s="26">
        <v>56645913</v>
      </c>
      <c r="X67" s="26"/>
      <c r="Y67" s="25"/>
      <c r="Z67" s="27">
        <v>77400787</v>
      </c>
    </row>
    <row r="68" spans="1:26" ht="12.75" hidden="1">
      <c r="A68" s="37" t="s">
        <v>31</v>
      </c>
      <c r="B68" s="19">
        <v>10395461</v>
      </c>
      <c r="C68" s="19"/>
      <c r="D68" s="20">
        <v>7501149</v>
      </c>
      <c r="E68" s="21">
        <v>7622366</v>
      </c>
      <c r="F68" s="21">
        <v>17561</v>
      </c>
      <c r="G68" s="21">
        <v>17561</v>
      </c>
      <c r="H68" s="21">
        <v>469977</v>
      </c>
      <c r="I68" s="21">
        <v>505099</v>
      </c>
      <c r="J68" s="21">
        <v>408785</v>
      </c>
      <c r="K68" s="21">
        <v>377642</v>
      </c>
      <c r="L68" s="21">
        <v>403173</v>
      </c>
      <c r="M68" s="21">
        <v>1189600</v>
      </c>
      <c r="N68" s="21">
        <v>406111</v>
      </c>
      <c r="O68" s="21">
        <v>385438</v>
      </c>
      <c r="P68" s="21">
        <v>406111</v>
      </c>
      <c r="Q68" s="21">
        <v>1197660</v>
      </c>
      <c r="R68" s="21"/>
      <c r="S68" s="21"/>
      <c r="T68" s="21"/>
      <c r="U68" s="21"/>
      <c r="V68" s="21">
        <v>2892359</v>
      </c>
      <c r="W68" s="21">
        <v>6748581</v>
      </c>
      <c r="X68" s="21"/>
      <c r="Y68" s="20"/>
      <c r="Z68" s="23">
        <v>7622366</v>
      </c>
    </row>
    <row r="69" spans="1:26" ht="12.75" hidden="1">
      <c r="A69" s="38" t="s">
        <v>32</v>
      </c>
      <c r="B69" s="19">
        <v>60307071</v>
      </c>
      <c r="C69" s="19"/>
      <c r="D69" s="20">
        <v>60338227</v>
      </c>
      <c r="E69" s="21">
        <v>61450048</v>
      </c>
      <c r="F69" s="21">
        <v>2480696</v>
      </c>
      <c r="G69" s="21">
        <v>3441209</v>
      </c>
      <c r="H69" s="21">
        <v>4192333</v>
      </c>
      <c r="I69" s="21">
        <v>10114238</v>
      </c>
      <c r="J69" s="21">
        <v>3743916</v>
      </c>
      <c r="K69" s="21">
        <v>5008583</v>
      </c>
      <c r="L69" s="21">
        <v>3938975</v>
      </c>
      <c r="M69" s="21">
        <v>12691474</v>
      </c>
      <c r="N69" s="21">
        <v>3486075</v>
      </c>
      <c r="O69" s="21">
        <v>3469531</v>
      </c>
      <c r="P69" s="21">
        <v>2932853</v>
      </c>
      <c r="Q69" s="21">
        <v>9888459</v>
      </c>
      <c r="R69" s="21"/>
      <c r="S69" s="21"/>
      <c r="T69" s="21"/>
      <c r="U69" s="21"/>
      <c r="V69" s="21">
        <v>32694171</v>
      </c>
      <c r="W69" s="21">
        <v>43651053</v>
      </c>
      <c r="X69" s="21"/>
      <c r="Y69" s="20"/>
      <c r="Z69" s="23">
        <v>61450048</v>
      </c>
    </row>
    <row r="70" spans="1:26" ht="12.75" hidden="1">
      <c r="A70" s="39" t="s">
        <v>103</v>
      </c>
      <c r="B70" s="19">
        <v>25457554</v>
      </c>
      <c r="C70" s="19"/>
      <c r="D70" s="20">
        <v>34143636</v>
      </c>
      <c r="E70" s="21">
        <v>34427270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22572738</v>
      </c>
      <c r="X70" s="21"/>
      <c r="Y70" s="20"/>
      <c r="Z70" s="23">
        <v>34427270</v>
      </c>
    </row>
    <row r="71" spans="1:26" ht="12.75" hidden="1">
      <c r="A71" s="39" t="s">
        <v>104</v>
      </c>
      <c r="B71" s="19">
        <v>22804789</v>
      </c>
      <c r="C71" s="19"/>
      <c r="D71" s="20">
        <v>10334501</v>
      </c>
      <c r="E71" s="21">
        <v>10677885</v>
      </c>
      <c r="F71" s="21">
        <v>1259852</v>
      </c>
      <c r="G71" s="21">
        <v>2222774</v>
      </c>
      <c r="H71" s="21">
        <v>2974047</v>
      </c>
      <c r="I71" s="21">
        <v>6456673</v>
      </c>
      <c r="J71" s="21">
        <v>2409899</v>
      </c>
      <c r="K71" s="21">
        <v>3675003</v>
      </c>
      <c r="L71" s="21">
        <v>2605505</v>
      </c>
      <c r="M71" s="21">
        <v>8690407</v>
      </c>
      <c r="N71" s="21">
        <v>2152076</v>
      </c>
      <c r="O71" s="21">
        <v>2135479</v>
      </c>
      <c r="P71" s="21">
        <v>1598945</v>
      </c>
      <c r="Q71" s="21">
        <v>5886500</v>
      </c>
      <c r="R71" s="21"/>
      <c r="S71" s="21"/>
      <c r="T71" s="21"/>
      <c r="U71" s="21"/>
      <c r="V71" s="21">
        <v>21033580</v>
      </c>
      <c r="W71" s="21">
        <v>7758116</v>
      </c>
      <c r="X71" s="21"/>
      <c r="Y71" s="20"/>
      <c r="Z71" s="23">
        <v>10677885</v>
      </c>
    </row>
    <row r="72" spans="1:26" ht="12.75" hidden="1">
      <c r="A72" s="39" t="s">
        <v>105</v>
      </c>
      <c r="B72" s="19">
        <v>4929204</v>
      </c>
      <c r="C72" s="19"/>
      <c r="D72" s="20">
        <v>9521629</v>
      </c>
      <c r="E72" s="21">
        <v>10000077</v>
      </c>
      <c r="F72" s="21">
        <v>753954</v>
      </c>
      <c r="G72" s="21">
        <v>755014</v>
      </c>
      <c r="H72" s="21">
        <v>754936</v>
      </c>
      <c r="I72" s="21">
        <v>2263904</v>
      </c>
      <c r="J72" s="21">
        <v>821252</v>
      </c>
      <c r="K72" s="21">
        <v>821010</v>
      </c>
      <c r="L72" s="21">
        <v>820904</v>
      </c>
      <c r="M72" s="21">
        <v>2463166</v>
      </c>
      <c r="N72" s="21">
        <v>821221</v>
      </c>
      <c r="O72" s="21">
        <v>821212</v>
      </c>
      <c r="P72" s="21">
        <v>821130</v>
      </c>
      <c r="Q72" s="21">
        <v>2463563</v>
      </c>
      <c r="R72" s="21"/>
      <c r="S72" s="21"/>
      <c r="T72" s="21"/>
      <c r="U72" s="21"/>
      <c r="V72" s="21">
        <v>7190633</v>
      </c>
      <c r="W72" s="21">
        <v>8566354</v>
      </c>
      <c r="X72" s="21"/>
      <c r="Y72" s="20"/>
      <c r="Z72" s="23">
        <v>10000077</v>
      </c>
    </row>
    <row r="73" spans="1:26" ht="12.75" hidden="1">
      <c r="A73" s="39" t="s">
        <v>106</v>
      </c>
      <c r="B73" s="19">
        <v>6894772</v>
      </c>
      <c r="C73" s="19"/>
      <c r="D73" s="20">
        <v>6071494</v>
      </c>
      <c r="E73" s="21">
        <v>6344816</v>
      </c>
      <c r="F73" s="21">
        <v>463365</v>
      </c>
      <c r="G73" s="21">
        <v>463421</v>
      </c>
      <c r="H73" s="21">
        <v>463350</v>
      </c>
      <c r="I73" s="21">
        <v>1390136</v>
      </c>
      <c r="J73" s="21">
        <v>512765</v>
      </c>
      <c r="K73" s="21">
        <v>512570</v>
      </c>
      <c r="L73" s="21">
        <v>512566</v>
      </c>
      <c r="M73" s="21">
        <v>1537901</v>
      </c>
      <c r="N73" s="21">
        <v>512778</v>
      </c>
      <c r="O73" s="21">
        <v>512840</v>
      </c>
      <c r="P73" s="21">
        <v>512778</v>
      </c>
      <c r="Q73" s="21">
        <v>1538396</v>
      </c>
      <c r="R73" s="21"/>
      <c r="S73" s="21"/>
      <c r="T73" s="21"/>
      <c r="U73" s="21"/>
      <c r="V73" s="21">
        <v>4466433</v>
      </c>
      <c r="W73" s="21">
        <v>4553622</v>
      </c>
      <c r="X73" s="21"/>
      <c r="Y73" s="20"/>
      <c r="Z73" s="23">
        <v>6344816</v>
      </c>
    </row>
    <row r="74" spans="1:26" ht="12.75" hidden="1">
      <c r="A74" s="39" t="s">
        <v>107</v>
      </c>
      <c r="B74" s="19">
        <v>220752</v>
      </c>
      <c r="C74" s="19"/>
      <c r="D74" s="20">
        <v>266967</v>
      </c>
      <c r="E74" s="21"/>
      <c r="F74" s="21">
        <v>3525</v>
      </c>
      <c r="G74" s="21"/>
      <c r="H74" s="21"/>
      <c r="I74" s="21">
        <v>3525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3525</v>
      </c>
      <c r="W74" s="21">
        <v>200223</v>
      </c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8328373</v>
      </c>
      <c r="E75" s="30">
        <v>8328373</v>
      </c>
      <c r="F75" s="30">
        <v>-251439</v>
      </c>
      <c r="G75" s="30"/>
      <c r="H75" s="30"/>
      <c r="I75" s="30">
        <v>-251439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-251439</v>
      </c>
      <c r="W75" s="30">
        <v>6246279</v>
      </c>
      <c r="X75" s="30"/>
      <c r="Y75" s="29"/>
      <c r="Z75" s="31">
        <v>8328373</v>
      </c>
    </row>
    <row r="76" spans="1:26" ht="12.75" hidden="1">
      <c r="A76" s="42" t="s">
        <v>287</v>
      </c>
      <c r="B76" s="32">
        <v>110666518</v>
      </c>
      <c r="C76" s="32"/>
      <c r="D76" s="33">
        <v>46372594</v>
      </c>
      <c r="E76" s="34">
        <v>46879899</v>
      </c>
      <c r="F76" s="34">
        <v>366639</v>
      </c>
      <c r="G76" s="34">
        <v>352681</v>
      </c>
      <c r="H76" s="34">
        <v>890800</v>
      </c>
      <c r="I76" s="34">
        <v>1610120</v>
      </c>
      <c r="J76" s="34">
        <v>678499</v>
      </c>
      <c r="K76" s="34">
        <v>543809</v>
      </c>
      <c r="L76" s="34">
        <v>233681</v>
      </c>
      <c r="M76" s="34">
        <v>1455989</v>
      </c>
      <c r="N76" s="34">
        <v>431288</v>
      </c>
      <c r="O76" s="34">
        <v>1046110</v>
      </c>
      <c r="P76" s="34">
        <v>906924</v>
      </c>
      <c r="Q76" s="34">
        <v>2384322</v>
      </c>
      <c r="R76" s="34"/>
      <c r="S76" s="34"/>
      <c r="T76" s="34"/>
      <c r="U76" s="34"/>
      <c r="V76" s="34">
        <v>5450431</v>
      </c>
      <c r="W76" s="34">
        <v>7107721</v>
      </c>
      <c r="X76" s="34"/>
      <c r="Y76" s="33"/>
      <c r="Z76" s="35">
        <v>46879899</v>
      </c>
    </row>
    <row r="77" spans="1:26" ht="12.75" hidden="1">
      <c r="A77" s="37" t="s">
        <v>31</v>
      </c>
      <c r="B77" s="19"/>
      <c r="C77" s="19"/>
      <c r="D77" s="20">
        <v>3375517</v>
      </c>
      <c r="E77" s="21">
        <v>3430065</v>
      </c>
      <c r="F77" s="21">
        <v>153543</v>
      </c>
      <c r="G77" s="21">
        <v>124710</v>
      </c>
      <c r="H77" s="21">
        <v>389068</v>
      </c>
      <c r="I77" s="21">
        <v>667321</v>
      </c>
      <c r="J77" s="21">
        <v>280093</v>
      </c>
      <c r="K77" s="21">
        <v>243628</v>
      </c>
      <c r="L77" s="21">
        <v>76839</v>
      </c>
      <c r="M77" s="21">
        <v>600560</v>
      </c>
      <c r="N77" s="21">
        <v>89558</v>
      </c>
      <c r="O77" s="21">
        <v>619237</v>
      </c>
      <c r="P77" s="21">
        <v>530745</v>
      </c>
      <c r="Q77" s="21">
        <v>1239540</v>
      </c>
      <c r="R77" s="21"/>
      <c r="S77" s="21"/>
      <c r="T77" s="21"/>
      <c r="U77" s="21"/>
      <c r="V77" s="21">
        <v>2507421</v>
      </c>
      <c r="W77" s="21">
        <v>1873188</v>
      </c>
      <c r="X77" s="21"/>
      <c r="Y77" s="20"/>
      <c r="Z77" s="23">
        <v>3430065</v>
      </c>
    </row>
    <row r="78" spans="1:26" ht="12.75" hidden="1">
      <c r="A78" s="38" t="s">
        <v>32</v>
      </c>
      <c r="B78" s="19">
        <v>108351412</v>
      </c>
      <c r="C78" s="19"/>
      <c r="D78" s="20">
        <v>39249309</v>
      </c>
      <c r="E78" s="21">
        <v>39702066</v>
      </c>
      <c r="F78" s="21">
        <v>211900</v>
      </c>
      <c r="G78" s="21">
        <v>226835</v>
      </c>
      <c r="H78" s="21">
        <v>489541</v>
      </c>
      <c r="I78" s="21">
        <v>928276</v>
      </c>
      <c r="J78" s="21">
        <v>377052</v>
      </c>
      <c r="K78" s="21">
        <v>279722</v>
      </c>
      <c r="L78" s="21">
        <v>147830</v>
      </c>
      <c r="M78" s="21">
        <v>804604</v>
      </c>
      <c r="N78" s="21">
        <v>324287</v>
      </c>
      <c r="O78" s="21">
        <v>419432</v>
      </c>
      <c r="P78" s="21">
        <v>365132</v>
      </c>
      <c r="Q78" s="21">
        <v>1108851</v>
      </c>
      <c r="R78" s="21"/>
      <c r="S78" s="21"/>
      <c r="T78" s="21"/>
      <c r="U78" s="21"/>
      <c r="V78" s="21">
        <v>2841731</v>
      </c>
      <c r="W78" s="21">
        <v>4419632</v>
      </c>
      <c r="X78" s="21"/>
      <c r="Y78" s="20"/>
      <c r="Z78" s="23">
        <v>39702066</v>
      </c>
    </row>
    <row r="79" spans="1:26" ht="12.75" hidden="1">
      <c r="A79" s="39" t="s">
        <v>103</v>
      </c>
      <c r="B79" s="19">
        <v>83627603</v>
      </c>
      <c r="C79" s="19"/>
      <c r="D79" s="20">
        <v>27314909</v>
      </c>
      <c r="E79" s="21">
        <v>27541816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>
        <v>27541816</v>
      </c>
    </row>
    <row r="80" spans="1:26" ht="12.75" hidden="1">
      <c r="A80" s="39" t="s">
        <v>104</v>
      </c>
      <c r="B80" s="19">
        <v>13975662</v>
      </c>
      <c r="C80" s="19"/>
      <c r="D80" s="20">
        <v>4650528</v>
      </c>
      <c r="E80" s="21">
        <v>4805048</v>
      </c>
      <c r="F80" s="21">
        <v>90899</v>
      </c>
      <c r="G80" s="21">
        <v>109123</v>
      </c>
      <c r="H80" s="21">
        <v>304930</v>
      </c>
      <c r="I80" s="21">
        <v>504952</v>
      </c>
      <c r="J80" s="21">
        <v>166252</v>
      </c>
      <c r="K80" s="21">
        <v>135533</v>
      </c>
      <c r="L80" s="21">
        <v>64787</v>
      </c>
      <c r="M80" s="21">
        <v>366572</v>
      </c>
      <c r="N80" s="21">
        <v>191718</v>
      </c>
      <c r="O80" s="21">
        <v>219225</v>
      </c>
      <c r="P80" s="21">
        <v>194247</v>
      </c>
      <c r="Q80" s="21">
        <v>605190</v>
      </c>
      <c r="R80" s="21"/>
      <c r="S80" s="21"/>
      <c r="T80" s="21"/>
      <c r="U80" s="21"/>
      <c r="V80" s="21">
        <v>1476714</v>
      </c>
      <c r="W80" s="21">
        <v>1719474</v>
      </c>
      <c r="X80" s="21"/>
      <c r="Y80" s="20"/>
      <c r="Z80" s="23">
        <v>4805048</v>
      </c>
    </row>
    <row r="81" spans="1:26" ht="12.75" hidden="1">
      <c r="A81" s="39" t="s">
        <v>105</v>
      </c>
      <c r="B81" s="19">
        <v>6572352</v>
      </c>
      <c r="C81" s="19"/>
      <c r="D81" s="20">
        <v>4284733</v>
      </c>
      <c r="E81" s="21">
        <v>4500035</v>
      </c>
      <c r="F81" s="21">
        <v>67057</v>
      </c>
      <c r="G81" s="21">
        <v>75793</v>
      </c>
      <c r="H81" s="21">
        <v>118033</v>
      </c>
      <c r="I81" s="21">
        <v>260883</v>
      </c>
      <c r="J81" s="21">
        <v>135147</v>
      </c>
      <c r="K81" s="21">
        <v>95656</v>
      </c>
      <c r="L81" s="21">
        <v>49336</v>
      </c>
      <c r="M81" s="21">
        <v>280139</v>
      </c>
      <c r="N81" s="21">
        <v>85955</v>
      </c>
      <c r="O81" s="21">
        <v>142771</v>
      </c>
      <c r="P81" s="21">
        <v>114711</v>
      </c>
      <c r="Q81" s="21">
        <v>343437</v>
      </c>
      <c r="R81" s="21"/>
      <c r="S81" s="21"/>
      <c r="T81" s="21"/>
      <c r="U81" s="21"/>
      <c r="V81" s="21">
        <v>884459</v>
      </c>
      <c r="W81" s="21">
        <v>1666031</v>
      </c>
      <c r="X81" s="21"/>
      <c r="Y81" s="20"/>
      <c r="Z81" s="23">
        <v>4500035</v>
      </c>
    </row>
    <row r="82" spans="1:26" ht="12.75" hidden="1">
      <c r="A82" s="39" t="s">
        <v>106</v>
      </c>
      <c r="B82" s="19">
        <v>4175795</v>
      </c>
      <c r="C82" s="19"/>
      <c r="D82" s="20">
        <v>2732172</v>
      </c>
      <c r="E82" s="21">
        <v>2855167</v>
      </c>
      <c r="F82" s="21">
        <v>53243</v>
      </c>
      <c r="G82" s="21">
        <v>41109</v>
      </c>
      <c r="H82" s="21">
        <v>65903</v>
      </c>
      <c r="I82" s="21">
        <v>160255</v>
      </c>
      <c r="J82" s="21">
        <v>74733</v>
      </c>
      <c r="K82" s="21">
        <v>48475</v>
      </c>
      <c r="L82" s="21">
        <v>33513</v>
      </c>
      <c r="M82" s="21">
        <v>156721</v>
      </c>
      <c r="N82" s="21">
        <v>46577</v>
      </c>
      <c r="O82" s="21">
        <v>56861</v>
      </c>
      <c r="P82" s="21">
        <v>56111</v>
      </c>
      <c r="Q82" s="21">
        <v>159549</v>
      </c>
      <c r="R82" s="21"/>
      <c r="S82" s="21"/>
      <c r="T82" s="21"/>
      <c r="U82" s="21"/>
      <c r="V82" s="21">
        <v>476525</v>
      </c>
      <c r="W82" s="21">
        <v>1030769</v>
      </c>
      <c r="X82" s="21"/>
      <c r="Y82" s="20"/>
      <c r="Z82" s="23">
        <v>2855167</v>
      </c>
    </row>
    <row r="83" spans="1:26" ht="12.75" hidden="1">
      <c r="A83" s="39" t="s">
        <v>107</v>
      </c>
      <c r="B83" s="19"/>
      <c r="C83" s="19"/>
      <c r="D83" s="20">
        <v>266967</v>
      </c>
      <c r="E83" s="21"/>
      <c r="F83" s="21">
        <v>701</v>
      </c>
      <c r="G83" s="21">
        <v>810</v>
      </c>
      <c r="H83" s="21">
        <v>675</v>
      </c>
      <c r="I83" s="21">
        <v>2186</v>
      </c>
      <c r="J83" s="21">
        <v>920</v>
      </c>
      <c r="K83" s="21">
        <v>58</v>
      </c>
      <c r="L83" s="21">
        <v>194</v>
      </c>
      <c r="M83" s="21">
        <v>1172</v>
      </c>
      <c r="N83" s="21">
        <v>37</v>
      </c>
      <c r="O83" s="21">
        <v>575</v>
      </c>
      <c r="P83" s="21">
        <v>63</v>
      </c>
      <c r="Q83" s="21">
        <v>675</v>
      </c>
      <c r="R83" s="21"/>
      <c r="S83" s="21"/>
      <c r="T83" s="21"/>
      <c r="U83" s="21"/>
      <c r="V83" s="21">
        <v>4033</v>
      </c>
      <c r="W83" s="21">
        <v>3358</v>
      </c>
      <c r="X83" s="21"/>
      <c r="Y83" s="20"/>
      <c r="Z83" s="23"/>
    </row>
    <row r="84" spans="1:26" ht="12.75" hidden="1">
      <c r="A84" s="40" t="s">
        <v>110</v>
      </c>
      <c r="B84" s="28">
        <v>2315106</v>
      </c>
      <c r="C84" s="28"/>
      <c r="D84" s="29">
        <v>3747768</v>
      </c>
      <c r="E84" s="30">
        <v>3747768</v>
      </c>
      <c r="F84" s="30">
        <v>1196</v>
      </c>
      <c r="G84" s="30">
        <v>1136</v>
      </c>
      <c r="H84" s="30">
        <v>12191</v>
      </c>
      <c r="I84" s="30">
        <v>14523</v>
      </c>
      <c r="J84" s="30">
        <v>21354</v>
      </c>
      <c r="K84" s="30">
        <v>20459</v>
      </c>
      <c r="L84" s="30">
        <v>9012</v>
      </c>
      <c r="M84" s="30">
        <v>50825</v>
      </c>
      <c r="N84" s="30">
        <v>17443</v>
      </c>
      <c r="O84" s="30">
        <v>7441</v>
      </c>
      <c r="P84" s="30">
        <v>11047</v>
      </c>
      <c r="Q84" s="30">
        <v>35931</v>
      </c>
      <c r="R84" s="30"/>
      <c r="S84" s="30"/>
      <c r="T84" s="30"/>
      <c r="U84" s="30"/>
      <c r="V84" s="30">
        <v>101279</v>
      </c>
      <c r="W84" s="30">
        <v>814901</v>
      </c>
      <c r="X84" s="30"/>
      <c r="Y84" s="29"/>
      <c r="Z84" s="31">
        <v>3747768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3149171</v>
      </c>
      <c r="D5" s="357">
        <f t="shared" si="0"/>
        <v>0</v>
      </c>
      <c r="E5" s="356">
        <f t="shared" si="0"/>
        <v>700000</v>
      </c>
      <c r="F5" s="358">
        <f t="shared" si="0"/>
        <v>965520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724140</v>
      </c>
      <c r="Y5" s="358">
        <f t="shared" si="0"/>
        <v>-724140</v>
      </c>
      <c r="Z5" s="359">
        <f>+IF(X5&lt;&gt;0,+(Y5/X5)*100,0)</f>
        <v>-100</v>
      </c>
      <c r="AA5" s="360">
        <f>+AA6+AA8+AA11+AA13+AA15</f>
        <v>965520</v>
      </c>
    </row>
    <row r="6" spans="1:27" ht="12.75">
      <c r="A6" s="361" t="s">
        <v>205</v>
      </c>
      <c r="B6" s="142"/>
      <c r="C6" s="60">
        <f>+C7</f>
        <v>843843</v>
      </c>
      <c r="D6" s="340">
        <f aca="true" t="shared" si="1" ref="D6:AA6">+D7</f>
        <v>0</v>
      </c>
      <c r="E6" s="60">
        <f t="shared" si="1"/>
        <v>340000</v>
      </c>
      <c r="F6" s="59">
        <f t="shared" si="1"/>
        <v>390000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292500</v>
      </c>
      <c r="Y6" s="59">
        <f t="shared" si="1"/>
        <v>-292500</v>
      </c>
      <c r="Z6" s="61">
        <f>+IF(X6&lt;&gt;0,+(Y6/X6)*100,0)</f>
        <v>-100</v>
      </c>
      <c r="AA6" s="62">
        <f t="shared" si="1"/>
        <v>390000</v>
      </c>
    </row>
    <row r="7" spans="1:27" ht="12.75">
      <c r="A7" s="291" t="s">
        <v>229</v>
      </c>
      <c r="B7" s="142"/>
      <c r="C7" s="60">
        <v>843843</v>
      </c>
      <c r="D7" s="340"/>
      <c r="E7" s="60">
        <v>340000</v>
      </c>
      <c r="F7" s="59">
        <v>390000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292500</v>
      </c>
      <c r="Y7" s="59">
        <v>-292500</v>
      </c>
      <c r="Z7" s="61">
        <v>-100</v>
      </c>
      <c r="AA7" s="62">
        <v>390000</v>
      </c>
    </row>
    <row r="8" spans="1:27" ht="12.75">
      <c r="A8" s="361" t="s">
        <v>206</v>
      </c>
      <c r="B8" s="142"/>
      <c r="C8" s="60">
        <f aca="true" t="shared" si="2" ref="C8:Y8">SUM(C9:C10)</f>
        <v>2289831</v>
      </c>
      <c r="D8" s="340">
        <f t="shared" si="2"/>
        <v>0</v>
      </c>
      <c r="E8" s="60">
        <f t="shared" si="2"/>
        <v>0</v>
      </c>
      <c r="F8" s="59">
        <f t="shared" si="2"/>
        <v>75520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56640</v>
      </c>
      <c r="Y8" s="59">
        <f t="shared" si="2"/>
        <v>-56640</v>
      </c>
      <c r="Z8" s="61">
        <f>+IF(X8&lt;&gt;0,+(Y8/X8)*100,0)</f>
        <v>-100</v>
      </c>
      <c r="AA8" s="62">
        <f>SUM(AA9:AA10)</f>
        <v>75520</v>
      </c>
    </row>
    <row r="9" spans="1:27" ht="12.75">
      <c r="A9" s="291" t="s">
        <v>230</v>
      </c>
      <c r="B9" s="142"/>
      <c r="C9" s="60">
        <v>2289831</v>
      </c>
      <c r="D9" s="340"/>
      <c r="E9" s="60"/>
      <c r="F9" s="59">
        <v>75520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56640</v>
      </c>
      <c r="Y9" s="59">
        <v>-56640</v>
      </c>
      <c r="Z9" s="61">
        <v>-100</v>
      </c>
      <c r="AA9" s="62">
        <v>75520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15497</v>
      </c>
      <c r="D11" s="363">
        <f aca="true" t="shared" si="3" ref="D11:AA11">+D12</f>
        <v>0</v>
      </c>
      <c r="E11" s="362">
        <f t="shared" si="3"/>
        <v>150000</v>
      </c>
      <c r="F11" s="364">
        <f t="shared" si="3"/>
        <v>150000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112500</v>
      </c>
      <c r="Y11" s="364">
        <f t="shared" si="3"/>
        <v>-112500</v>
      </c>
      <c r="Z11" s="365">
        <f>+IF(X11&lt;&gt;0,+(Y11/X11)*100,0)</f>
        <v>-100</v>
      </c>
      <c r="AA11" s="366">
        <f t="shared" si="3"/>
        <v>150000</v>
      </c>
    </row>
    <row r="12" spans="1:27" ht="12.75">
      <c r="A12" s="291" t="s">
        <v>232</v>
      </c>
      <c r="B12" s="136"/>
      <c r="C12" s="60">
        <v>15497</v>
      </c>
      <c r="D12" s="340"/>
      <c r="E12" s="60">
        <v>150000</v>
      </c>
      <c r="F12" s="59">
        <v>150000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112500</v>
      </c>
      <c r="Y12" s="59">
        <v>-112500</v>
      </c>
      <c r="Z12" s="61">
        <v>-100</v>
      </c>
      <c r="AA12" s="62">
        <v>150000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150000</v>
      </c>
      <c r="F13" s="342">
        <f t="shared" si="4"/>
        <v>350000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262500</v>
      </c>
      <c r="Y13" s="342">
        <f t="shared" si="4"/>
        <v>-262500</v>
      </c>
      <c r="Z13" s="335">
        <f>+IF(X13&lt;&gt;0,+(Y13/X13)*100,0)</f>
        <v>-100</v>
      </c>
      <c r="AA13" s="273">
        <f t="shared" si="4"/>
        <v>350000</v>
      </c>
    </row>
    <row r="14" spans="1:27" ht="12.75">
      <c r="A14" s="291" t="s">
        <v>233</v>
      </c>
      <c r="B14" s="136"/>
      <c r="C14" s="60"/>
      <c r="D14" s="340"/>
      <c r="E14" s="60">
        <v>150000</v>
      </c>
      <c r="F14" s="59">
        <v>350000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262500</v>
      </c>
      <c r="Y14" s="59">
        <v>-262500</v>
      </c>
      <c r="Z14" s="61">
        <v>-100</v>
      </c>
      <c r="AA14" s="62">
        <v>350000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60000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9600</v>
      </c>
      <c r="D22" s="344">
        <f t="shared" si="6"/>
        <v>0</v>
      </c>
      <c r="E22" s="343">
        <f t="shared" si="6"/>
        <v>0</v>
      </c>
      <c r="F22" s="345">
        <f t="shared" si="6"/>
        <v>30000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22500</v>
      </c>
      <c r="Y22" s="345">
        <f t="shared" si="6"/>
        <v>-22500</v>
      </c>
      <c r="Z22" s="336">
        <f>+IF(X22&lt;&gt;0,+(Y22/X22)*100,0)</f>
        <v>-100</v>
      </c>
      <c r="AA22" s="350">
        <f>SUM(AA23:AA32)</f>
        <v>30000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9600</v>
      </c>
      <c r="D32" s="340"/>
      <c r="E32" s="60"/>
      <c r="F32" s="59">
        <v>30000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22500</v>
      </c>
      <c r="Y32" s="59">
        <v>-22500</v>
      </c>
      <c r="Z32" s="61">
        <v>-100</v>
      </c>
      <c r="AA32" s="62">
        <v>30000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832628</v>
      </c>
      <c r="D40" s="344">
        <f t="shared" si="9"/>
        <v>0</v>
      </c>
      <c r="E40" s="343">
        <f t="shared" si="9"/>
        <v>2971430</v>
      </c>
      <c r="F40" s="345">
        <f t="shared" si="9"/>
        <v>2482500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1861875</v>
      </c>
      <c r="Y40" s="345">
        <f t="shared" si="9"/>
        <v>-1861875</v>
      </c>
      <c r="Z40" s="336">
        <f>+IF(X40&lt;&gt;0,+(Y40/X40)*100,0)</f>
        <v>-100</v>
      </c>
      <c r="AA40" s="350">
        <f>SUM(AA41:AA49)</f>
        <v>2482500</v>
      </c>
    </row>
    <row r="41" spans="1:27" ht="12.75">
      <c r="A41" s="361" t="s">
        <v>248</v>
      </c>
      <c r="B41" s="142"/>
      <c r="C41" s="362">
        <v>300739</v>
      </c>
      <c r="D41" s="363"/>
      <c r="E41" s="362">
        <v>900000</v>
      </c>
      <c r="F41" s="364">
        <v>550000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412500</v>
      </c>
      <c r="Y41" s="364">
        <v>-412500</v>
      </c>
      <c r="Z41" s="365">
        <v>-100</v>
      </c>
      <c r="AA41" s="366">
        <v>550000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384731</v>
      </c>
      <c r="D43" s="369"/>
      <c r="E43" s="305">
        <v>1311430</v>
      </c>
      <c r="F43" s="370">
        <v>1212500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909375</v>
      </c>
      <c r="Y43" s="370">
        <v>-909375</v>
      </c>
      <c r="Z43" s="371">
        <v>-100</v>
      </c>
      <c r="AA43" s="303">
        <v>1212500</v>
      </c>
    </row>
    <row r="44" spans="1:27" ht="12.75">
      <c r="A44" s="361" t="s">
        <v>251</v>
      </c>
      <c r="B44" s="136"/>
      <c r="C44" s="60">
        <v>12638</v>
      </c>
      <c r="D44" s="368"/>
      <c r="E44" s="54"/>
      <c r="F44" s="53">
        <v>60000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45000</v>
      </c>
      <c r="Y44" s="53">
        <v>-45000</v>
      </c>
      <c r="Z44" s="94">
        <v>-100</v>
      </c>
      <c r="AA44" s="95">
        <v>60000</v>
      </c>
    </row>
    <row r="45" spans="1:27" ht="12.75">
      <c r="A45" s="361" t="s">
        <v>252</v>
      </c>
      <c r="B45" s="136"/>
      <c r="C45" s="60"/>
      <c r="D45" s="368"/>
      <c r="E45" s="54">
        <v>110000</v>
      </c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134369</v>
      </c>
      <c r="D48" s="368"/>
      <c r="E48" s="54">
        <v>650000</v>
      </c>
      <c r="F48" s="53">
        <v>660000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495000</v>
      </c>
      <c r="Y48" s="53">
        <v>-495000</v>
      </c>
      <c r="Z48" s="94">
        <v>-100</v>
      </c>
      <c r="AA48" s="95">
        <v>660000</v>
      </c>
    </row>
    <row r="49" spans="1:27" ht="12.75">
      <c r="A49" s="361" t="s">
        <v>93</v>
      </c>
      <c r="B49" s="136"/>
      <c r="C49" s="54">
        <v>151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3991399</v>
      </c>
      <c r="D60" s="346">
        <f t="shared" si="14"/>
        <v>0</v>
      </c>
      <c r="E60" s="219">
        <f t="shared" si="14"/>
        <v>3671430</v>
      </c>
      <c r="F60" s="264">
        <f t="shared" si="14"/>
        <v>3478020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2608515</v>
      </c>
      <c r="Y60" s="264">
        <f t="shared" si="14"/>
        <v>-2608515</v>
      </c>
      <c r="Z60" s="337">
        <f>+IF(X60&lt;&gt;0,+(Y60/X60)*100,0)</f>
        <v>-100</v>
      </c>
      <c r="AA60" s="232">
        <f>+AA57+AA54+AA51+AA40+AA37+AA34+AA22+AA5</f>
        <v>3478020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37259442</v>
      </c>
      <c r="D5" s="153">
        <f>SUM(D6:D8)</f>
        <v>0</v>
      </c>
      <c r="E5" s="154">
        <f t="shared" si="0"/>
        <v>79385689</v>
      </c>
      <c r="F5" s="100">
        <f t="shared" si="0"/>
        <v>81918563</v>
      </c>
      <c r="G5" s="100">
        <f t="shared" si="0"/>
        <v>27478805</v>
      </c>
      <c r="H5" s="100">
        <f t="shared" si="0"/>
        <v>307795</v>
      </c>
      <c r="I5" s="100">
        <f t="shared" si="0"/>
        <v>1079888</v>
      </c>
      <c r="J5" s="100">
        <f t="shared" si="0"/>
        <v>28866488</v>
      </c>
      <c r="K5" s="100">
        <f t="shared" si="0"/>
        <v>987311</v>
      </c>
      <c r="L5" s="100">
        <f t="shared" si="0"/>
        <v>1097044</v>
      </c>
      <c r="M5" s="100">
        <f t="shared" si="0"/>
        <v>14985986</v>
      </c>
      <c r="N5" s="100">
        <f t="shared" si="0"/>
        <v>17070341</v>
      </c>
      <c r="O5" s="100">
        <f t="shared" si="0"/>
        <v>947095</v>
      </c>
      <c r="P5" s="100">
        <f t="shared" si="0"/>
        <v>931062</v>
      </c>
      <c r="Q5" s="100">
        <f t="shared" si="0"/>
        <v>11052546</v>
      </c>
      <c r="R5" s="100">
        <f t="shared" si="0"/>
        <v>12930703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58867532</v>
      </c>
      <c r="X5" s="100">
        <f t="shared" si="0"/>
        <v>56760771</v>
      </c>
      <c r="Y5" s="100">
        <f t="shared" si="0"/>
        <v>2106761</v>
      </c>
      <c r="Z5" s="137">
        <f>+IF(X5&lt;&gt;0,+(Y5/X5)*100,0)</f>
        <v>3.711649723714993</v>
      </c>
      <c r="AA5" s="153">
        <f>SUM(AA6:AA8)</f>
        <v>81918563</v>
      </c>
    </row>
    <row r="6" spans="1:27" ht="12.75">
      <c r="A6" s="138" t="s">
        <v>75</v>
      </c>
      <c r="B6" s="136"/>
      <c r="C6" s="155">
        <v>3976918</v>
      </c>
      <c r="D6" s="155"/>
      <c r="E6" s="156">
        <v>2318000</v>
      </c>
      <c r="F6" s="60">
        <v>2318000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1657370</v>
      </c>
      <c r="Y6" s="60">
        <v>-1657370</v>
      </c>
      <c r="Z6" s="140">
        <v>-100</v>
      </c>
      <c r="AA6" s="155">
        <v>2318000</v>
      </c>
    </row>
    <row r="7" spans="1:27" ht="12.75">
      <c r="A7" s="138" t="s">
        <v>76</v>
      </c>
      <c r="B7" s="136"/>
      <c r="C7" s="157">
        <v>27355525</v>
      </c>
      <c r="D7" s="157"/>
      <c r="E7" s="158">
        <v>77067689</v>
      </c>
      <c r="F7" s="159">
        <v>78661307</v>
      </c>
      <c r="G7" s="159">
        <v>27478651</v>
      </c>
      <c r="H7" s="159">
        <v>305636</v>
      </c>
      <c r="I7" s="159">
        <v>1077729</v>
      </c>
      <c r="J7" s="159">
        <v>28862016</v>
      </c>
      <c r="K7" s="159">
        <v>985152</v>
      </c>
      <c r="L7" s="159">
        <v>1094885</v>
      </c>
      <c r="M7" s="159">
        <v>14983827</v>
      </c>
      <c r="N7" s="159">
        <v>17063864</v>
      </c>
      <c r="O7" s="159">
        <v>947095</v>
      </c>
      <c r="P7" s="159">
        <v>928903</v>
      </c>
      <c r="Q7" s="159">
        <v>11050387</v>
      </c>
      <c r="R7" s="159">
        <v>12926385</v>
      </c>
      <c r="S7" s="159"/>
      <c r="T7" s="159"/>
      <c r="U7" s="159"/>
      <c r="V7" s="159"/>
      <c r="W7" s="159">
        <v>58852265</v>
      </c>
      <c r="X7" s="159">
        <v>55103401</v>
      </c>
      <c r="Y7" s="159">
        <v>3748864</v>
      </c>
      <c r="Z7" s="141">
        <v>6.8</v>
      </c>
      <c r="AA7" s="157">
        <v>78661307</v>
      </c>
    </row>
    <row r="8" spans="1:27" ht="12.75">
      <c r="A8" s="138" t="s">
        <v>77</v>
      </c>
      <c r="B8" s="136"/>
      <c r="C8" s="155">
        <v>5926999</v>
      </c>
      <c r="D8" s="155"/>
      <c r="E8" s="156"/>
      <c r="F8" s="60">
        <v>939256</v>
      </c>
      <c r="G8" s="60">
        <v>154</v>
      </c>
      <c r="H8" s="60">
        <v>2159</v>
      </c>
      <c r="I8" s="60">
        <v>2159</v>
      </c>
      <c r="J8" s="60">
        <v>4472</v>
      </c>
      <c r="K8" s="60">
        <v>2159</v>
      </c>
      <c r="L8" s="60">
        <v>2159</v>
      </c>
      <c r="M8" s="60">
        <v>2159</v>
      </c>
      <c r="N8" s="60">
        <v>6477</v>
      </c>
      <c r="O8" s="60"/>
      <c r="P8" s="60">
        <v>2159</v>
      </c>
      <c r="Q8" s="60">
        <v>2159</v>
      </c>
      <c r="R8" s="60">
        <v>4318</v>
      </c>
      <c r="S8" s="60"/>
      <c r="T8" s="60"/>
      <c r="U8" s="60"/>
      <c r="V8" s="60"/>
      <c r="W8" s="60">
        <v>15267</v>
      </c>
      <c r="X8" s="60"/>
      <c r="Y8" s="60">
        <v>15267</v>
      </c>
      <c r="Z8" s="140">
        <v>0</v>
      </c>
      <c r="AA8" s="155">
        <v>939256</v>
      </c>
    </row>
    <row r="9" spans="1:27" ht="12.75">
      <c r="A9" s="135" t="s">
        <v>78</v>
      </c>
      <c r="B9" s="136"/>
      <c r="C9" s="153">
        <f aca="true" t="shared" si="1" ref="C9:Y9">SUM(C10:C14)</f>
        <v>34259608</v>
      </c>
      <c r="D9" s="153">
        <f>SUM(D10:D14)</f>
        <v>0</v>
      </c>
      <c r="E9" s="154">
        <f t="shared" si="1"/>
        <v>10015998</v>
      </c>
      <c r="F9" s="100">
        <f t="shared" si="1"/>
        <v>28015998</v>
      </c>
      <c r="G9" s="100">
        <f t="shared" si="1"/>
        <v>1179780</v>
      </c>
      <c r="H9" s="100">
        <f t="shared" si="1"/>
        <v>234957</v>
      </c>
      <c r="I9" s="100">
        <f t="shared" si="1"/>
        <v>193770</v>
      </c>
      <c r="J9" s="100">
        <f t="shared" si="1"/>
        <v>1608507</v>
      </c>
      <c r="K9" s="100">
        <f t="shared" si="1"/>
        <v>243949</v>
      </c>
      <c r="L9" s="100">
        <f t="shared" si="1"/>
        <v>389792</v>
      </c>
      <c r="M9" s="100">
        <f t="shared" si="1"/>
        <v>416184</v>
      </c>
      <c r="N9" s="100">
        <f t="shared" si="1"/>
        <v>1049925</v>
      </c>
      <c r="O9" s="100">
        <f t="shared" si="1"/>
        <v>485582</v>
      </c>
      <c r="P9" s="100">
        <f t="shared" si="1"/>
        <v>590422</v>
      </c>
      <c r="Q9" s="100">
        <f t="shared" si="1"/>
        <v>687175</v>
      </c>
      <c r="R9" s="100">
        <f t="shared" si="1"/>
        <v>1763179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4421611</v>
      </c>
      <c r="X9" s="100">
        <f t="shared" si="1"/>
        <v>7161439</v>
      </c>
      <c r="Y9" s="100">
        <f t="shared" si="1"/>
        <v>-2739828</v>
      </c>
      <c r="Z9" s="137">
        <f>+IF(X9&lt;&gt;0,+(Y9/X9)*100,0)</f>
        <v>-38.25806517377303</v>
      </c>
      <c r="AA9" s="153">
        <f>SUM(AA10:AA14)</f>
        <v>28015998</v>
      </c>
    </row>
    <row r="10" spans="1:27" ht="12.75">
      <c r="A10" s="138" t="s">
        <v>79</v>
      </c>
      <c r="B10" s="136"/>
      <c r="C10" s="155">
        <v>3864000</v>
      </c>
      <c r="D10" s="155"/>
      <c r="E10" s="156">
        <v>8439255</v>
      </c>
      <c r="F10" s="60">
        <v>8439255</v>
      </c>
      <c r="G10" s="60">
        <v>651</v>
      </c>
      <c r="H10" s="60">
        <v>8315</v>
      </c>
      <c r="I10" s="60">
        <v>4837</v>
      </c>
      <c r="J10" s="60">
        <v>13803</v>
      </c>
      <c r="K10" s="60">
        <v>9255</v>
      </c>
      <c r="L10" s="60">
        <v>9321</v>
      </c>
      <c r="M10" s="60">
        <v>6992</v>
      </c>
      <c r="N10" s="60">
        <v>25568</v>
      </c>
      <c r="O10" s="60">
        <v>8046</v>
      </c>
      <c r="P10" s="60">
        <v>5747</v>
      </c>
      <c r="Q10" s="60">
        <v>3750</v>
      </c>
      <c r="R10" s="60">
        <v>17543</v>
      </c>
      <c r="S10" s="60"/>
      <c r="T10" s="60"/>
      <c r="U10" s="60"/>
      <c r="V10" s="60"/>
      <c r="W10" s="60">
        <v>56914</v>
      </c>
      <c r="X10" s="60">
        <v>6034068</v>
      </c>
      <c r="Y10" s="60">
        <v>-5977154</v>
      </c>
      <c r="Z10" s="140">
        <v>-99.06</v>
      </c>
      <c r="AA10" s="155">
        <v>8439255</v>
      </c>
    </row>
    <row r="11" spans="1:27" ht="12.75">
      <c r="A11" s="138" t="s">
        <v>80</v>
      </c>
      <c r="B11" s="136"/>
      <c r="C11" s="155">
        <v>1994686</v>
      </c>
      <c r="D11" s="155"/>
      <c r="E11" s="156">
        <v>820620</v>
      </c>
      <c r="F11" s="60">
        <v>820620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586743</v>
      </c>
      <c r="Y11" s="60">
        <v>-586743</v>
      </c>
      <c r="Z11" s="140">
        <v>-100</v>
      </c>
      <c r="AA11" s="155">
        <v>820620</v>
      </c>
    </row>
    <row r="12" spans="1:27" ht="12.75">
      <c r="A12" s="138" t="s">
        <v>81</v>
      </c>
      <c r="B12" s="136"/>
      <c r="C12" s="155">
        <v>27535148</v>
      </c>
      <c r="D12" s="155"/>
      <c r="E12" s="156"/>
      <c r="F12" s="60">
        <v>18000000</v>
      </c>
      <c r="G12" s="60">
        <v>1108324</v>
      </c>
      <c r="H12" s="60">
        <v>190468</v>
      </c>
      <c r="I12" s="60">
        <v>150210</v>
      </c>
      <c r="J12" s="60">
        <v>1449002</v>
      </c>
      <c r="K12" s="60">
        <v>198285</v>
      </c>
      <c r="L12" s="60">
        <v>346121</v>
      </c>
      <c r="M12" s="60">
        <v>372485</v>
      </c>
      <c r="N12" s="60">
        <v>916891</v>
      </c>
      <c r="O12" s="60">
        <v>441303</v>
      </c>
      <c r="P12" s="60">
        <v>548609</v>
      </c>
      <c r="Q12" s="60">
        <v>651431</v>
      </c>
      <c r="R12" s="60">
        <v>1641343</v>
      </c>
      <c r="S12" s="60"/>
      <c r="T12" s="60"/>
      <c r="U12" s="60"/>
      <c r="V12" s="60"/>
      <c r="W12" s="60">
        <v>4007236</v>
      </c>
      <c r="X12" s="60"/>
      <c r="Y12" s="60">
        <v>4007236</v>
      </c>
      <c r="Z12" s="140">
        <v>0</v>
      </c>
      <c r="AA12" s="155">
        <v>18000000</v>
      </c>
    </row>
    <row r="13" spans="1:27" ht="12.75">
      <c r="A13" s="138" t="s">
        <v>82</v>
      </c>
      <c r="B13" s="136"/>
      <c r="C13" s="155">
        <v>865774</v>
      </c>
      <c r="D13" s="155"/>
      <c r="E13" s="156">
        <v>756123</v>
      </c>
      <c r="F13" s="60">
        <v>756123</v>
      </c>
      <c r="G13" s="60">
        <v>70805</v>
      </c>
      <c r="H13" s="60">
        <v>36174</v>
      </c>
      <c r="I13" s="60">
        <v>38723</v>
      </c>
      <c r="J13" s="60">
        <v>145702</v>
      </c>
      <c r="K13" s="60">
        <v>36409</v>
      </c>
      <c r="L13" s="60">
        <v>34350</v>
      </c>
      <c r="M13" s="60">
        <v>36707</v>
      </c>
      <c r="N13" s="60">
        <v>107466</v>
      </c>
      <c r="O13" s="60">
        <v>36233</v>
      </c>
      <c r="P13" s="60">
        <v>36066</v>
      </c>
      <c r="Q13" s="60">
        <v>31994</v>
      </c>
      <c r="R13" s="60">
        <v>104293</v>
      </c>
      <c r="S13" s="60"/>
      <c r="T13" s="60"/>
      <c r="U13" s="60"/>
      <c r="V13" s="60"/>
      <c r="W13" s="60">
        <v>357461</v>
      </c>
      <c r="X13" s="60">
        <v>540628</v>
      </c>
      <c r="Y13" s="60">
        <v>-183167</v>
      </c>
      <c r="Z13" s="140">
        <v>-33.88</v>
      </c>
      <c r="AA13" s="155">
        <v>756123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20133604</v>
      </c>
      <c r="D15" s="153">
        <f>SUM(D16:D18)</f>
        <v>0</v>
      </c>
      <c r="E15" s="154">
        <f t="shared" si="2"/>
        <v>22676368</v>
      </c>
      <c r="F15" s="100">
        <f t="shared" si="2"/>
        <v>3764568</v>
      </c>
      <c r="G15" s="100">
        <f t="shared" si="2"/>
        <v>5407525</v>
      </c>
      <c r="H15" s="100">
        <f t="shared" si="2"/>
        <v>250000</v>
      </c>
      <c r="I15" s="100">
        <f t="shared" si="2"/>
        <v>0</v>
      </c>
      <c r="J15" s="100">
        <f t="shared" si="2"/>
        <v>5657525</v>
      </c>
      <c r="K15" s="100">
        <f t="shared" si="2"/>
        <v>0</v>
      </c>
      <c r="L15" s="100">
        <f t="shared" si="2"/>
        <v>450000</v>
      </c>
      <c r="M15" s="100">
        <f t="shared" si="2"/>
        <v>3205000</v>
      </c>
      <c r="N15" s="100">
        <f t="shared" si="2"/>
        <v>3655000</v>
      </c>
      <c r="O15" s="100">
        <f t="shared" si="2"/>
        <v>0</v>
      </c>
      <c r="P15" s="100">
        <f t="shared" si="2"/>
        <v>300000</v>
      </c>
      <c r="Q15" s="100">
        <f t="shared" si="2"/>
        <v>9927000</v>
      </c>
      <c r="R15" s="100">
        <f t="shared" si="2"/>
        <v>10227000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19539525</v>
      </c>
      <c r="X15" s="100">
        <f t="shared" si="2"/>
        <v>16213603</v>
      </c>
      <c r="Y15" s="100">
        <f t="shared" si="2"/>
        <v>3325922</v>
      </c>
      <c r="Z15" s="137">
        <f>+IF(X15&lt;&gt;0,+(Y15/X15)*100,0)</f>
        <v>20.51315799455556</v>
      </c>
      <c r="AA15" s="153">
        <f>SUM(AA16:AA18)</f>
        <v>3764568</v>
      </c>
    </row>
    <row r="16" spans="1:27" ht="12.75">
      <c r="A16" s="138" t="s">
        <v>85</v>
      </c>
      <c r="B16" s="136"/>
      <c r="C16" s="155">
        <v>918141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19215463</v>
      </c>
      <c r="D17" s="155"/>
      <c r="E17" s="156">
        <v>22676368</v>
      </c>
      <c r="F17" s="60">
        <v>3764568</v>
      </c>
      <c r="G17" s="60">
        <v>5407525</v>
      </c>
      <c r="H17" s="60">
        <v>250000</v>
      </c>
      <c r="I17" s="60"/>
      <c r="J17" s="60">
        <v>5657525</v>
      </c>
      <c r="K17" s="60"/>
      <c r="L17" s="60">
        <v>450000</v>
      </c>
      <c r="M17" s="60">
        <v>3205000</v>
      </c>
      <c r="N17" s="60">
        <v>3655000</v>
      </c>
      <c r="O17" s="60"/>
      <c r="P17" s="60">
        <v>300000</v>
      </c>
      <c r="Q17" s="60">
        <v>9927000</v>
      </c>
      <c r="R17" s="60">
        <v>10227000</v>
      </c>
      <c r="S17" s="60"/>
      <c r="T17" s="60"/>
      <c r="U17" s="60"/>
      <c r="V17" s="60"/>
      <c r="W17" s="60">
        <v>19539525</v>
      </c>
      <c r="X17" s="60">
        <v>16213603</v>
      </c>
      <c r="Y17" s="60">
        <v>3325922</v>
      </c>
      <c r="Z17" s="140">
        <v>20.51</v>
      </c>
      <c r="AA17" s="155">
        <v>3764568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114687921</v>
      </c>
      <c r="D19" s="153">
        <f>SUM(D20:D23)</f>
        <v>0</v>
      </c>
      <c r="E19" s="154">
        <f t="shared" si="3"/>
        <v>125758240</v>
      </c>
      <c r="F19" s="100">
        <f t="shared" si="3"/>
        <v>125758245</v>
      </c>
      <c r="G19" s="100">
        <f t="shared" si="3"/>
        <v>24477171</v>
      </c>
      <c r="H19" s="100">
        <f t="shared" si="3"/>
        <v>3441412</v>
      </c>
      <c r="I19" s="100">
        <f t="shared" si="3"/>
        <v>4192536</v>
      </c>
      <c r="J19" s="100">
        <f t="shared" si="3"/>
        <v>32111119</v>
      </c>
      <c r="K19" s="100">
        <f t="shared" si="3"/>
        <v>16744119</v>
      </c>
      <c r="L19" s="100">
        <f t="shared" si="3"/>
        <v>5008786</v>
      </c>
      <c r="M19" s="100">
        <f t="shared" si="3"/>
        <v>3939178</v>
      </c>
      <c r="N19" s="100">
        <f t="shared" si="3"/>
        <v>25692083</v>
      </c>
      <c r="O19" s="100">
        <f t="shared" si="3"/>
        <v>3489913</v>
      </c>
      <c r="P19" s="100">
        <f t="shared" si="3"/>
        <v>3469633</v>
      </c>
      <c r="Q19" s="100">
        <f t="shared" si="3"/>
        <v>23932853</v>
      </c>
      <c r="R19" s="100">
        <f t="shared" si="3"/>
        <v>30892399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88695601</v>
      </c>
      <c r="X19" s="100">
        <f t="shared" si="3"/>
        <v>89917142</v>
      </c>
      <c r="Y19" s="100">
        <f t="shared" si="3"/>
        <v>-1221541</v>
      </c>
      <c r="Z19" s="137">
        <f>+IF(X19&lt;&gt;0,+(Y19/X19)*100,0)</f>
        <v>-1.3585184902785277</v>
      </c>
      <c r="AA19" s="153">
        <f>SUM(AA20:AA23)</f>
        <v>125758245</v>
      </c>
    </row>
    <row r="20" spans="1:27" ht="12.75">
      <c r="A20" s="138" t="s">
        <v>89</v>
      </c>
      <c r="B20" s="136"/>
      <c r="C20" s="155">
        <v>36579381</v>
      </c>
      <c r="D20" s="155"/>
      <c r="E20" s="156">
        <v>37369260</v>
      </c>
      <c r="F20" s="60">
        <v>37369260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>
        <v>3000000</v>
      </c>
      <c r="R20" s="60">
        <v>3000000</v>
      </c>
      <c r="S20" s="60"/>
      <c r="T20" s="60"/>
      <c r="U20" s="60"/>
      <c r="V20" s="60"/>
      <c r="W20" s="60">
        <v>3000000</v>
      </c>
      <c r="X20" s="60">
        <v>26719020</v>
      </c>
      <c r="Y20" s="60">
        <v>-23719020</v>
      </c>
      <c r="Z20" s="140">
        <v>-88.77</v>
      </c>
      <c r="AA20" s="155">
        <v>37369260</v>
      </c>
    </row>
    <row r="21" spans="1:27" ht="12.75">
      <c r="A21" s="138" t="s">
        <v>90</v>
      </c>
      <c r="B21" s="136"/>
      <c r="C21" s="155">
        <v>58395522</v>
      </c>
      <c r="D21" s="155"/>
      <c r="E21" s="156">
        <v>62795738</v>
      </c>
      <c r="F21" s="60">
        <v>62795743</v>
      </c>
      <c r="G21" s="60">
        <v>23259852</v>
      </c>
      <c r="H21" s="60">
        <v>2222774</v>
      </c>
      <c r="I21" s="60">
        <v>2974047</v>
      </c>
      <c r="J21" s="60">
        <v>28456673</v>
      </c>
      <c r="K21" s="60">
        <v>15409899</v>
      </c>
      <c r="L21" s="60">
        <v>3675003</v>
      </c>
      <c r="M21" s="60">
        <v>2605505</v>
      </c>
      <c r="N21" s="60">
        <v>21690407</v>
      </c>
      <c r="O21" s="60">
        <v>2152076</v>
      </c>
      <c r="P21" s="60">
        <v>2135479</v>
      </c>
      <c r="Q21" s="60">
        <v>19598945</v>
      </c>
      <c r="R21" s="60">
        <v>23886500</v>
      </c>
      <c r="S21" s="60"/>
      <c r="T21" s="60"/>
      <c r="U21" s="60"/>
      <c r="V21" s="60"/>
      <c r="W21" s="60">
        <v>74033580</v>
      </c>
      <c r="X21" s="60">
        <v>44898956</v>
      </c>
      <c r="Y21" s="60">
        <v>29134624</v>
      </c>
      <c r="Z21" s="140">
        <v>64.89</v>
      </c>
      <c r="AA21" s="155">
        <v>62795743</v>
      </c>
    </row>
    <row r="22" spans="1:27" ht="12.75">
      <c r="A22" s="138" t="s">
        <v>91</v>
      </c>
      <c r="B22" s="136"/>
      <c r="C22" s="157">
        <v>10033389</v>
      </c>
      <c r="D22" s="157"/>
      <c r="E22" s="158">
        <v>18008489</v>
      </c>
      <c r="F22" s="159">
        <v>18008489</v>
      </c>
      <c r="G22" s="159">
        <v>753954</v>
      </c>
      <c r="H22" s="159">
        <v>755217</v>
      </c>
      <c r="I22" s="159">
        <v>755139</v>
      </c>
      <c r="J22" s="159">
        <v>2264310</v>
      </c>
      <c r="K22" s="159">
        <v>821455</v>
      </c>
      <c r="L22" s="159">
        <v>821213</v>
      </c>
      <c r="M22" s="159">
        <v>821107</v>
      </c>
      <c r="N22" s="159">
        <v>2463775</v>
      </c>
      <c r="O22" s="159">
        <v>825059</v>
      </c>
      <c r="P22" s="159">
        <v>821314</v>
      </c>
      <c r="Q22" s="159">
        <v>821130</v>
      </c>
      <c r="R22" s="159">
        <v>2467503</v>
      </c>
      <c r="S22" s="159"/>
      <c r="T22" s="159"/>
      <c r="U22" s="159"/>
      <c r="V22" s="159"/>
      <c r="W22" s="159">
        <v>7195588</v>
      </c>
      <c r="X22" s="159">
        <v>12876068</v>
      </c>
      <c r="Y22" s="159">
        <v>-5680480</v>
      </c>
      <c r="Z22" s="141">
        <v>-44.12</v>
      </c>
      <c r="AA22" s="157">
        <v>18008489</v>
      </c>
    </row>
    <row r="23" spans="1:27" ht="12.75">
      <c r="A23" s="138" t="s">
        <v>92</v>
      </c>
      <c r="B23" s="136"/>
      <c r="C23" s="155">
        <v>9679629</v>
      </c>
      <c r="D23" s="155"/>
      <c r="E23" s="156">
        <v>7584753</v>
      </c>
      <c r="F23" s="60">
        <v>7584753</v>
      </c>
      <c r="G23" s="60">
        <v>463365</v>
      </c>
      <c r="H23" s="60">
        <v>463421</v>
      </c>
      <c r="I23" s="60">
        <v>463350</v>
      </c>
      <c r="J23" s="60">
        <v>1390136</v>
      </c>
      <c r="K23" s="60">
        <v>512765</v>
      </c>
      <c r="L23" s="60">
        <v>512570</v>
      </c>
      <c r="M23" s="60">
        <v>512566</v>
      </c>
      <c r="N23" s="60">
        <v>1537901</v>
      </c>
      <c r="O23" s="60">
        <v>512778</v>
      </c>
      <c r="P23" s="60">
        <v>512840</v>
      </c>
      <c r="Q23" s="60">
        <v>512778</v>
      </c>
      <c r="R23" s="60">
        <v>1538396</v>
      </c>
      <c r="S23" s="60"/>
      <c r="T23" s="60"/>
      <c r="U23" s="60"/>
      <c r="V23" s="60"/>
      <c r="W23" s="60">
        <v>4466433</v>
      </c>
      <c r="X23" s="60">
        <v>5423098</v>
      </c>
      <c r="Y23" s="60">
        <v>-956665</v>
      </c>
      <c r="Z23" s="140">
        <v>-17.64</v>
      </c>
      <c r="AA23" s="155">
        <v>7584753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206340575</v>
      </c>
      <c r="D25" s="168">
        <f>+D5+D9+D15+D19+D24</f>
        <v>0</v>
      </c>
      <c r="E25" s="169">
        <f t="shared" si="4"/>
        <v>237836295</v>
      </c>
      <c r="F25" s="73">
        <f t="shared" si="4"/>
        <v>239457374</v>
      </c>
      <c r="G25" s="73">
        <f t="shared" si="4"/>
        <v>58543281</v>
      </c>
      <c r="H25" s="73">
        <f t="shared" si="4"/>
        <v>4234164</v>
      </c>
      <c r="I25" s="73">
        <f t="shared" si="4"/>
        <v>5466194</v>
      </c>
      <c r="J25" s="73">
        <f t="shared" si="4"/>
        <v>68243639</v>
      </c>
      <c r="K25" s="73">
        <f t="shared" si="4"/>
        <v>17975379</v>
      </c>
      <c r="L25" s="73">
        <f t="shared" si="4"/>
        <v>6945622</v>
      </c>
      <c r="M25" s="73">
        <f t="shared" si="4"/>
        <v>22546348</v>
      </c>
      <c r="N25" s="73">
        <f t="shared" si="4"/>
        <v>47467349</v>
      </c>
      <c r="O25" s="73">
        <f t="shared" si="4"/>
        <v>4922590</v>
      </c>
      <c r="P25" s="73">
        <f t="shared" si="4"/>
        <v>5291117</v>
      </c>
      <c r="Q25" s="73">
        <f t="shared" si="4"/>
        <v>45599574</v>
      </c>
      <c r="R25" s="73">
        <f t="shared" si="4"/>
        <v>55813281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171524269</v>
      </c>
      <c r="X25" s="73">
        <f t="shared" si="4"/>
        <v>170052955</v>
      </c>
      <c r="Y25" s="73">
        <f t="shared" si="4"/>
        <v>1471314</v>
      </c>
      <c r="Z25" s="170">
        <f>+IF(X25&lt;&gt;0,+(Y25/X25)*100,0)</f>
        <v>0.8652093108290885</v>
      </c>
      <c r="AA25" s="168">
        <f>+AA5+AA9+AA15+AA19+AA24</f>
        <v>239457374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117731906</v>
      </c>
      <c r="D28" s="153">
        <f>SUM(D29:D31)</f>
        <v>0</v>
      </c>
      <c r="E28" s="154">
        <f t="shared" si="5"/>
        <v>48007024</v>
      </c>
      <c r="F28" s="100">
        <f t="shared" si="5"/>
        <v>52871859</v>
      </c>
      <c r="G28" s="100">
        <f t="shared" si="5"/>
        <v>5390272</v>
      </c>
      <c r="H28" s="100">
        <f t="shared" si="5"/>
        <v>2491887</v>
      </c>
      <c r="I28" s="100">
        <f t="shared" si="5"/>
        <v>2924300</v>
      </c>
      <c r="J28" s="100">
        <f t="shared" si="5"/>
        <v>10806459</v>
      </c>
      <c r="K28" s="100">
        <f t="shared" si="5"/>
        <v>2913830</v>
      </c>
      <c r="L28" s="100">
        <f t="shared" si="5"/>
        <v>3798898</v>
      </c>
      <c r="M28" s="100">
        <f t="shared" si="5"/>
        <v>3142479</v>
      </c>
      <c r="N28" s="100">
        <f t="shared" si="5"/>
        <v>9855207</v>
      </c>
      <c r="O28" s="100">
        <f t="shared" si="5"/>
        <v>2507601</v>
      </c>
      <c r="P28" s="100">
        <f t="shared" si="5"/>
        <v>2846227</v>
      </c>
      <c r="Q28" s="100">
        <f t="shared" si="5"/>
        <v>5653429</v>
      </c>
      <c r="R28" s="100">
        <f t="shared" si="5"/>
        <v>11007257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31668923</v>
      </c>
      <c r="X28" s="100">
        <f t="shared" si="5"/>
        <v>34325021</v>
      </c>
      <c r="Y28" s="100">
        <f t="shared" si="5"/>
        <v>-2656098</v>
      </c>
      <c r="Z28" s="137">
        <f>+IF(X28&lt;&gt;0,+(Y28/X28)*100,0)</f>
        <v>-7.738081209039901</v>
      </c>
      <c r="AA28" s="153">
        <f>SUM(AA29:AA31)</f>
        <v>52871859</v>
      </c>
    </row>
    <row r="29" spans="1:27" ht="12.75">
      <c r="A29" s="138" t="s">
        <v>75</v>
      </c>
      <c r="B29" s="136"/>
      <c r="C29" s="155">
        <v>7828253</v>
      </c>
      <c r="D29" s="155"/>
      <c r="E29" s="156">
        <v>9104484</v>
      </c>
      <c r="F29" s="60">
        <v>9066144</v>
      </c>
      <c r="G29" s="60">
        <v>465313</v>
      </c>
      <c r="H29" s="60">
        <v>669142</v>
      </c>
      <c r="I29" s="60">
        <v>655914</v>
      </c>
      <c r="J29" s="60">
        <v>1790369</v>
      </c>
      <c r="K29" s="60">
        <v>636315</v>
      </c>
      <c r="L29" s="60">
        <v>674898</v>
      </c>
      <c r="M29" s="60">
        <v>615358</v>
      </c>
      <c r="N29" s="60">
        <v>1926571</v>
      </c>
      <c r="O29" s="60">
        <v>582875</v>
      </c>
      <c r="P29" s="60">
        <v>762998</v>
      </c>
      <c r="Q29" s="60">
        <v>596698</v>
      </c>
      <c r="R29" s="60">
        <v>1942571</v>
      </c>
      <c r="S29" s="60"/>
      <c r="T29" s="60"/>
      <c r="U29" s="60"/>
      <c r="V29" s="60"/>
      <c r="W29" s="60">
        <v>5659511</v>
      </c>
      <c r="X29" s="60">
        <v>6509706</v>
      </c>
      <c r="Y29" s="60">
        <v>-850195</v>
      </c>
      <c r="Z29" s="140">
        <v>-13.06</v>
      </c>
      <c r="AA29" s="155">
        <v>9066144</v>
      </c>
    </row>
    <row r="30" spans="1:27" ht="12.75">
      <c r="A30" s="138" t="s">
        <v>76</v>
      </c>
      <c r="B30" s="136"/>
      <c r="C30" s="157">
        <v>97720420</v>
      </c>
      <c r="D30" s="157"/>
      <c r="E30" s="158">
        <v>37634630</v>
      </c>
      <c r="F30" s="159">
        <v>30371414</v>
      </c>
      <c r="G30" s="159">
        <v>3319546</v>
      </c>
      <c r="H30" s="159">
        <v>1035701</v>
      </c>
      <c r="I30" s="159">
        <v>1283410</v>
      </c>
      <c r="J30" s="159">
        <v>5638657</v>
      </c>
      <c r="K30" s="159">
        <v>1411242</v>
      </c>
      <c r="L30" s="159">
        <v>2252425</v>
      </c>
      <c r="M30" s="159">
        <v>1624643</v>
      </c>
      <c r="N30" s="159">
        <v>5288310</v>
      </c>
      <c r="O30" s="159">
        <v>1063486</v>
      </c>
      <c r="P30" s="159">
        <v>1322315</v>
      </c>
      <c r="Q30" s="159">
        <v>4030154</v>
      </c>
      <c r="R30" s="159">
        <v>6415955</v>
      </c>
      <c r="S30" s="159"/>
      <c r="T30" s="159"/>
      <c r="U30" s="159"/>
      <c r="V30" s="159"/>
      <c r="W30" s="159">
        <v>17342922</v>
      </c>
      <c r="X30" s="159">
        <v>26908759</v>
      </c>
      <c r="Y30" s="159">
        <v>-9565837</v>
      </c>
      <c r="Z30" s="141">
        <v>-35.55</v>
      </c>
      <c r="AA30" s="157">
        <v>30371414</v>
      </c>
    </row>
    <row r="31" spans="1:27" ht="12.75">
      <c r="A31" s="138" t="s">
        <v>77</v>
      </c>
      <c r="B31" s="136"/>
      <c r="C31" s="155">
        <v>12183233</v>
      </c>
      <c r="D31" s="155"/>
      <c r="E31" s="156">
        <v>1267910</v>
      </c>
      <c r="F31" s="60">
        <v>13434301</v>
      </c>
      <c r="G31" s="60">
        <v>1605413</v>
      </c>
      <c r="H31" s="60">
        <v>787044</v>
      </c>
      <c r="I31" s="60">
        <v>984976</v>
      </c>
      <c r="J31" s="60">
        <v>3377433</v>
      </c>
      <c r="K31" s="60">
        <v>866273</v>
      </c>
      <c r="L31" s="60">
        <v>871575</v>
      </c>
      <c r="M31" s="60">
        <v>902478</v>
      </c>
      <c r="N31" s="60">
        <v>2640326</v>
      </c>
      <c r="O31" s="60">
        <v>861240</v>
      </c>
      <c r="P31" s="60">
        <v>760914</v>
      </c>
      <c r="Q31" s="60">
        <v>1026577</v>
      </c>
      <c r="R31" s="60">
        <v>2648731</v>
      </c>
      <c r="S31" s="60"/>
      <c r="T31" s="60"/>
      <c r="U31" s="60"/>
      <c r="V31" s="60"/>
      <c r="W31" s="60">
        <v>8666490</v>
      </c>
      <c r="X31" s="60">
        <v>906556</v>
      </c>
      <c r="Y31" s="60">
        <v>7759934</v>
      </c>
      <c r="Z31" s="140">
        <v>855.98</v>
      </c>
      <c r="AA31" s="155">
        <v>13434301</v>
      </c>
    </row>
    <row r="32" spans="1:27" ht="12.75">
      <c r="A32" s="135" t="s">
        <v>78</v>
      </c>
      <c r="B32" s="136"/>
      <c r="C32" s="153">
        <f aca="true" t="shared" si="6" ref="C32:Y32">SUM(C33:C37)</f>
        <v>10533093</v>
      </c>
      <c r="D32" s="153">
        <f>SUM(D33:D37)</f>
        <v>0</v>
      </c>
      <c r="E32" s="154">
        <f t="shared" si="6"/>
        <v>9164158</v>
      </c>
      <c r="F32" s="100">
        <f t="shared" si="6"/>
        <v>10718983</v>
      </c>
      <c r="G32" s="100">
        <f t="shared" si="6"/>
        <v>843381</v>
      </c>
      <c r="H32" s="100">
        <f t="shared" si="6"/>
        <v>670320</v>
      </c>
      <c r="I32" s="100">
        <f t="shared" si="6"/>
        <v>705222</v>
      </c>
      <c r="J32" s="100">
        <f t="shared" si="6"/>
        <v>2218923</v>
      </c>
      <c r="K32" s="100">
        <f t="shared" si="6"/>
        <v>3500947</v>
      </c>
      <c r="L32" s="100">
        <f t="shared" si="6"/>
        <v>787995</v>
      </c>
      <c r="M32" s="100">
        <f t="shared" si="6"/>
        <v>853108</v>
      </c>
      <c r="N32" s="100">
        <f t="shared" si="6"/>
        <v>5142050</v>
      </c>
      <c r="O32" s="100">
        <f t="shared" si="6"/>
        <v>868765</v>
      </c>
      <c r="P32" s="100">
        <f t="shared" si="6"/>
        <v>788385</v>
      </c>
      <c r="Q32" s="100">
        <f t="shared" si="6"/>
        <v>790286</v>
      </c>
      <c r="R32" s="100">
        <f t="shared" si="6"/>
        <v>2447436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9808409</v>
      </c>
      <c r="X32" s="100">
        <f t="shared" si="6"/>
        <v>6552373</v>
      </c>
      <c r="Y32" s="100">
        <f t="shared" si="6"/>
        <v>3256036</v>
      </c>
      <c r="Z32" s="137">
        <f>+IF(X32&lt;&gt;0,+(Y32/X32)*100,0)</f>
        <v>49.69247019362298</v>
      </c>
      <c r="AA32" s="153">
        <f>SUM(AA33:AA37)</f>
        <v>10718983</v>
      </c>
    </row>
    <row r="33" spans="1:27" ht="12.75">
      <c r="A33" s="138" t="s">
        <v>79</v>
      </c>
      <c r="B33" s="136"/>
      <c r="C33" s="155">
        <v>7766307</v>
      </c>
      <c r="D33" s="155"/>
      <c r="E33" s="156">
        <v>7744492</v>
      </c>
      <c r="F33" s="60">
        <v>7780910</v>
      </c>
      <c r="G33" s="60">
        <v>706509</v>
      </c>
      <c r="H33" s="60">
        <v>524342</v>
      </c>
      <c r="I33" s="60">
        <v>547298</v>
      </c>
      <c r="J33" s="60">
        <v>1778149</v>
      </c>
      <c r="K33" s="60">
        <v>3243152</v>
      </c>
      <c r="L33" s="60">
        <v>557415</v>
      </c>
      <c r="M33" s="60">
        <v>567850</v>
      </c>
      <c r="N33" s="60">
        <v>4368417</v>
      </c>
      <c r="O33" s="60">
        <v>567706</v>
      </c>
      <c r="P33" s="60">
        <v>504390</v>
      </c>
      <c r="Q33" s="60">
        <v>507373</v>
      </c>
      <c r="R33" s="60">
        <v>1579469</v>
      </c>
      <c r="S33" s="60"/>
      <c r="T33" s="60"/>
      <c r="U33" s="60"/>
      <c r="V33" s="60"/>
      <c r="W33" s="60">
        <v>7726035</v>
      </c>
      <c r="X33" s="60">
        <v>5537312</v>
      </c>
      <c r="Y33" s="60">
        <v>2188723</v>
      </c>
      <c r="Z33" s="140">
        <v>39.53</v>
      </c>
      <c r="AA33" s="155">
        <v>7780910</v>
      </c>
    </row>
    <row r="34" spans="1:27" ht="12.75">
      <c r="A34" s="138" t="s">
        <v>80</v>
      </c>
      <c r="B34" s="136"/>
      <c r="C34" s="155">
        <v>1216433</v>
      </c>
      <c r="D34" s="155"/>
      <c r="E34" s="156">
        <v>421146</v>
      </c>
      <c r="F34" s="60">
        <v>434996</v>
      </c>
      <c r="G34" s="60">
        <v>30609</v>
      </c>
      <c r="H34" s="60">
        <v>32710</v>
      </c>
      <c r="I34" s="60">
        <v>32710</v>
      </c>
      <c r="J34" s="60">
        <v>96029</v>
      </c>
      <c r="K34" s="60">
        <v>32710</v>
      </c>
      <c r="L34" s="60">
        <v>32710</v>
      </c>
      <c r="M34" s="60">
        <v>40653</v>
      </c>
      <c r="N34" s="60">
        <v>106073</v>
      </c>
      <c r="O34" s="60">
        <v>50202</v>
      </c>
      <c r="P34" s="60">
        <v>32866</v>
      </c>
      <c r="Q34" s="60">
        <v>32866</v>
      </c>
      <c r="R34" s="60">
        <v>115934</v>
      </c>
      <c r="S34" s="60"/>
      <c r="T34" s="60"/>
      <c r="U34" s="60"/>
      <c r="V34" s="60"/>
      <c r="W34" s="60">
        <v>318036</v>
      </c>
      <c r="X34" s="60">
        <v>301119</v>
      </c>
      <c r="Y34" s="60">
        <v>16917</v>
      </c>
      <c r="Z34" s="140">
        <v>5.62</v>
      </c>
      <c r="AA34" s="155">
        <v>434996</v>
      </c>
    </row>
    <row r="35" spans="1:27" ht="12.75">
      <c r="A35" s="138" t="s">
        <v>81</v>
      </c>
      <c r="B35" s="136"/>
      <c r="C35" s="155">
        <v>816997</v>
      </c>
      <c r="D35" s="155"/>
      <c r="E35" s="156"/>
      <c r="F35" s="60">
        <v>1531602</v>
      </c>
      <c r="G35" s="60">
        <v>63741</v>
      </c>
      <c r="H35" s="60">
        <v>67324</v>
      </c>
      <c r="I35" s="60">
        <v>79270</v>
      </c>
      <c r="J35" s="60">
        <v>210335</v>
      </c>
      <c r="K35" s="60">
        <v>179141</v>
      </c>
      <c r="L35" s="60">
        <v>146992</v>
      </c>
      <c r="M35" s="60">
        <v>175420</v>
      </c>
      <c r="N35" s="60">
        <v>501553</v>
      </c>
      <c r="O35" s="60">
        <v>197470</v>
      </c>
      <c r="P35" s="60">
        <v>197742</v>
      </c>
      <c r="Q35" s="60">
        <v>193504</v>
      </c>
      <c r="R35" s="60">
        <v>588716</v>
      </c>
      <c r="S35" s="60"/>
      <c r="T35" s="60"/>
      <c r="U35" s="60"/>
      <c r="V35" s="60"/>
      <c r="W35" s="60">
        <v>1300604</v>
      </c>
      <c r="X35" s="60"/>
      <c r="Y35" s="60">
        <v>1300604</v>
      </c>
      <c r="Z35" s="140">
        <v>0</v>
      </c>
      <c r="AA35" s="155">
        <v>1531602</v>
      </c>
    </row>
    <row r="36" spans="1:27" ht="12.75">
      <c r="A36" s="138" t="s">
        <v>82</v>
      </c>
      <c r="B36" s="136"/>
      <c r="C36" s="155">
        <v>733356</v>
      </c>
      <c r="D36" s="155"/>
      <c r="E36" s="156">
        <v>998520</v>
      </c>
      <c r="F36" s="60">
        <v>971475</v>
      </c>
      <c r="G36" s="60">
        <v>42522</v>
      </c>
      <c r="H36" s="60">
        <v>45944</v>
      </c>
      <c r="I36" s="60">
        <v>45944</v>
      </c>
      <c r="J36" s="60">
        <v>134410</v>
      </c>
      <c r="K36" s="60">
        <v>45944</v>
      </c>
      <c r="L36" s="60">
        <v>50878</v>
      </c>
      <c r="M36" s="60">
        <v>69185</v>
      </c>
      <c r="N36" s="60">
        <v>166007</v>
      </c>
      <c r="O36" s="60">
        <v>53387</v>
      </c>
      <c r="P36" s="60">
        <v>53387</v>
      </c>
      <c r="Q36" s="60">
        <v>56543</v>
      </c>
      <c r="R36" s="60">
        <v>163317</v>
      </c>
      <c r="S36" s="60"/>
      <c r="T36" s="60"/>
      <c r="U36" s="60"/>
      <c r="V36" s="60"/>
      <c r="W36" s="60">
        <v>463734</v>
      </c>
      <c r="X36" s="60">
        <v>713942</v>
      </c>
      <c r="Y36" s="60">
        <v>-250208</v>
      </c>
      <c r="Z36" s="140">
        <v>-35.05</v>
      </c>
      <c r="AA36" s="155">
        <v>971475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17789237</v>
      </c>
      <c r="D38" s="153">
        <f>SUM(D39:D41)</f>
        <v>0</v>
      </c>
      <c r="E38" s="154">
        <f t="shared" si="7"/>
        <v>19900932</v>
      </c>
      <c r="F38" s="100">
        <f t="shared" si="7"/>
        <v>16792227</v>
      </c>
      <c r="G38" s="100">
        <f t="shared" si="7"/>
        <v>393656</v>
      </c>
      <c r="H38" s="100">
        <f t="shared" si="7"/>
        <v>697649</v>
      </c>
      <c r="I38" s="100">
        <f t="shared" si="7"/>
        <v>730504</v>
      </c>
      <c r="J38" s="100">
        <f t="shared" si="7"/>
        <v>1821809</v>
      </c>
      <c r="K38" s="100">
        <f t="shared" si="7"/>
        <v>794331</v>
      </c>
      <c r="L38" s="100">
        <f t="shared" si="7"/>
        <v>931941</v>
      </c>
      <c r="M38" s="100">
        <f t="shared" si="7"/>
        <v>882773</v>
      </c>
      <c r="N38" s="100">
        <f t="shared" si="7"/>
        <v>2609045</v>
      </c>
      <c r="O38" s="100">
        <f t="shared" si="7"/>
        <v>731929</v>
      </c>
      <c r="P38" s="100">
        <f t="shared" si="7"/>
        <v>1018238</v>
      </c>
      <c r="Q38" s="100">
        <f t="shared" si="7"/>
        <v>931929</v>
      </c>
      <c r="R38" s="100">
        <f t="shared" si="7"/>
        <v>2682096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7112950</v>
      </c>
      <c r="X38" s="100">
        <f t="shared" si="7"/>
        <v>14229167</v>
      </c>
      <c r="Y38" s="100">
        <f t="shared" si="7"/>
        <v>-7116217</v>
      </c>
      <c r="Z38" s="137">
        <f>+IF(X38&lt;&gt;0,+(Y38/X38)*100,0)</f>
        <v>-50.011479941165916</v>
      </c>
      <c r="AA38" s="153">
        <f>SUM(AA39:AA41)</f>
        <v>16792227</v>
      </c>
    </row>
    <row r="39" spans="1:27" ht="12.75">
      <c r="A39" s="138" t="s">
        <v>85</v>
      </c>
      <c r="B39" s="136"/>
      <c r="C39" s="155">
        <v>3952812</v>
      </c>
      <c r="D39" s="155"/>
      <c r="E39" s="156">
        <v>4788042</v>
      </c>
      <c r="F39" s="60">
        <v>5270759</v>
      </c>
      <c r="G39" s="60">
        <v>309724</v>
      </c>
      <c r="H39" s="60">
        <v>385901</v>
      </c>
      <c r="I39" s="60">
        <v>371979</v>
      </c>
      <c r="J39" s="60">
        <v>1067604</v>
      </c>
      <c r="K39" s="60">
        <v>417354</v>
      </c>
      <c r="L39" s="60">
        <v>408438</v>
      </c>
      <c r="M39" s="60">
        <v>466277</v>
      </c>
      <c r="N39" s="60">
        <v>1292069</v>
      </c>
      <c r="O39" s="60">
        <v>404513</v>
      </c>
      <c r="P39" s="60">
        <v>562738</v>
      </c>
      <c r="Q39" s="60">
        <v>477862</v>
      </c>
      <c r="R39" s="60">
        <v>1445113</v>
      </c>
      <c r="S39" s="60"/>
      <c r="T39" s="60"/>
      <c r="U39" s="60"/>
      <c r="V39" s="60"/>
      <c r="W39" s="60">
        <v>3804786</v>
      </c>
      <c r="X39" s="60">
        <v>3423449</v>
      </c>
      <c r="Y39" s="60">
        <v>381337</v>
      </c>
      <c r="Z39" s="140">
        <v>11.14</v>
      </c>
      <c r="AA39" s="155">
        <v>5270759</v>
      </c>
    </row>
    <row r="40" spans="1:27" ht="12.75">
      <c r="A40" s="138" t="s">
        <v>86</v>
      </c>
      <c r="B40" s="136"/>
      <c r="C40" s="155">
        <v>13836425</v>
      </c>
      <c r="D40" s="155"/>
      <c r="E40" s="156">
        <v>15112890</v>
      </c>
      <c r="F40" s="60">
        <v>11521468</v>
      </c>
      <c r="G40" s="60">
        <v>83932</v>
      </c>
      <c r="H40" s="60">
        <v>311748</v>
      </c>
      <c r="I40" s="60">
        <v>358525</v>
      </c>
      <c r="J40" s="60">
        <v>754205</v>
      </c>
      <c r="K40" s="60">
        <v>376977</v>
      </c>
      <c r="L40" s="60">
        <v>523503</v>
      </c>
      <c r="M40" s="60">
        <v>416496</v>
      </c>
      <c r="N40" s="60">
        <v>1316976</v>
      </c>
      <c r="O40" s="60">
        <v>327416</v>
      </c>
      <c r="P40" s="60">
        <v>455500</v>
      </c>
      <c r="Q40" s="60">
        <v>454067</v>
      </c>
      <c r="R40" s="60">
        <v>1236983</v>
      </c>
      <c r="S40" s="60"/>
      <c r="T40" s="60"/>
      <c r="U40" s="60"/>
      <c r="V40" s="60"/>
      <c r="W40" s="60">
        <v>3308164</v>
      </c>
      <c r="X40" s="60">
        <v>10805718</v>
      </c>
      <c r="Y40" s="60">
        <v>-7497554</v>
      </c>
      <c r="Z40" s="140">
        <v>-69.39</v>
      </c>
      <c r="AA40" s="155">
        <v>11521468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79713212</v>
      </c>
      <c r="D42" s="153">
        <f>SUM(D43:D46)</f>
        <v>0</v>
      </c>
      <c r="E42" s="154">
        <f t="shared" si="8"/>
        <v>91880213</v>
      </c>
      <c r="F42" s="100">
        <f t="shared" si="8"/>
        <v>90853191</v>
      </c>
      <c r="G42" s="100">
        <f t="shared" si="8"/>
        <v>2421037</v>
      </c>
      <c r="H42" s="100">
        <f t="shared" si="8"/>
        <v>2121049</v>
      </c>
      <c r="I42" s="100">
        <f t="shared" si="8"/>
        <v>2237140</v>
      </c>
      <c r="J42" s="100">
        <f t="shared" si="8"/>
        <v>6779226</v>
      </c>
      <c r="K42" s="100">
        <f t="shared" si="8"/>
        <v>2847125</v>
      </c>
      <c r="L42" s="100">
        <f t="shared" si="8"/>
        <v>2369618</v>
      </c>
      <c r="M42" s="100">
        <f t="shared" si="8"/>
        <v>2380216</v>
      </c>
      <c r="N42" s="100">
        <f t="shared" si="8"/>
        <v>7596959</v>
      </c>
      <c r="O42" s="100">
        <f t="shared" si="8"/>
        <v>2759506</v>
      </c>
      <c r="P42" s="100">
        <f t="shared" si="8"/>
        <v>2376826</v>
      </c>
      <c r="Q42" s="100">
        <f t="shared" si="8"/>
        <v>2737845</v>
      </c>
      <c r="R42" s="100">
        <f t="shared" si="8"/>
        <v>7874177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22250362</v>
      </c>
      <c r="X42" s="100">
        <f t="shared" si="8"/>
        <v>65694353</v>
      </c>
      <c r="Y42" s="100">
        <f t="shared" si="8"/>
        <v>-43443991</v>
      </c>
      <c r="Z42" s="137">
        <f>+IF(X42&lt;&gt;0,+(Y42/X42)*100,0)</f>
        <v>-66.1304800429346</v>
      </c>
      <c r="AA42" s="153">
        <f>SUM(AA43:AA46)</f>
        <v>90853191</v>
      </c>
    </row>
    <row r="43" spans="1:27" ht="12.75">
      <c r="A43" s="138" t="s">
        <v>89</v>
      </c>
      <c r="B43" s="136"/>
      <c r="C43" s="155">
        <v>34294978</v>
      </c>
      <c r="D43" s="155"/>
      <c r="E43" s="156">
        <v>28800103</v>
      </c>
      <c r="F43" s="60">
        <v>28732474</v>
      </c>
      <c r="G43" s="60">
        <v>270064</v>
      </c>
      <c r="H43" s="60">
        <v>82495</v>
      </c>
      <c r="I43" s="60">
        <v>124627</v>
      </c>
      <c r="J43" s="60">
        <v>477186</v>
      </c>
      <c r="K43" s="60">
        <v>124627</v>
      </c>
      <c r="L43" s="60">
        <v>180694</v>
      </c>
      <c r="M43" s="60">
        <v>41972</v>
      </c>
      <c r="N43" s="60">
        <v>347293</v>
      </c>
      <c r="O43" s="60">
        <v>122908</v>
      </c>
      <c r="P43" s="60">
        <v>67514</v>
      </c>
      <c r="Q43" s="60">
        <v>60444</v>
      </c>
      <c r="R43" s="60">
        <v>250866</v>
      </c>
      <c r="S43" s="60"/>
      <c r="T43" s="60"/>
      <c r="U43" s="60"/>
      <c r="V43" s="60"/>
      <c r="W43" s="60">
        <v>1075345</v>
      </c>
      <c r="X43" s="60">
        <v>20592074</v>
      </c>
      <c r="Y43" s="60">
        <v>-19516729</v>
      </c>
      <c r="Z43" s="140">
        <v>-94.78</v>
      </c>
      <c r="AA43" s="155">
        <v>28732474</v>
      </c>
    </row>
    <row r="44" spans="1:27" ht="12.75">
      <c r="A44" s="138" t="s">
        <v>90</v>
      </c>
      <c r="B44" s="136"/>
      <c r="C44" s="155">
        <v>28502213</v>
      </c>
      <c r="D44" s="155"/>
      <c r="E44" s="156">
        <v>28284809</v>
      </c>
      <c r="F44" s="60">
        <v>27472529</v>
      </c>
      <c r="G44" s="60">
        <v>257346</v>
      </c>
      <c r="H44" s="60">
        <v>1079387</v>
      </c>
      <c r="I44" s="60">
        <v>1350094</v>
      </c>
      <c r="J44" s="60">
        <v>2686827</v>
      </c>
      <c r="K44" s="60">
        <v>1364575</v>
      </c>
      <c r="L44" s="60">
        <v>1053700</v>
      </c>
      <c r="M44" s="60">
        <v>1333288</v>
      </c>
      <c r="N44" s="60">
        <v>3751563</v>
      </c>
      <c r="O44" s="60">
        <v>1541248</v>
      </c>
      <c r="P44" s="60">
        <v>1298996</v>
      </c>
      <c r="Q44" s="60">
        <v>1438903</v>
      </c>
      <c r="R44" s="60">
        <v>4279147</v>
      </c>
      <c r="S44" s="60"/>
      <c r="T44" s="60"/>
      <c r="U44" s="60"/>
      <c r="V44" s="60"/>
      <c r="W44" s="60">
        <v>10717537</v>
      </c>
      <c r="X44" s="60">
        <v>20223639</v>
      </c>
      <c r="Y44" s="60">
        <v>-9506102</v>
      </c>
      <c r="Z44" s="140">
        <v>-47</v>
      </c>
      <c r="AA44" s="155">
        <v>27472529</v>
      </c>
    </row>
    <row r="45" spans="1:27" ht="12.75">
      <c r="A45" s="138" t="s">
        <v>91</v>
      </c>
      <c r="B45" s="136"/>
      <c r="C45" s="157">
        <v>11365900</v>
      </c>
      <c r="D45" s="157"/>
      <c r="E45" s="158">
        <v>22301229</v>
      </c>
      <c r="F45" s="159">
        <v>22187823</v>
      </c>
      <c r="G45" s="159">
        <v>910660</v>
      </c>
      <c r="H45" s="159">
        <v>549543</v>
      </c>
      <c r="I45" s="159">
        <v>349855</v>
      </c>
      <c r="J45" s="159">
        <v>1810058</v>
      </c>
      <c r="K45" s="159">
        <v>965118</v>
      </c>
      <c r="L45" s="159">
        <v>746255</v>
      </c>
      <c r="M45" s="159">
        <v>580130</v>
      </c>
      <c r="N45" s="159">
        <v>2291503</v>
      </c>
      <c r="O45" s="159">
        <v>623066</v>
      </c>
      <c r="P45" s="159">
        <v>580523</v>
      </c>
      <c r="Q45" s="159">
        <v>856450</v>
      </c>
      <c r="R45" s="159">
        <v>2060039</v>
      </c>
      <c r="S45" s="159"/>
      <c r="T45" s="159"/>
      <c r="U45" s="159"/>
      <c r="V45" s="159"/>
      <c r="W45" s="159">
        <v>6161600</v>
      </c>
      <c r="X45" s="159">
        <v>15945377</v>
      </c>
      <c r="Y45" s="159">
        <v>-9783777</v>
      </c>
      <c r="Z45" s="141">
        <v>-61.36</v>
      </c>
      <c r="AA45" s="157">
        <v>22187823</v>
      </c>
    </row>
    <row r="46" spans="1:27" ht="12.75">
      <c r="A46" s="138" t="s">
        <v>92</v>
      </c>
      <c r="B46" s="136"/>
      <c r="C46" s="155">
        <v>5550121</v>
      </c>
      <c r="D46" s="155"/>
      <c r="E46" s="156">
        <v>12494072</v>
      </c>
      <c r="F46" s="60">
        <v>12460365</v>
      </c>
      <c r="G46" s="60">
        <v>982967</v>
      </c>
      <c r="H46" s="60">
        <v>409624</v>
      </c>
      <c r="I46" s="60">
        <v>412564</v>
      </c>
      <c r="J46" s="60">
        <v>1805155</v>
      </c>
      <c r="K46" s="60">
        <v>392805</v>
      </c>
      <c r="L46" s="60">
        <v>388969</v>
      </c>
      <c r="M46" s="60">
        <v>424826</v>
      </c>
      <c r="N46" s="60">
        <v>1206600</v>
      </c>
      <c r="O46" s="60">
        <v>472284</v>
      </c>
      <c r="P46" s="60">
        <v>429793</v>
      </c>
      <c r="Q46" s="60">
        <v>382048</v>
      </c>
      <c r="R46" s="60">
        <v>1284125</v>
      </c>
      <c r="S46" s="60"/>
      <c r="T46" s="60"/>
      <c r="U46" s="60"/>
      <c r="V46" s="60"/>
      <c r="W46" s="60">
        <v>4295880</v>
      </c>
      <c r="X46" s="60">
        <v>8933263</v>
      </c>
      <c r="Y46" s="60">
        <v>-4637383</v>
      </c>
      <c r="Z46" s="140">
        <v>-51.91</v>
      </c>
      <c r="AA46" s="155">
        <v>12460365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225767448</v>
      </c>
      <c r="D48" s="168">
        <f>+D28+D32+D38+D42+D47</f>
        <v>0</v>
      </c>
      <c r="E48" s="169">
        <f t="shared" si="9"/>
        <v>168952327</v>
      </c>
      <c r="F48" s="73">
        <f t="shared" si="9"/>
        <v>171236260</v>
      </c>
      <c r="G48" s="73">
        <f t="shared" si="9"/>
        <v>9048346</v>
      </c>
      <c r="H48" s="73">
        <f t="shared" si="9"/>
        <v>5980905</v>
      </c>
      <c r="I48" s="73">
        <f t="shared" si="9"/>
        <v>6597166</v>
      </c>
      <c r="J48" s="73">
        <f t="shared" si="9"/>
        <v>21626417</v>
      </c>
      <c r="K48" s="73">
        <f t="shared" si="9"/>
        <v>10056233</v>
      </c>
      <c r="L48" s="73">
        <f t="shared" si="9"/>
        <v>7888452</v>
      </c>
      <c r="M48" s="73">
        <f t="shared" si="9"/>
        <v>7258576</v>
      </c>
      <c r="N48" s="73">
        <f t="shared" si="9"/>
        <v>25203261</v>
      </c>
      <c r="O48" s="73">
        <f t="shared" si="9"/>
        <v>6867801</v>
      </c>
      <c r="P48" s="73">
        <f t="shared" si="9"/>
        <v>7029676</v>
      </c>
      <c r="Q48" s="73">
        <f t="shared" si="9"/>
        <v>10113489</v>
      </c>
      <c r="R48" s="73">
        <f t="shared" si="9"/>
        <v>24010966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70840644</v>
      </c>
      <c r="X48" s="73">
        <f t="shared" si="9"/>
        <v>120800914</v>
      </c>
      <c r="Y48" s="73">
        <f t="shared" si="9"/>
        <v>-49960270</v>
      </c>
      <c r="Z48" s="170">
        <f>+IF(X48&lt;&gt;0,+(Y48/X48)*100,0)</f>
        <v>-41.35752648361584</v>
      </c>
      <c r="AA48" s="168">
        <f>+AA28+AA32+AA38+AA42+AA47</f>
        <v>171236260</v>
      </c>
    </row>
    <row r="49" spans="1:27" ht="12.75">
      <c r="A49" s="148" t="s">
        <v>49</v>
      </c>
      <c r="B49" s="149"/>
      <c r="C49" s="171">
        <f aca="true" t="shared" si="10" ref="C49:Y49">+C25-C48</f>
        <v>-19426873</v>
      </c>
      <c r="D49" s="171">
        <f>+D25-D48</f>
        <v>0</v>
      </c>
      <c r="E49" s="172">
        <f t="shared" si="10"/>
        <v>68883968</v>
      </c>
      <c r="F49" s="173">
        <f t="shared" si="10"/>
        <v>68221114</v>
      </c>
      <c r="G49" s="173">
        <f t="shared" si="10"/>
        <v>49494935</v>
      </c>
      <c r="H49" s="173">
        <f t="shared" si="10"/>
        <v>-1746741</v>
      </c>
      <c r="I49" s="173">
        <f t="shared" si="10"/>
        <v>-1130972</v>
      </c>
      <c r="J49" s="173">
        <f t="shared" si="10"/>
        <v>46617222</v>
      </c>
      <c r="K49" s="173">
        <f t="shared" si="10"/>
        <v>7919146</v>
      </c>
      <c r="L49" s="173">
        <f t="shared" si="10"/>
        <v>-942830</v>
      </c>
      <c r="M49" s="173">
        <f t="shared" si="10"/>
        <v>15287772</v>
      </c>
      <c r="N49" s="173">
        <f t="shared" si="10"/>
        <v>22264088</v>
      </c>
      <c r="O49" s="173">
        <f t="shared" si="10"/>
        <v>-1945211</v>
      </c>
      <c r="P49" s="173">
        <f t="shared" si="10"/>
        <v>-1738559</v>
      </c>
      <c r="Q49" s="173">
        <f t="shared" si="10"/>
        <v>35486085</v>
      </c>
      <c r="R49" s="173">
        <f t="shared" si="10"/>
        <v>31802315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100683625</v>
      </c>
      <c r="X49" s="173">
        <f>IF(F25=F48,0,X25-X48)</f>
        <v>49252041</v>
      </c>
      <c r="Y49" s="173">
        <f t="shared" si="10"/>
        <v>51431584</v>
      </c>
      <c r="Z49" s="174">
        <f>+IF(X49&lt;&gt;0,+(Y49/X49)*100,0)</f>
        <v>104.42528462932125</v>
      </c>
      <c r="AA49" s="171">
        <f>+AA25-AA48</f>
        <v>68221114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10395461</v>
      </c>
      <c r="D5" s="155">
        <v>0</v>
      </c>
      <c r="E5" s="156">
        <v>7501149</v>
      </c>
      <c r="F5" s="60">
        <v>7622366</v>
      </c>
      <c r="G5" s="60">
        <v>17561</v>
      </c>
      <c r="H5" s="60">
        <v>17561</v>
      </c>
      <c r="I5" s="60">
        <v>469977</v>
      </c>
      <c r="J5" s="60">
        <v>505099</v>
      </c>
      <c r="K5" s="60">
        <v>408785</v>
      </c>
      <c r="L5" s="60">
        <v>377642</v>
      </c>
      <c r="M5" s="60">
        <v>403173</v>
      </c>
      <c r="N5" s="60">
        <v>1189600</v>
      </c>
      <c r="O5" s="60">
        <v>406111</v>
      </c>
      <c r="P5" s="60">
        <v>385438</v>
      </c>
      <c r="Q5" s="60">
        <v>406111</v>
      </c>
      <c r="R5" s="60">
        <v>1197660</v>
      </c>
      <c r="S5" s="60">
        <v>0</v>
      </c>
      <c r="T5" s="60">
        <v>0</v>
      </c>
      <c r="U5" s="60">
        <v>0</v>
      </c>
      <c r="V5" s="60">
        <v>0</v>
      </c>
      <c r="W5" s="60">
        <v>2892359</v>
      </c>
      <c r="X5" s="60">
        <v>6748581</v>
      </c>
      <c r="Y5" s="60">
        <v>-3856222</v>
      </c>
      <c r="Z5" s="140">
        <v>-57.14</v>
      </c>
      <c r="AA5" s="155">
        <v>7622366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25457554</v>
      </c>
      <c r="D7" s="155">
        <v>0</v>
      </c>
      <c r="E7" s="156">
        <v>34143636</v>
      </c>
      <c r="F7" s="60">
        <v>34427270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22572738</v>
      </c>
      <c r="Y7" s="60">
        <v>-22572738</v>
      </c>
      <c r="Z7" s="140">
        <v>-100</v>
      </c>
      <c r="AA7" s="155">
        <v>34427270</v>
      </c>
    </row>
    <row r="8" spans="1:27" ht="12.75">
      <c r="A8" s="183" t="s">
        <v>104</v>
      </c>
      <c r="B8" s="182"/>
      <c r="C8" s="155">
        <v>22804789</v>
      </c>
      <c r="D8" s="155">
        <v>0</v>
      </c>
      <c r="E8" s="156">
        <v>10334501</v>
      </c>
      <c r="F8" s="60">
        <v>10677885</v>
      </c>
      <c r="G8" s="60">
        <v>1259852</v>
      </c>
      <c r="H8" s="60">
        <v>2222774</v>
      </c>
      <c r="I8" s="60">
        <v>2974047</v>
      </c>
      <c r="J8" s="60">
        <v>6456673</v>
      </c>
      <c r="K8" s="60">
        <v>2409899</v>
      </c>
      <c r="L8" s="60">
        <v>3675003</v>
      </c>
      <c r="M8" s="60">
        <v>2605505</v>
      </c>
      <c r="N8" s="60">
        <v>8690407</v>
      </c>
      <c r="O8" s="60">
        <v>2152076</v>
      </c>
      <c r="P8" s="60">
        <v>2135479</v>
      </c>
      <c r="Q8" s="60">
        <v>1598945</v>
      </c>
      <c r="R8" s="60">
        <v>5886500</v>
      </c>
      <c r="S8" s="60">
        <v>0</v>
      </c>
      <c r="T8" s="60">
        <v>0</v>
      </c>
      <c r="U8" s="60">
        <v>0</v>
      </c>
      <c r="V8" s="60">
        <v>0</v>
      </c>
      <c r="W8" s="60">
        <v>21033580</v>
      </c>
      <c r="X8" s="60">
        <v>7758116</v>
      </c>
      <c r="Y8" s="60">
        <v>13275464</v>
      </c>
      <c r="Z8" s="140">
        <v>171.12</v>
      </c>
      <c r="AA8" s="155">
        <v>10677885</v>
      </c>
    </row>
    <row r="9" spans="1:27" ht="12.75">
      <c r="A9" s="183" t="s">
        <v>105</v>
      </c>
      <c r="B9" s="182"/>
      <c r="C9" s="155">
        <v>4929204</v>
      </c>
      <c r="D9" s="155">
        <v>0</v>
      </c>
      <c r="E9" s="156">
        <v>9521629</v>
      </c>
      <c r="F9" s="60">
        <v>10000077</v>
      </c>
      <c r="G9" s="60">
        <v>753954</v>
      </c>
      <c r="H9" s="60">
        <v>755014</v>
      </c>
      <c r="I9" s="60">
        <v>754936</v>
      </c>
      <c r="J9" s="60">
        <v>2263904</v>
      </c>
      <c r="K9" s="60">
        <v>821252</v>
      </c>
      <c r="L9" s="60">
        <v>821010</v>
      </c>
      <c r="M9" s="60">
        <v>820904</v>
      </c>
      <c r="N9" s="60">
        <v>2463166</v>
      </c>
      <c r="O9" s="60">
        <v>821221</v>
      </c>
      <c r="P9" s="60">
        <v>821212</v>
      </c>
      <c r="Q9" s="60">
        <v>821130</v>
      </c>
      <c r="R9" s="60">
        <v>2463563</v>
      </c>
      <c r="S9" s="60">
        <v>0</v>
      </c>
      <c r="T9" s="60">
        <v>0</v>
      </c>
      <c r="U9" s="60">
        <v>0</v>
      </c>
      <c r="V9" s="60">
        <v>0</v>
      </c>
      <c r="W9" s="60">
        <v>7190633</v>
      </c>
      <c r="X9" s="60">
        <v>8566354</v>
      </c>
      <c r="Y9" s="60">
        <v>-1375721</v>
      </c>
      <c r="Z9" s="140">
        <v>-16.06</v>
      </c>
      <c r="AA9" s="155">
        <v>10000077</v>
      </c>
    </row>
    <row r="10" spans="1:27" ht="12.75">
      <c r="A10" s="183" t="s">
        <v>106</v>
      </c>
      <c r="B10" s="182"/>
      <c r="C10" s="155">
        <v>6894772</v>
      </c>
      <c r="D10" s="155">
        <v>0</v>
      </c>
      <c r="E10" s="156">
        <v>6071494</v>
      </c>
      <c r="F10" s="54">
        <v>6344816</v>
      </c>
      <c r="G10" s="54">
        <v>463365</v>
      </c>
      <c r="H10" s="54">
        <v>463421</v>
      </c>
      <c r="I10" s="54">
        <v>463350</v>
      </c>
      <c r="J10" s="54">
        <v>1390136</v>
      </c>
      <c r="K10" s="54">
        <v>512765</v>
      </c>
      <c r="L10" s="54">
        <v>512570</v>
      </c>
      <c r="M10" s="54">
        <v>512566</v>
      </c>
      <c r="N10" s="54">
        <v>1537901</v>
      </c>
      <c r="O10" s="54">
        <v>512778</v>
      </c>
      <c r="P10" s="54">
        <v>512840</v>
      </c>
      <c r="Q10" s="54">
        <v>512778</v>
      </c>
      <c r="R10" s="54">
        <v>1538396</v>
      </c>
      <c r="S10" s="54">
        <v>0</v>
      </c>
      <c r="T10" s="54">
        <v>0</v>
      </c>
      <c r="U10" s="54">
        <v>0</v>
      </c>
      <c r="V10" s="54">
        <v>0</v>
      </c>
      <c r="W10" s="54">
        <v>4466433</v>
      </c>
      <c r="X10" s="54">
        <v>4553622</v>
      </c>
      <c r="Y10" s="54">
        <v>-87189</v>
      </c>
      <c r="Z10" s="184">
        <v>-1.91</v>
      </c>
      <c r="AA10" s="130">
        <v>6344816</v>
      </c>
    </row>
    <row r="11" spans="1:27" ht="12.75">
      <c r="A11" s="183" t="s">
        <v>107</v>
      </c>
      <c r="B11" s="185"/>
      <c r="C11" s="155">
        <v>220752</v>
      </c>
      <c r="D11" s="155">
        <v>0</v>
      </c>
      <c r="E11" s="156">
        <v>266967</v>
      </c>
      <c r="F11" s="60">
        <v>0</v>
      </c>
      <c r="G11" s="60">
        <v>3525</v>
      </c>
      <c r="H11" s="60">
        <v>0</v>
      </c>
      <c r="I11" s="60">
        <v>0</v>
      </c>
      <c r="J11" s="60">
        <v>3525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3525</v>
      </c>
      <c r="X11" s="60">
        <v>200223</v>
      </c>
      <c r="Y11" s="60">
        <v>-196698</v>
      </c>
      <c r="Z11" s="140">
        <v>-98.24</v>
      </c>
      <c r="AA11" s="155">
        <v>0</v>
      </c>
    </row>
    <row r="12" spans="1:27" ht="12.75">
      <c r="A12" s="183" t="s">
        <v>108</v>
      </c>
      <c r="B12" s="185"/>
      <c r="C12" s="155">
        <v>736212</v>
      </c>
      <c r="D12" s="155">
        <v>0</v>
      </c>
      <c r="E12" s="156">
        <v>893068</v>
      </c>
      <c r="F12" s="60">
        <v>893071</v>
      </c>
      <c r="G12" s="60">
        <v>39059</v>
      </c>
      <c r="H12" s="60">
        <v>39789</v>
      </c>
      <c r="I12" s="60">
        <v>39616</v>
      </c>
      <c r="J12" s="60">
        <v>118464</v>
      </c>
      <c r="K12" s="60">
        <v>41065</v>
      </c>
      <c r="L12" s="60">
        <v>40239</v>
      </c>
      <c r="M12" s="60">
        <v>41189</v>
      </c>
      <c r="N12" s="60">
        <v>122493</v>
      </c>
      <c r="O12" s="60">
        <v>38601</v>
      </c>
      <c r="P12" s="60">
        <v>41430</v>
      </c>
      <c r="Q12" s="60">
        <v>36124</v>
      </c>
      <c r="R12" s="60">
        <v>116155</v>
      </c>
      <c r="S12" s="60">
        <v>0</v>
      </c>
      <c r="T12" s="60">
        <v>0</v>
      </c>
      <c r="U12" s="60">
        <v>0</v>
      </c>
      <c r="V12" s="60">
        <v>0</v>
      </c>
      <c r="W12" s="60">
        <v>357112</v>
      </c>
      <c r="X12" s="60">
        <v>669807</v>
      </c>
      <c r="Y12" s="60">
        <v>-312695</v>
      </c>
      <c r="Z12" s="140">
        <v>-46.68</v>
      </c>
      <c r="AA12" s="155">
        <v>893071</v>
      </c>
    </row>
    <row r="13" spans="1:27" ht="12.75">
      <c r="A13" s="181" t="s">
        <v>109</v>
      </c>
      <c r="B13" s="185"/>
      <c r="C13" s="155">
        <v>3944495</v>
      </c>
      <c r="D13" s="155">
        <v>0</v>
      </c>
      <c r="E13" s="156">
        <v>450000</v>
      </c>
      <c r="F13" s="60">
        <v>450000</v>
      </c>
      <c r="G13" s="60">
        <v>943752</v>
      </c>
      <c r="H13" s="60">
        <v>210391</v>
      </c>
      <c r="I13" s="60">
        <v>594484</v>
      </c>
      <c r="J13" s="60">
        <v>1748627</v>
      </c>
      <c r="K13" s="60">
        <v>536953</v>
      </c>
      <c r="L13" s="60">
        <v>709329</v>
      </c>
      <c r="M13" s="60">
        <v>558467</v>
      </c>
      <c r="N13" s="60">
        <v>1804749</v>
      </c>
      <c r="O13" s="60">
        <v>38976</v>
      </c>
      <c r="P13" s="60">
        <v>13</v>
      </c>
      <c r="Q13" s="60">
        <v>111966</v>
      </c>
      <c r="R13" s="60">
        <v>150955</v>
      </c>
      <c r="S13" s="60">
        <v>0</v>
      </c>
      <c r="T13" s="60">
        <v>0</v>
      </c>
      <c r="U13" s="60">
        <v>0</v>
      </c>
      <c r="V13" s="60">
        <v>0</v>
      </c>
      <c r="W13" s="60">
        <v>3704331</v>
      </c>
      <c r="X13" s="60">
        <v>337500</v>
      </c>
      <c r="Y13" s="60">
        <v>3366831</v>
      </c>
      <c r="Z13" s="140">
        <v>997.58</v>
      </c>
      <c r="AA13" s="155">
        <v>450000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8328373</v>
      </c>
      <c r="F14" s="60">
        <v>8328373</v>
      </c>
      <c r="G14" s="60">
        <v>-251439</v>
      </c>
      <c r="H14" s="60">
        <v>0</v>
      </c>
      <c r="I14" s="60">
        <v>0</v>
      </c>
      <c r="J14" s="60">
        <v>-251439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-251439</v>
      </c>
      <c r="X14" s="60">
        <v>6246279</v>
      </c>
      <c r="Y14" s="60">
        <v>-6497718</v>
      </c>
      <c r="Z14" s="140">
        <v>-104.03</v>
      </c>
      <c r="AA14" s="155">
        <v>8328373</v>
      </c>
    </row>
    <row r="15" spans="1:27" ht="12.75">
      <c r="A15" s="181" t="s">
        <v>111</v>
      </c>
      <c r="B15" s="185"/>
      <c r="C15" s="155">
        <v>9505</v>
      </c>
      <c r="D15" s="155">
        <v>0</v>
      </c>
      <c r="E15" s="156">
        <v>9505</v>
      </c>
      <c r="F15" s="60">
        <v>9505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9505</v>
      </c>
      <c r="Y15" s="60">
        <v>-9505</v>
      </c>
      <c r="Z15" s="140">
        <v>-100</v>
      </c>
      <c r="AA15" s="155">
        <v>9505</v>
      </c>
    </row>
    <row r="16" spans="1:27" ht="12.75">
      <c r="A16" s="181" t="s">
        <v>112</v>
      </c>
      <c r="B16" s="185"/>
      <c r="C16" s="155">
        <v>26709300</v>
      </c>
      <c r="D16" s="155">
        <v>0</v>
      </c>
      <c r="E16" s="156">
        <v>18000000</v>
      </c>
      <c r="F16" s="60">
        <v>18000000</v>
      </c>
      <c r="G16" s="60">
        <v>1108324</v>
      </c>
      <c r="H16" s="60">
        <v>190468</v>
      </c>
      <c r="I16" s="60">
        <v>150210</v>
      </c>
      <c r="J16" s="60">
        <v>1449002</v>
      </c>
      <c r="K16" s="60">
        <v>198285</v>
      </c>
      <c r="L16" s="60">
        <v>346121</v>
      </c>
      <c r="M16" s="60">
        <v>372485</v>
      </c>
      <c r="N16" s="60">
        <v>916891</v>
      </c>
      <c r="O16" s="60">
        <v>441303</v>
      </c>
      <c r="P16" s="60">
        <v>548609</v>
      </c>
      <c r="Q16" s="60">
        <v>651431</v>
      </c>
      <c r="R16" s="60">
        <v>1641343</v>
      </c>
      <c r="S16" s="60">
        <v>0</v>
      </c>
      <c r="T16" s="60">
        <v>0</v>
      </c>
      <c r="U16" s="60">
        <v>0</v>
      </c>
      <c r="V16" s="60">
        <v>0</v>
      </c>
      <c r="W16" s="60">
        <v>4007236</v>
      </c>
      <c r="X16" s="60">
        <v>16194120</v>
      </c>
      <c r="Y16" s="60">
        <v>-12186884</v>
      </c>
      <c r="Z16" s="140">
        <v>-75.25</v>
      </c>
      <c r="AA16" s="155">
        <v>18000000</v>
      </c>
    </row>
    <row r="17" spans="1:27" ht="12.75">
      <c r="A17" s="181" t="s">
        <v>113</v>
      </c>
      <c r="B17" s="185"/>
      <c r="C17" s="155">
        <v>1557</v>
      </c>
      <c r="D17" s="155">
        <v>0</v>
      </c>
      <c r="E17" s="156">
        <v>1572</v>
      </c>
      <c r="F17" s="60">
        <v>1572</v>
      </c>
      <c r="G17" s="60">
        <v>0</v>
      </c>
      <c r="H17" s="60">
        <v>79</v>
      </c>
      <c r="I17" s="60">
        <v>823</v>
      </c>
      <c r="J17" s="60">
        <v>902</v>
      </c>
      <c r="K17" s="60">
        <v>276</v>
      </c>
      <c r="L17" s="60">
        <v>325</v>
      </c>
      <c r="M17" s="60">
        <v>49</v>
      </c>
      <c r="N17" s="60">
        <v>650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1552</v>
      </c>
      <c r="X17" s="60">
        <v>1412</v>
      </c>
      <c r="Y17" s="60">
        <v>140</v>
      </c>
      <c r="Z17" s="140">
        <v>9.92</v>
      </c>
      <c r="AA17" s="155">
        <v>1572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57297000</v>
      </c>
      <c r="D19" s="155">
        <v>0</v>
      </c>
      <c r="E19" s="156">
        <v>58955000</v>
      </c>
      <c r="F19" s="60">
        <v>58955000</v>
      </c>
      <c r="G19" s="60">
        <v>25257000</v>
      </c>
      <c r="H19" s="60">
        <v>250000</v>
      </c>
      <c r="I19" s="60">
        <v>0</v>
      </c>
      <c r="J19" s="60">
        <v>25507000</v>
      </c>
      <c r="K19" s="60">
        <v>0</v>
      </c>
      <c r="L19" s="60">
        <v>450000</v>
      </c>
      <c r="M19" s="60">
        <v>11738000</v>
      </c>
      <c r="N19" s="60">
        <v>12188000</v>
      </c>
      <c r="O19" s="60">
        <v>0</v>
      </c>
      <c r="P19" s="60">
        <v>300000</v>
      </c>
      <c r="Q19" s="60">
        <v>10366000</v>
      </c>
      <c r="R19" s="60">
        <v>10666000</v>
      </c>
      <c r="S19" s="60">
        <v>0</v>
      </c>
      <c r="T19" s="60">
        <v>0</v>
      </c>
      <c r="U19" s="60">
        <v>0</v>
      </c>
      <c r="V19" s="60">
        <v>0</v>
      </c>
      <c r="W19" s="60">
        <v>48361000</v>
      </c>
      <c r="X19" s="60">
        <v>58955000</v>
      </c>
      <c r="Y19" s="60">
        <v>-10594000</v>
      </c>
      <c r="Z19" s="140">
        <v>-17.97</v>
      </c>
      <c r="AA19" s="155">
        <v>58955000</v>
      </c>
    </row>
    <row r="20" spans="1:27" ht="12.75">
      <c r="A20" s="181" t="s">
        <v>35</v>
      </c>
      <c r="B20" s="185"/>
      <c r="C20" s="155">
        <v>359054</v>
      </c>
      <c r="D20" s="155">
        <v>0</v>
      </c>
      <c r="E20" s="156">
        <v>15123400</v>
      </c>
      <c r="F20" s="54">
        <v>15511438</v>
      </c>
      <c r="G20" s="54">
        <v>1544328</v>
      </c>
      <c r="H20" s="54">
        <v>84667</v>
      </c>
      <c r="I20" s="54">
        <v>18751</v>
      </c>
      <c r="J20" s="54">
        <v>1647746</v>
      </c>
      <c r="K20" s="54">
        <v>46099</v>
      </c>
      <c r="L20" s="54">
        <v>13383</v>
      </c>
      <c r="M20" s="54">
        <v>2289010</v>
      </c>
      <c r="N20" s="54">
        <v>2348492</v>
      </c>
      <c r="O20" s="54">
        <v>511524</v>
      </c>
      <c r="P20" s="54">
        <v>546096</v>
      </c>
      <c r="Q20" s="54">
        <v>468089</v>
      </c>
      <c r="R20" s="54">
        <v>1525709</v>
      </c>
      <c r="S20" s="54">
        <v>0</v>
      </c>
      <c r="T20" s="54">
        <v>0</v>
      </c>
      <c r="U20" s="54">
        <v>0</v>
      </c>
      <c r="V20" s="54">
        <v>0</v>
      </c>
      <c r="W20" s="54">
        <v>5521947</v>
      </c>
      <c r="X20" s="54">
        <v>13606118</v>
      </c>
      <c r="Y20" s="54">
        <v>-8084171</v>
      </c>
      <c r="Z20" s="184">
        <v>-59.42</v>
      </c>
      <c r="AA20" s="130">
        <v>15511438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159759655</v>
      </c>
      <c r="D22" s="188">
        <f>SUM(D5:D21)</f>
        <v>0</v>
      </c>
      <c r="E22" s="189">
        <f t="shared" si="0"/>
        <v>169600294</v>
      </c>
      <c r="F22" s="190">
        <f t="shared" si="0"/>
        <v>171221373</v>
      </c>
      <c r="G22" s="190">
        <f t="shared" si="0"/>
        <v>31139281</v>
      </c>
      <c r="H22" s="190">
        <f t="shared" si="0"/>
        <v>4234164</v>
      </c>
      <c r="I22" s="190">
        <f t="shared" si="0"/>
        <v>5466194</v>
      </c>
      <c r="J22" s="190">
        <f t="shared" si="0"/>
        <v>40839639</v>
      </c>
      <c r="K22" s="190">
        <f t="shared" si="0"/>
        <v>4975379</v>
      </c>
      <c r="L22" s="190">
        <f t="shared" si="0"/>
        <v>6945622</v>
      </c>
      <c r="M22" s="190">
        <f t="shared" si="0"/>
        <v>19341348</v>
      </c>
      <c r="N22" s="190">
        <f t="shared" si="0"/>
        <v>31262349</v>
      </c>
      <c r="O22" s="190">
        <f t="shared" si="0"/>
        <v>4922590</v>
      </c>
      <c r="P22" s="190">
        <f t="shared" si="0"/>
        <v>5291117</v>
      </c>
      <c r="Q22" s="190">
        <f t="shared" si="0"/>
        <v>14972574</v>
      </c>
      <c r="R22" s="190">
        <f t="shared" si="0"/>
        <v>25186281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97288269</v>
      </c>
      <c r="X22" s="190">
        <f t="shared" si="0"/>
        <v>146419375</v>
      </c>
      <c r="Y22" s="190">
        <f t="shared" si="0"/>
        <v>-49131106</v>
      </c>
      <c r="Z22" s="191">
        <f>+IF(X22&lt;&gt;0,+(Y22/X22)*100,0)</f>
        <v>-33.55505786034123</v>
      </c>
      <c r="AA22" s="188">
        <f>SUM(AA5:AA21)</f>
        <v>171221373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60772980</v>
      </c>
      <c r="D25" s="155">
        <v>0</v>
      </c>
      <c r="E25" s="156">
        <v>64852341</v>
      </c>
      <c r="F25" s="60">
        <v>69137980</v>
      </c>
      <c r="G25" s="60">
        <v>5639316</v>
      </c>
      <c r="H25" s="60">
        <v>5054672</v>
      </c>
      <c r="I25" s="60">
        <v>5076826</v>
      </c>
      <c r="J25" s="60">
        <v>15770814</v>
      </c>
      <c r="K25" s="60">
        <v>7961478</v>
      </c>
      <c r="L25" s="60">
        <v>5197115</v>
      </c>
      <c r="M25" s="60">
        <v>5309686</v>
      </c>
      <c r="N25" s="60">
        <v>18468279</v>
      </c>
      <c r="O25" s="60">
        <v>5438053</v>
      </c>
      <c r="P25" s="60">
        <v>5632475</v>
      </c>
      <c r="Q25" s="60">
        <v>5342494</v>
      </c>
      <c r="R25" s="60">
        <v>16413022</v>
      </c>
      <c r="S25" s="60">
        <v>0</v>
      </c>
      <c r="T25" s="60">
        <v>0</v>
      </c>
      <c r="U25" s="60">
        <v>0</v>
      </c>
      <c r="V25" s="60">
        <v>0</v>
      </c>
      <c r="W25" s="60">
        <v>50652115</v>
      </c>
      <c r="X25" s="60">
        <v>48582008</v>
      </c>
      <c r="Y25" s="60">
        <v>2070107</v>
      </c>
      <c r="Z25" s="140">
        <v>4.26</v>
      </c>
      <c r="AA25" s="155">
        <v>69137980</v>
      </c>
    </row>
    <row r="26" spans="1:27" ht="12.75">
      <c r="A26" s="183" t="s">
        <v>38</v>
      </c>
      <c r="B26" s="182"/>
      <c r="C26" s="155">
        <v>3406365</v>
      </c>
      <c r="D26" s="155">
        <v>0</v>
      </c>
      <c r="E26" s="156">
        <v>4108861</v>
      </c>
      <c r="F26" s="60">
        <v>3920391</v>
      </c>
      <c r="G26" s="60">
        <v>287874</v>
      </c>
      <c r="H26" s="60">
        <v>294126</v>
      </c>
      <c r="I26" s="60">
        <v>294395</v>
      </c>
      <c r="J26" s="60">
        <v>876395</v>
      </c>
      <c r="K26" s="60">
        <v>294307</v>
      </c>
      <c r="L26" s="60">
        <v>294713</v>
      </c>
      <c r="M26" s="60">
        <v>294350</v>
      </c>
      <c r="N26" s="60">
        <v>883370</v>
      </c>
      <c r="O26" s="60">
        <v>294385</v>
      </c>
      <c r="P26" s="60">
        <v>446307</v>
      </c>
      <c r="Q26" s="60">
        <v>314530</v>
      </c>
      <c r="R26" s="60">
        <v>1055222</v>
      </c>
      <c r="S26" s="60">
        <v>0</v>
      </c>
      <c r="T26" s="60">
        <v>0</v>
      </c>
      <c r="U26" s="60">
        <v>0</v>
      </c>
      <c r="V26" s="60">
        <v>0</v>
      </c>
      <c r="W26" s="60">
        <v>2814987</v>
      </c>
      <c r="X26" s="60">
        <v>3078015</v>
      </c>
      <c r="Y26" s="60">
        <v>-263028</v>
      </c>
      <c r="Z26" s="140">
        <v>-8.55</v>
      </c>
      <c r="AA26" s="155">
        <v>3920391</v>
      </c>
    </row>
    <row r="27" spans="1:27" ht="12.75">
      <c r="A27" s="183" t="s">
        <v>118</v>
      </c>
      <c r="B27" s="182"/>
      <c r="C27" s="155">
        <v>67530463</v>
      </c>
      <c r="D27" s="155">
        <v>0</v>
      </c>
      <c r="E27" s="156">
        <v>20046710</v>
      </c>
      <c r="F27" s="60">
        <v>18600000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18600000</v>
      </c>
    </row>
    <row r="28" spans="1:27" ht="12.75">
      <c r="A28" s="183" t="s">
        <v>39</v>
      </c>
      <c r="B28" s="182"/>
      <c r="C28" s="155">
        <v>30133678</v>
      </c>
      <c r="D28" s="155">
        <v>0</v>
      </c>
      <c r="E28" s="156">
        <v>26863689</v>
      </c>
      <c r="F28" s="60">
        <v>26550000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26550000</v>
      </c>
    </row>
    <row r="29" spans="1:27" ht="12.75">
      <c r="A29" s="183" t="s">
        <v>40</v>
      </c>
      <c r="B29" s="182"/>
      <c r="C29" s="155">
        <v>7016677</v>
      </c>
      <c r="D29" s="155">
        <v>0</v>
      </c>
      <c r="E29" s="156">
        <v>1400000</v>
      </c>
      <c r="F29" s="60">
        <v>3976000</v>
      </c>
      <c r="G29" s="60">
        <v>170856</v>
      </c>
      <c r="H29" s="60">
        <v>0</v>
      </c>
      <c r="I29" s="60">
        <v>12522</v>
      </c>
      <c r="J29" s="60">
        <v>183378</v>
      </c>
      <c r="K29" s="60">
        <v>12522</v>
      </c>
      <c r="L29" s="60">
        <v>12522</v>
      </c>
      <c r="M29" s="60">
        <v>0</v>
      </c>
      <c r="N29" s="60">
        <v>25044</v>
      </c>
      <c r="O29" s="60">
        <v>54252</v>
      </c>
      <c r="P29" s="60">
        <v>14016</v>
      </c>
      <c r="Q29" s="60">
        <v>81615</v>
      </c>
      <c r="R29" s="60">
        <v>149883</v>
      </c>
      <c r="S29" s="60">
        <v>0</v>
      </c>
      <c r="T29" s="60">
        <v>0</v>
      </c>
      <c r="U29" s="60">
        <v>0</v>
      </c>
      <c r="V29" s="60">
        <v>0</v>
      </c>
      <c r="W29" s="60">
        <v>358305</v>
      </c>
      <c r="X29" s="60">
        <v>1048763</v>
      </c>
      <c r="Y29" s="60">
        <v>-690458</v>
      </c>
      <c r="Z29" s="140">
        <v>-65.84</v>
      </c>
      <c r="AA29" s="155">
        <v>3976000</v>
      </c>
    </row>
    <row r="30" spans="1:27" ht="12.75">
      <c r="A30" s="183" t="s">
        <v>119</v>
      </c>
      <c r="B30" s="182"/>
      <c r="C30" s="155">
        <v>25111920</v>
      </c>
      <c r="D30" s="155">
        <v>0</v>
      </c>
      <c r="E30" s="156">
        <v>22608005</v>
      </c>
      <c r="F30" s="60">
        <v>22608005</v>
      </c>
      <c r="G30" s="60">
        <v>207558</v>
      </c>
      <c r="H30" s="60">
        <v>44583</v>
      </c>
      <c r="I30" s="60">
        <v>89136</v>
      </c>
      <c r="J30" s="60">
        <v>341277</v>
      </c>
      <c r="K30" s="60">
        <v>89136</v>
      </c>
      <c r="L30" s="60">
        <v>145383</v>
      </c>
      <c r="M30" s="60">
        <v>0</v>
      </c>
      <c r="N30" s="60">
        <v>234519</v>
      </c>
      <c r="O30" s="60">
        <v>67194</v>
      </c>
      <c r="P30" s="60">
        <v>30400</v>
      </c>
      <c r="Q30" s="60">
        <v>0</v>
      </c>
      <c r="R30" s="60">
        <v>97594</v>
      </c>
      <c r="S30" s="60">
        <v>0</v>
      </c>
      <c r="T30" s="60">
        <v>0</v>
      </c>
      <c r="U30" s="60">
        <v>0</v>
      </c>
      <c r="V30" s="60">
        <v>0</v>
      </c>
      <c r="W30" s="60">
        <v>673390</v>
      </c>
      <c r="X30" s="60">
        <v>16936043</v>
      </c>
      <c r="Y30" s="60">
        <v>-16262653</v>
      </c>
      <c r="Z30" s="140">
        <v>-96.02</v>
      </c>
      <c r="AA30" s="155">
        <v>22608005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6607628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212150</v>
      </c>
      <c r="Q31" s="60">
        <v>319748</v>
      </c>
      <c r="R31" s="60">
        <v>531898</v>
      </c>
      <c r="S31" s="60">
        <v>0</v>
      </c>
      <c r="T31" s="60">
        <v>0</v>
      </c>
      <c r="U31" s="60">
        <v>0</v>
      </c>
      <c r="V31" s="60">
        <v>0</v>
      </c>
      <c r="W31" s="60">
        <v>531898</v>
      </c>
      <c r="X31" s="60"/>
      <c r="Y31" s="60">
        <v>531898</v>
      </c>
      <c r="Z31" s="140">
        <v>0</v>
      </c>
      <c r="AA31" s="155">
        <v>6607628</v>
      </c>
    </row>
    <row r="32" spans="1:27" ht="12.75">
      <c r="A32" s="183" t="s">
        <v>121</v>
      </c>
      <c r="B32" s="182"/>
      <c r="C32" s="155">
        <v>5312107</v>
      </c>
      <c r="D32" s="155">
        <v>0</v>
      </c>
      <c r="E32" s="156">
        <v>150000</v>
      </c>
      <c r="F32" s="60">
        <v>5437000</v>
      </c>
      <c r="G32" s="60">
        <v>2395</v>
      </c>
      <c r="H32" s="60">
        <v>0</v>
      </c>
      <c r="I32" s="60">
        <v>41601</v>
      </c>
      <c r="J32" s="60">
        <v>43996</v>
      </c>
      <c r="K32" s="60">
        <v>51418</v>
      </c>
      <c r="L32" s="60">
        <v>15785</v>
      </c>
      <c r="M32" s="60">
        <v>16556</v>
      </c>
      <c r="N32" s="60">
        <v>83759</v>
      </c>
      <c r="O32" s="60">
        <v>26443</v>
      </c>
      <c r="P32" s="60">
        <v>352227</v>
      </c>
      <c r="Q32" s="60">
        <v>2299649</v>
      </c>
      <c r="R32" s="60">
        <v>2678319</v>
      </c>
      <c r="S32" s="60">
        <v>0</v>
      </c>
      <c r="T32" s="60">
        <v>0</v>
      </c>
      <c r="U32" s="60">
        <v>0</v>
      </c>
      <c r="V32" s="60">
        <v>0</v>
      </c>
      <c r="W32" s="60">
        <v>2806074</v>
      </c>
      <c r="X32" s="60"/>
      <c r="Y32" s="60">
        <v>2806074</v>
      </c>
      <c r="Z32" s="140">
        <v>0</v>
      </c>
      <c r="AA32" s="155">
        <v>5437000</v>
      </c>
    </row>
    <row r="33" spans="1:27" ht="12.75">
      <c r="A33" s="183" t="s">
        <v>42</v>
      </c>
      <c r="B33" s="182"/>
      <c r="C33" s="155">
        <v>2700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25314538</v>
      </c>
      <c r="D34" s="155">
        <v>0</v>
      </c>
      <c r="E34" s="156">
        <v>28922721</v>
      </c>
      <c r="F34" s="60">
        <v>14399256</v>
      </c>
      <c r="G34" s="60">
        <v>2820265</v>
      </c>
      <c r="H34" s="60">
        <v>587524</v>
      </c>
      <c r="I34" s="60">
        <v>1082686</v>
      </c>
      <c r="J34" s="60">
        <v>4490475</v>
      </c>
      <c r="K34" s="60">
        <v>1647372</v>
      </c>
      <c r="L34" s="60">
        <v>2222934</v>
      </c>
      <c r="M34" s="60">
        <v>1637984</v>
      </c>
      <c r="N34" s="60">
        <v>5508290</v>
      </c>
      <c r="O34" s="60">
        <v>987474</v>
      </c>
      <c r="P34" s="60">
        <v>342101</v>
      </c>
      <c r="Q34" s="60">
        <v>1755453</v>
      </c>
      <c r="R34" s="60">
        <v>3085028</v>
      </c>
      <c r="S34" s="60">
        <v>0</v>
      </c>
      <c r="T34" s="60">
        <v>0</v>
      </c>
      <c r="U34" s="60">
        <v>0</v>
      </c>
      <c r="V34" s="60">
        <v>0</v>
      </c>
      <c r="W34" s="60">
        <v>13083793</v>
      </c>
      <c r="X34" s="60">
        <v>21666510</v>
      </c>
      <c r="Y34" s="60">
        <v>-8582717</v>
      </c>
      <c r="Z34" s="140">
        <v>-39.61</v>
      </c>
      <c r="AA34" s="155">
        <v>14399256</v>
      </c>
    </row>
    <row r="35" spans="1:27" ht="12.75">
      <c r="A35" s="181" t="s">
        <v>122</v>
      </c>
      <c r="B35" s="185"/>
      <c r="C35" s="155">
        <v>1166020</v>
      </c>
      <c r="D35" s="155">
        <v>0</v>
      </c>
      <c r="E35" s="156">
        <v>0</v>
      </c>
      <c r="F35" s="60">
        <v>0</v>
      </c>
      <c r="G35" s="60">
        <v>-79918</v>
      </c>
      <c r="H35" s="60">
        <v>0</v>
      </c>
      <c r="I35" s="60">
        <v>0</v>
      </c>
      <c r="J35" s="60">
        <v>-79918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-79918</v>
      </c>
      <c r="X35" s="60"/>
      <c r="Y35" s="60">
        <v>-79918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225767448</v>
      </c>
      <c r="D36" s="188">
        <f>SUM(D25:D35)</f>
        <v>0</v>
      </c>
      <c r="E36" s="189">
        <f t="shared" si="1"/>
        <v>168952327</v>
      </c>
      <c r="F36" s="190">
        <f t="shared" si="1"/>
        <v>171236260</v>
      </c>
      <c r="G36" s="190">
        <f t="shared" si="1"/>
        <v>9048346</v>
      </c>
      <c r="H36" s="190">
        <f t="shared" si="1"/>
        <v>5980905</v>
      </c>
      <c r="I36" s="190">
        <f t="shared" si="1"/>
        <v>6597166</v>
      </c>
      <c r="J36" s="190">
        <f t="shared" si="1"/>
        <v>21626417</v>
      </c>
      <c r="K36" s="190">
        <f t="shared" si="1"/>
        <v>10056233</v>
      </c>
      <c r="L36" s="190">
        <f t="shared" si="1"/>
        <v>7888452</v>
      </c>
      <c r="M36" s="190">
        <f t="shared" si="1"/>
        <v>7258576</v>
      </c>
      <c r="N36" s="190">
        <f t="shared" si="1"/>
        <v>25203261</v>
      </c>
      <c r="O36" s="190">
        <f t="shared" si="1"/>
        <v>6867801</v>
      </c>
      <c r="P36" s="190">
        <f t="shared" si="1"/>
        <v>7029676</v>
      </c>
      <c r="Q36" s="190">
        <f t="shared" si="1"/>
        <v>10113489</v>
      </c>
      <c r="R36" s="190">
        <f t="shared" si="1"/>
        <v>24010966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70840644</v>
      </c>
      <c r="X36" s="190">
        <f t="shared" si="1"/>
        <v>91311339</v>
      </c>
      <c r="Y36" s="190">
        <f t="shared" si="1"/>
        <v>-20470695</v>
      </c>
      <c r="Z36" s="191">
        <f>+IF(X36&lt;&gt;0,+(Y36/X36)*100,0)</f>
        <v>-22.418568410216828</v>
      </c>
      <c r="AA36" s="188">
        <f>SUM(AA25:AA35)</f>
        <v>171236260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-66007793</v>
      </c>
      <c r="D38" s="199">
        <f>+D22-D36</f>
        <v>0</v>
      </c>
      <c r="E38" s="200">
        <f t="shared" si="2"/>
        <v>647967</v>
      </c>
      <c r="F38" s="106">
        <f t="shared" si="2"/>
        <v>-14887</v>
      </c>
      <c r="G38" s="106">
        <f t="shared" si="2"/>
        <v>22090935</v>
      </c>
      <c r="H38" s="106">
        <f t="shared" si="2"/>
        <v>-1746741</v>
      </c>
      <c r="I38" s="106">
        <f t="shared" si="2"/>
        <v>-1130972</v>
      </c>
      <c r="J38" s="106">
        <f t="shared" si="2"/>
        <v>19213222</v>
      </c>
      <c r="K38" s="106">
        <f t="shared" si="2"/>
        <v>-5080854</v>
      </c>
      <c r="L38" s="106">
        <f t="shared" si="2"/>
        <v>-942830</v>
      </c>
      <c r="M38" s="106">
        <f t="shared" si="2"/>
        <v>12082772</v>
      </c>
      <c r="N38" s="106">
        <f t="shared" si="2"/>
        <v>6059088</v>
      </c>
      <c r="O38" s="106">
        <f t="shared" si="2"/>
        <v>-1945211</v>
      </c>
      <c r="P38" s="106">
        <f t="shared" si="2"/>
        <v>-1738559</v>
      </c>
      <c r="Q38" s="106">
        <f t="shared" si="2"/>
        <v>4859085</v>
      </c>
      <c r="R38" s="106">
        <f t="shared" si="2"/>
        <v>1175315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26447625</v>
      </c>
      <c r="X38" s="106">
        <f>IF(F22=F36,0,X22-X36)</f>
        <v>55108036</v>
      </c>
      <c r="Y38" s="106">
        <f t="shared" si="2"/>
        <v>-28660411</v>
      </c>
      <c r="Z38" s="201">
        <f>+IF(X38&lt;&gt;0,+(Y38/X38)*100,0)</f>
        <v>-52.00767996885246</v>
      </c>
      <c r="AA38" s="199">
        <f>+AA22-AA36</f>
        <v>-14887</v>
      </c>
    </row>
    <row r="39" spans="1:27" ht="12.75">
      <c r="A39" s="181" t="s">
        <v>46</v>
      </c>
      <c r="B39" s="185"/>
      <c r="C39" s="155">
        <v>46580920</v>
      </c>
      <c r="D39" s="155">
        <v>0</v>
      </c>
      <c r="E39" s="156">
        <v>68236001</v>
      </c>
      <c r="F39" s="60">
        <v>68236001</v>
      </c>
      <c r="G39" s="60">
        <v>27404000</v>
      </c>
      <c r="H39" s="60">
        <v>0</v>
      </c>
      <c r="I39" s="60">
        <v>0</v>
      </c>
      <c r="J39" s="60">
        <v>27404000</v>
      </c>
      <c r="K39" s="60">
        <v>13000000</v>
      </c>
      <c r="L39" s="60">
        <v>0</v>
      </c>
      <c r="M39" s="60">
        <v>3205000</v>
      </c>
      <c r="N39" s="60">
        <v>16205000</v>
      </c>
      <c r="O39" s="60">
        <v>0</v>
      </c>
      <c r="P39" s="60">
        <v>0</v>
      </c>
      <c r="Q39" s="60">
        <v>30627000</v>
      </c>
      <c r="R39" s="60">
        <v>30627000</v>
      </c>
      <c r="S39" s="60">
        <v>0</v>
      </c>
      <c r="T39" s="60">
        <v>0</v>
      </c>
      <c r="U39" s="60">
        <v>0</v>
      </c>
      <c r="V39" s="60">
        <v>0</v>
      </c>
      <c r="W39" s="60">
        <v>74236000</v>
      </c>
      <c r="X39" s="60">
        <v>65524622</v>
      </c>
      <c r="Y39" s="60">
        <v>8711378</v>
      </c>
      <c r="Z39" s="140">
        <v>13.29</v>
      </c>
      <c r="AA39" s="155">
        <v>68236001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-19426873</v>
      </c>
      <c r="D42" s="206">
        <f>SUM(D38:D41)</f>
        <v>0</v>
      </c>
      <c r="E42" s="207">
        <f t="shared" si="3"/>
        <v>68883968</v>
      </c>
      <c r="F42" s="88">
        <f t="shared" si="3"/>
        <v>68221114</v>
      </c>
      <c r="G42" s="88">
        <f t="shared" si="3"/>
        <v>49494935</v>
      </c>
      <c r="H42" s="88">
        <f t="shared" si="3"/>
        <v>-1746741</v>
      </c>
      <c r="I42" s="88">
        <f t="shared" si="3"/>
        <v>-1130972</v>
      </c>
      <c r="J42" s="88">
        <f t="shared" si="3"/>
        <v>46617222</v>
      </c>
      <c r="K42" s="88">
        <f t="shared" si="3"/>
        <v>7919146</v>
      </c>
      <c r="L42" s="88">
        <f t="shared" si="3"/>
        <v>-942830</v>
      </c>
      <c r="M42" s="88">
        <f t="shared" si="3"/>
        <v>15287772</v>
      </c>
      <c r="N42" s="88">
        <f t="shared" si="3"/>
        <v>22264088</v>
      </c>
      <c r="O42" s="88">
        <f t="shared" si="3"/>
        <v>-1945211</v>
      </c>
      <c r="P42" s="88">
        <f t="shared" si="3"/>
        <v>-1738559</v>
      </c>
      <c r="Q42" s="88">
        <f t="shared" si="3"/>
        <v>35486085</v>
      </c>
      <c r="R42" s="88">
        <f t="shared" si="3"/>
        <v>31802315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100683625</v>
      </c>
      <c r="X42" s="88">
        <f t="shared" si="3"/>
        <v>120632658</v>
      </c>
      <c r="Y42" s="88">
        <f t="shared" si="3"/>
        <v>-19949033</v>
      </c>
      <c r="Z42" s="208">
        <f>+IF(X42&lt;&gt;0,+(Y42/X42)*100,0)</f>
        <v>-16.537008576897975</v>
      </c>
      <c r="AA42" s="206">
        <f>SUM(AA38:AA41)</f>
        <v>68221114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-19426873</v>
      </c>
      <c r="D44" s="210">
        <f>+D42-D43</f>
        <v>0</v>
      </c>
      <c r="E44" s="211">
        <f t="shared" si="4"/>
        <v>68883968</v>
      </c>
      <c r="F44" s="77">
        <f t="shared" si="4"/>
        <v>68221114</v>
      </c>
      <c r="G44" s="77">
        <f t="shared" si="4"/>
        <v>49494935</v>
      </c>
      <c r="H44" s="77">
        <f t="shared" si="4"/>
        <v>-1746741</v>
      </c>
      <c r="I44" s="77">
        <f t="shared" si="4"/>
        <v>-1130972</v>
      </c>
      <c r="J44" s="77">
        <f t="shared" si="4"/>
        <v>46617222</v>
      </c>
      <c r="K44" s="77">
        <f t="shared" si="4"/>
        <v>7919146</v>
      </c>
      <c r="L44" s="77">
        <f t="shared" si="4"/>
        <v>-942830</v>
      </c>
      <c r="M44" s="77">
        <f t="shared" si="4"/>
        <v>15287772</v>
      </c>
      <c r="N44" s="77">
        <f t="shared" si="4"/>
        <v>22264088</v>
      </c>
      <c r="O44" s="77">
        <f t="shared" si="4"/>
        <v>-1945211</v>
      </c>
      <c r="P44" s="77">
        <f t="shared" si="4"/>
        <v>-1738559</v>
      </c>
      <c r="Q44" s="77">
        <f t="shared" si="4"/>
        <v>35486085</v>
      </c>
      <c r="R44" s="77">
        <f t="shared" si="4"/>
        <v>31802315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100683625</v>
      </c>
      <c r="X44" s="77">
        <f t="shared" si="4"/>
        <v>120632658</v>
      </c>
      <c r="Y44" s="77">
        <f t="shared" si="4"/>
        <v>-19949033</v>
      </c>
      <c r="Z44" s="212">
        <f>+IF(X44&lt;&gt;0,+(Y44/X44)*100,0)</f>
        <v>-16.537008576897975</v>
      </c>
      <c r="AA44" s="210">
        <f>+AA42-AA43</f>
        <v>68221114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-19426873</v>
      </c>
      <c r="D46" s="206">
        <f>SUM(D44:D45)</f>
        <v>0</v>
      </c>
      <c r="E46" s="207">
        <f t="shared" si="5"/>
        <v>68883968</v>
      </c>
      <c r="F46" s="88">
        <f t="shared" si="5"/>
        <v>68221114</v>
      </c>
      <c r="G46" s="88">
        <f t="shared" si="5"/>
        <v>49494935</v>
      </c>
      <c r="H46" s="88">
        <f t="shared" si="5"/>
        <v>-1746741</v>
      </c>
      <c r="I46" s="88">
        <f t="shared" si="5"/>
        <v>-1130972</v>
      </c>
      <c r="J46" s="88">
        <f t="shared" si="5"/>
        <v>46617222</v>
      </c>
      <c r="K46" s="88">
        <f t="shared" si="5"/>
        <v>7919146</v>
      </c>
      <c r="L46" s="88">
        <f t="shared" si="5"/>
        <v>-942830</v>
      </c>
      <c r="M46" s="88">
        <f t="shared" si="5"/>
        <v>15287772</v>
      </c>
      <c r="N46" s="88">
        <f t="shared" si="5"/>
        <v>22264088</v>
      </c>
      <c r="O46" s="88">
        <f t="shared" si="5"/>
        <v>-1945211</v>
      </c>
      <c r="P46" s="88">
        <f t="shared" si="5"/>
        <v>-1738559</v>
      </c>
      <c r="Q46" s="88">
        <f t="shared" si="5"/>
        <v>35486085</v>
      </c>
      <c r="R46" s="88">
        <f t="shared" si="5"/>
        <v>31802315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100683625</v>
      </c>
      <c r="X46" s="88">
        <f t="shared" si="5"/>
        <v>120632658</v>
      </c>
      <c r="Y46" s="88">
        <f t="shared" si="5"/>
        <v>-19949033</v>
      </c>
      <c r="Z46" s="208">
        <f>+IF(X46&lt;&gt;0,+(Y46/X46)*100,0)</f>
        <v>-16.537008576897975</v>
      </c>
      <c r="AA46" s="206">
        <f>SUM(AA44:AA45)</f>
        <v>68221114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-19426873</v>
      </c>
      <c r="D48" s="217">
        <f>SUM(D46:D47)</f>
        <v>0</v>
      </c>
      <c r="E48" s="218">
        <f t="shared" si="6"/>
        <v>68883968</v>
      </c>
      <c r="F48" s="219">
        <f t="shared" si="6"/>
        <v>68221114</v>
      </c>
      <c r="G48" s="219">
        <f t="shared" si="6"/>
        <v>49494935</v>
      </c>
      <c r="H48" s="220">
        <f t="shared" si="6"/>
        <v>-1746741</v>
      </c>
      <c r="I48" s="220">
        <f t="shared" si="6"/>
        <v>-1130972</v>
      </c>
      <c r="J48" s="220">
        <f t="shared" si="6"/>
        <v>46617222</v>
      </c>
      <c r="K48" s="220">
        <f t="shared" si="6"/>
        <v>7919146</v>
      </c>
      <c r="L48" s="220">
        <f t="shared" si="6"/>
        <v>-942830</v>
      </c>
      <c r="M48" s="219">
        <f t="shared" si="6"/>
        <v>15287772</v>
      </c>
      <c r="N48" s="219">
        <f t="shared" si="6"/>
        <v>22264088</v>
      </c>
      <c r="O48" s="220">
        <f t="shared" si="6"/>
        <v>-1945211</v>
      </c>
      <c r="P48" s="220">
        <f t="shared" si="6"/>
        <v>-1738559</v>
      </c>
      <c r="Q48" s="220">
        <f t="shared" si="6"/>
        <v>35486085</v>
      </c>
      <c r="R48" s="220">
        <f t="shared" si="6"/>
        <v>31802315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100683625</v>
      </c>
      <c r="X48" s="220">
        <f t="shared" si="6"/>
        <v>120632658</v>
      </c>
      <c r="Y48" s="220">
        <f t="shared" si="6"/>
        <v>-19949033</v>
      </c>
      <c r="Z48" s="221">
        <f>+IF(X48&lt;&gt;0,+(Y48/X48)*100,0)</f>
        <v>-16.537008576897975</v>
      </c>
      <c r="AA48" s="222">
        <f>SUM(AA46:AA47)</f>
        <v>68221114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1097321</v>
      </c>
      <c r="D5" s="153">
        <f>SUM(D6:D8)</f>
        <v>0</v>
      </c>
      <c r="E5" s="154">
        <f t="shared" si="0"/>
        <v>650000</v>
      </c>
      <c r="F5" s="100">
        <f t="shared" si="0"/>
        <v>638000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5846</v>
      </c>
      <c r="L5" s="100">
        <f t="shared" si="0"/>
        <v>8506</v>
      </c>
      <c r="M5" s="100">
        <f t="shared" si="0"/>
        <v>12726</v>
      </c>
      <c r="N5" s="100">
        <f t="shared" si="0"/>
        <v>27078</v>
      </c>
      <c r="O5" s="100">
        <f t="shared" si="0"/>
        <v>48425</v>
      </c>
      <c r="P5" s="100">
        <f t="shared" si="0"/>
        <v>1070</v>
      </c>
      <c r="Q5" s="100">
        <f t="shared" si="0"/>
        <v>26776</v>
      </c>
      <c r="R5" s="100">
        <f t="shared" si="0"/>
        <v>76271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103349</v>
      </c>
      <c r="X5" s="100">
        <f t="shared" si="0"/>
        <v>464750</v>
      </c>
      <c r="Y5" s="100">
        <f t="shared" si="0"/>
        <v>-361401</v>
      </c>
      <c r="Z5" s="137">
        <f>+IF(X5&lt;&gt;0,+(Y5/X5)*100,0)</f>
        <v>-77.7624529316837</v>
      </c>
      <c r="AA5" s="153">
        <f>SUM(AA6:AA8)</f>
        <v>638000</v>
      </c>
    </row>
    <row r="6" spans="1:27" ht="12.75">
      <c r="A6" s="138" t="s">
        <v>75</v>
      </c>
      <c r="B6" s="136"/>
      <c r="C6" s="155"/>
      <c r="D6" s="155"/>
      <c r="E6" s="156">
        <v>12000</v>
      </c>
      <c r="F6" s="60"/>
      <c r="G6" s="60"/>
      <c r="H6" s="60"/>
      <c r="I6" s="60"/>
      <c r="J6" s="60"/>
      <c r="K6" s="60"/>
      <c r="L6" s="60"/>
      <c r="M6" s="60"/>
      <c r="N6" s="60"/>
      <c r="O6" s="60">
        <v>45446</v>
      </c>
      <c r="P6" s="60"/>
      <c r="Q6" s="60"/>
      <c r="R6" s="60">
        <v>45446</v>
      </c>
      <c r="S6" s="60"/>
      <c r="T6" s="60"/>
      <c r="U6" s="60"/>
      <c r="V6" s="60"/>
      <c r="W6" s="60">
        <v>45446</v>
      </c>
      <c r="X6" s="60">
        <v>8580</v>
      </c>
      <c r="Y6" s="60">
        <v>36866</v>
      </c>
      <c r="Z6" s="140">
        <v>429.67</v>
      </c>
      <c r="AA6" s="62"/>
    </row>
    <row r="7" spans="1:27" ht="12.75">
      <c r="A7" s="138" t="s">
        <v>76</v>
      </c>
      <c r="B7" s="136"/>
      <c r="C7" s="157">
        <v>9088</v>
      </c>
      <c r="D7" s="157"/>
      <c r="E7" s="158">
        <v>635000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454025</v>
      </c>
      <c r="Y7" s="159">
        <v>-454025</v>
      </c>
      <c r="Z7" s="141">
        <v>-100</v>
      </c>
      <c r="AA7" s="225"/>
    </row>
    <row r="8" spans="1:27" ht="12.75">
      <c r="A8" s="138" t="s">
        <v>77</v>
      </c>
      <c r="B8" s="136"/>
      <c r="C8" s="155">
        <v>1088233</v>
      </c>
      <c r="D8" s="155"/>
      <c r="E8" s="156">
        <v>3000</v>
      </c>
      <c r="F8" s="60">
        <v>638000</v>
      </c>
      <c r="G8" s="60"/>
      <c r="H8" s="60"/>
      <c r="I8" s="60"/>
      <c r="J8" s="60"/>
      <c r="K8" s="60">
        <v>5846</v>
      </c>
      <c r="L8" s="60">
        <v>8506</v>
      </c>
      <c r="M8" s="60">
        <v>12726</v>
      </c>
      <c r="N8" s="60">
        <v>27078</v>
      </c>
      <c r="O8" s="60">
        <v>2979</v>
      </c>
      <c r="P8" s="60">
        <v>1070</v>
      </c>
      <c r="Q8" s="60">
        <v>26776</v>
      </c>
      <c r="R8" s="60">
        <v>30825</v>
      </c>
      <c r="S8" s="60"/>
      <c r="T8" s="60"/>
      <c r="U8" s="60"/>
      <c r="V8" s="60"/>
      <c r="W8" s="60">
        <v>57903</v>
      </c>
      <c r="X8" s="60">
        <v>2145</v>
      </c>
      <c r="Y8" s="60">
        <v>55758</v>
      </c>
      <c r="Z8" s="140">
        <v>2599.44</v>
      </c>
      <c r="AA8" s="62">
        <v>638000</v>
      </c>
    </row>
    <row r="9" spans="1:27" ht="12.75">
      <c r="A9" s="135" t="s">
        <v>78</v>
      </c>
      <c r="B9" s="136"/>
      <c r="C9" s="153">
        <f aca="true" t="shared" si="1" ref="C9:Y9">SUM(C10:C14)</f>
        <v>2132738</v>
      </c>
      <c r="D9" s="153">
        <f>SUM(D10:D14)</f>
        <v>0</v>
      </c>
      <c r="E9" s="154">
        <f t="shared" si="1"/>
        <v>7227167</v>
      </c>
      <c r="F9" s="100">
        <f t="shared" si="1"/>
        <v>7227167</v>
      </c>
      <c r="G9" s="100">
        <f t="shared" si="1"/>
        <v>401</v>
      </c>
      <c r="H9" s="100">
        <f t="shared" si="1"/>
        <v>1203035</v>
      </c>
      <c r="I9" s="100">
        <f t="shared" si="1"/>
        <v>31005</v>
      </c>
      <c r="J9" s="100">
        <f t="shared" si="1"/>
        <v>1234441</v>
      </c>
      <c r="K9" s="100">
        <f t="shared" si="1"/>
        <v>284770</v>
      </c>
      <c r="L9" s="100">
        <f t="shared" si="1"/>
        <v>1440213</v>
      </c>
      <c r="M9" s="100">
        <f t="shared" si="1"/>
        <v>0</v>
      </c>
      <c r="N9" s="100">
        <f t="shared" si="1"/>
        <v>1724983</v>
      </c>
      <c r="O9" s="100">
        <f t="shared" si="1"/>
        <v>326529</v>
      </c>
      <c r="P9" s="100">
        <f t="shared" si="1"/>
        <v>2241196</v>
      </c>
      <c r="Q9" s="100">
        <f t="shared" si="1"/>
        <v>40000</v>
      </c>
      <c r="R9" s="100">
        <f t="shared" si="1"/>
        <v>2607725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5567149</v>
      </c>
      <c r="X9" s="100">
        <f t="shared" si="1"/>
        <v>5167423</v>
      </c>
      <c r="Y9" s="100">
        <f t="shared" si="1"/>
        <v>399726</v>
      </c>
      <c r="Z9" s="137">
        <f>+IF(X9&lt;&gt;0,+(Y9/X9)*100,0)</f>
        <v>7.735499880694883</v>
      </c>
      <c r="AA9" s="102">
        <f>SUM(AA10:AA14)</f>
        <v>7227167</v>
      </c>
    </row>
    <row r="10" spans="1:27" ht="12.75">
      <c r="A10" s="138" t="s">
        <v>79</v>
      </c>
      <c r="B10" s="136"/>
      <c r="C10" s="155">
        <v>1324512</v>
      </c>
      <c r="D10" s="155"/>
      <c r="E10" s="156">
        <v>6406547</v>
      </c>
      <c r="F10" s="60">
        <v>6406547</v>
      </c>
      <c r="G10" s="60">
        <v>401</v>
      </c>
      <c r="H10" s="60">
        <v>1203035</v>
      </c>
      <c r="I10" s="60">
        <v>31005</v>
      </c>
      <c r="J10" s="60">
        <v>1234441</v>
      </c>
      <c r="K10" s="60">
        <v>284770</v>
      </c>
      <c r="L10" s="60">
        <v>1440213</v>
      </c>
      <c r="M10" s="60"/>
      <c r="N10" s="60">
        <v>1724983</v>
      </c>
      <c r="O10" s="60">
        <v>326529</v>
      </c>
      <c r="P10" s="60">
        <v>28421</v>
      </c>
      <c r="Q10" s="60">
        <v>40000</v>
      </c>
      <c r="R10" s="60">
        <v>394950</v>
      </c>
      <c r="S10" s="60"/>
      <c r="T10" s="60"/>
      <c r="U10" s="60"/>
      <c r="V10" s="60"/>
      <c r="W10" s="60">
        <v>3354374</v>
      </c>
      <c r="X10" s="60">
        <v>4580680</v>
      </c>
      <c r="Y10" s="60">
        <v>-1226306</v>
      </c>
      <c r="Z10" s="140">
        <v>-26.77</v>
      </c>
      <c r="AA10" s="62">
        <v>6406547</v>
      </c>
    </row>
    <row r="11" spans="1:27" ht="12.75">
      <c r="A11" s="138" t="s">
        <v>80</v>
      </c>
      <c r="B11" s="136"/>
      <c r="C11" s="155">
        <v>808226</v>
      </c>
      <c r="D11" s="155"/>
      <c r="E11" s="156">
        <v>820620</v>
      </c>
      <c r="F11" s="60">
        <v>820620</v>
      </c>
      <c r="G11" s="60"/>
      <c r="H11" s="60"/>
      <c r="I11" s="60"/>
      <c r="J11" s="60"/>
      <c r="K11" s="60"/>
      <c r="L11" s="60"/>
      <c r="M11" s="60"/>
      <c r="N11" s="60"/>
      <c r="O11" s="60"/>
      <c r="P11" s="60">
        <v>2212775</v>
      </c>
      <c r="Q11" s="60"/>
      <c r="R11" s="60">
        <v>2212775</v>
      </c>
      <c r="S11" s="60"/>
      <c r="T11" s="60"/>
      <c r="U11" s="60"/>
      <c r="V11" s="60"/>
      <c r="W11" s="60">
        <v>2212775</v>
      </c>
      <c r="X11" s="60">
        <v>586743</v>
      </c>
      <c r="Y11" s="60">
        <v>1626032</v>
      </c>
      <c r="Z11" s="140">
        <v>277.13</v>
      </c>
      <c r="AA11" s="62">
        <v>820620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10141014</v>
      </c>
      <c r="D15" s="153">
        <f>SUM(D16:D18)</f>
        <v>0</v>
      </c>
      <c r="E15" s="154">
        <f t="shared" si="2"/>
        <v>2764568</v>
      </c>
      <c r="F15" s="100">
        <f t="shared" si="2"/>
        <v>2776568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720780</v>
      </c>
      <c r="L15" s="100">
        <f t="shared" si="2"/>
        <v>307325</v>
      </c>
      <c r="M15" s="100">
        <f t="shared" si="2"/>
        <v>0</v>
      </c>
      <c r="N15" s="100">
        <f t="shared" si="2"/>
        <v>1028105</v>
      </c>
      <c r="O15" s="100">
        <f t="shared" si="2"/>
        <v>0</v>
      </c>
      <c r="P15" s="100">
        <f t="shared" si="2"/>
        <v>0</v>
      </c>
      <c r="Q15" s="100">
        <f t="shared" si="2"/>
        <v>514504</v>
      </c>
      <c r="R15" s="100">
        <f t="shared" si="2"/>
        <v>514504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1542609</v>
      </c>
      <c r="X15" s="100">
        <f t="shared" si="2"/>
        <v>1976666</v>
      </c>
      <c r="Y15" s="100">
        <f t="shared" si="2"/>
        <v>-434057</v>
      </c>
      <c r="Z15" s="137">
        <f>+IF(X15&lt;&gt;0,+(Y15/X15)*100,0)</f>
        <v>-21.959046191921143</v>
      </c>
      <c r="AA15" s="102">
        <f>SUM(AA16:AA18)</f>
        <v>2776568</v>
      </c>
    </row>
    <row r="16" spans="1:27" ht="12.75">
      <c r="A16" s="138" t="s">
        <v>85</v>
      </c>
      <c r="B16" s="136"/>
      <c r="C16" s="155"/>
      <c r="D16" s="155"/>
      <c r="E16" s="156"/>
      <c r="F16" s="60">
        <v>12000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12000</v>
      </c>
    </row>
    <row r="17" spans="1:27" ht="12.75">
      <c r="A17" s="138" t="s">
        <v>86</v>
      </c>
      <c r="B17" s="136"/>
      <c r="C17" s="155">
        <v>10141014</v>
      </c>
      <c r="D17" s="155"/>
      <c r="E17" s="156">
        <v>2764568</v>
      </c>
      <c r="F17" s="60">
        <v>2764568</v>
      </c>
      <c r="G17" s="60"/>
      <c r="H17" s="60"/>
      <c r="I17" s="60"/>
      <c r="J17" s="60"/>
      <c r="K17" s="60">
        <v>720780</v>
      </c>
      <c r="L17" s="60">
        <v>307325</v>
      </c>
      <c r="M17" s="60"/>
      <c r="N17" s="60">
        <v>1028105</v>
      </c>
      <c r="O17" s="60"/>
      <c r="P17" s="60"/>
      <c r="Q17" s="60">
        <v>514504</v>
      </c>
      <c r="R17" s="60">
        <v>514504</v>
      </c>
      <c r="S17" s="60"/>
      <c r="T17" s="60"/>
      <c r="U17" s="60"/>
      <c r="V17" s="60"/>
      <c r="W17" s="60">
        <v>1542609</v>
      </c>
      <c r="X17" s="60">
        <v>1976666</v>
      </c>
      <c r="Y17" s="60">
        <v>-434057</v>
      </c>
      <c r="Z17" s="140">
        <v>-21.96</v>
      </c>
      <c r="AA17" s="62">
        <v>2764568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27323668</v>
      </c>
      <c r="D19" s="153">
        <f>SUM(D20:D23)</f>
        <v>0</v>
      </c>
      <c r="E19" s="154">
        <f t="shared" si="3"/>
        <v>58029966</v>
      </c>
      <c r="F19" s="100">
        <f t="shared" si="3"/>
        <v>58029966</v>
      </c>
      <c r="G19" s="100">
        <f t="shared" si="3"/>
        <v>63158</v>
      </c>
      <c r="H19" s="100">
        <f t="shared" si="3"/>
        <v>1442004</v>
      </c>
      <c r="I19" s="100">
        <f t="shared" si="3"/>
        <v>327773</v>
      </c>
      <c r="J19" s="100">
        <f t="shared" si="3"/>
        <v>1832935</v>
      </c>
      <c r="K19" s="100">
        <f t="shared" si="3"/>
        <v>2858049</v>
      </c>
      <c r="L19" s="100">
        <f t="shared" si="3"/>
        <v>5175165</v>
      </c>
      <c r="M19" s="100">
        <f t="shared" si="3"/>
        <v>0</v>
      </c>
      <c r="N19" s="100">
        <f t="shared" si="3"/>
        <v>8033214</v>
      </c>
      <c r="O19" s="100">
        <f t="shared" si="3"/>
        <v>1859116</v>
      </c>
      <c r="P19" s="100">
        <f t="shared" si="3"/>
        <v>407277</v>
      </c>
      <c r="Q19" s="100">
        <f t="shared" si="3"/>
        <v>1348802</v>
      </c>
      <c r="R19" s="100">
        <f t="shared" si="3"/>
        <v>3615195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13481344</v>
      </c>
      <c r="X19" s="100">
        <f t="shared" si="3"/>
        <v>41491423</v>
      </c>
      <c r="Y19" s="100">
        <f t="shared" si="3"/>
        <v>-28010079</v>
      </c>
      <c r="Z19" s="137">
        <f>+IF(X19&lt;&gt;0,+(Y19/X19)*100,0)</f>
        <v>-67.50811848511438</v>
      </c>
      <c r="AA19" s="102">
        <f>SUM(AA20:AA23)</f>
        <v>58029966</v>
      </c>
    </row>
    <row r="20" spans="1:27" ht="12.75">
      <c r="A20" s="138" t="s">
        <v>89</v>
      </c>
      <c r="B20" s="136"/>
      <c r="C20" s="155"/>
      <c r="D20" s="155"/>
      <c r="E20" s="156">
        <v>1288908</v>
      </c>
      <c r="F20" s="60">
        <v>1288908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921568</v>
      </c>
      <c r="Y20" s="60">
        <v>-921568</v>
      </c>
      <c r="Z20" s="140">
        <v>-100</v>
      </c>
      <c r="AA20" s="62">
        <v>1288908</v>
      </c>
    </row>
    <row r="21" spans="1:27" ht="12.75">
      <c r="A21" s="138" t="s">
        <v>90</v>
      </c>
      <c r="B21" s="136"/>
      <c r="C21" s="155">
        <v>25885522</v>
      </c>
      <c r="D21" s="155"/>
      <c r="E21" s="156">
        <v>50920106</v>
      </c>
      <c r="F21" s="60">
        <v>50920106</v>
      </c>
      <c r="G21" s="60">
        <v>63158</v>
      </c>
      <c r="H21" s="60">
        <v>1442004</v>
      </c>
      <c r="I21" s="60">
        <v>326458</v>
      </c>
      <c r="J21" s="60">
        <v>1831620</v>
      </c>
      <c r="K21" s="60">
        <v>2858049</v>
      </c>
      <c r="L21" s="60">
        <v>5175165</v>
      </c>
      <c r="M21" s="60"/>
      <c r="N21" s="60">
        <v>8033214</v>
      </c>
      <c r="O21" s="60">
        <v>1859116</v>
      </c>
      <c r="P21" s="60">
        <v>407277</v>
      </c>
      <c r="Q21" s="60">
        <v>1348802</v>
      </c>
      <c r="R21" s="60">
        <v>3615195</v>
      </c>
      <c r="S21" s="60"/>
      <c r="T21" s="60"/>
      <c r="U21" s="60"/>
      <c r="V21" s="60"/>
      <c r="W21" s="60">
        <v>13480029</v>
      </c>
      <c r="X21" s="60">
        <v>36407874</v>
      </c>
      <c r="Y21" s="60">
        <v>-22927845</v>
      </c>
      <c r="Z21" s="140">
        <v>-62.97</v>
      </c>
      <c r="AA21" s="62">
        <v>50920106</v>
      </c>
    </row>
    <row r="22" spans="1:27" ht="12.75">
      <c r="A22" s="138" t="s">
        <v>91</v>
      </c>
      <c r="B22" s="136"/>
      <c r="C22" s="157">
        <v>1438146</v>
      </c>
      <c r="D22" s="157"/>
      <c r="E22" s="158">
        <v>5820952</v>
      </c>
      <c r="F22" s="159">
        <v>5820952</v>
      </c>
      <c r="G22" s="159"/>
      <c r="H22" s="159"/>
      <c r="I22" s="159">
        <v>1315</v>
      </c>
      <c r="J22" s="159">
        <v>1315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1315</v>
      </c>
      <c r="X22" s="159">
        <v>4161981</v>
      </c>
      <c r="Y22" s="159">
        <v>-4160666</v>
      </c>
      <c r="Z22" s="141">
        <v>-99.97</v>
      </c>
      <c r="AA22" s="225">
        <v>5820952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40694741</v>
      </c>
      <c r="D25" s="217">
        <f>+D5+D9+D15+D19+D24</f>
        <v>0</v>
      </c>
      <c r="E25" s="230">
        <f t="shared" si="4"/>
        <v>68671701</v>
      </c>
      <c r="F25" s="219">
        <f t="shared" si="4"/>
        <v>68671701</v>
      </c>
      <c r="G25" s="219">
        <f t="shared" si="4"/>
        <v>63559</v>
      </c>
      <c r="H25" s="219">
        <f t="shared" si="4"/>
        <v>2645039</v>
      </c>
      <c r="I25" s="219">
        <f t="shared" si="4"/>
        <v>358778</v>
      </c>
      <c r="J25" s="219">
        <f t="shared" si="4"/>
        <v>3067376</v>
      </c>
      <c r="K25" s="219">
        <f t="shared" si="4"/>
        <v>3869445</v>
      </c>
      <c r="L25" s="219">
        <f t="shared" si="4"/>
        <v>6931209</v>
      </c>
      <c r="M25" s="219">
        <f t="shared" si="4"/>
        <v>12726</v>
      </c>
      <c r="N25" s="219">
        <f t="shared" si="4"/>
        <v>10813380</v>
      </c>
      <c r="O25" s="219">
        <f t="shared" si="4"/>
        <v>2234070</v>
      </c>
      <c r="P25" s="219">
        <f t="shared" si="4"/>
        <v>2649543</v>
      </c>
      <c r="Q25" s="219">
        <f t="shared" si="4"/>
        <v>1930082</v>
      </c>
      <c r="R25" s="219">
        <f t="shared" si="4"/>
        <v>6813695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20694451</v>
      </c>
      <c r="X25" s="219">
        <f t="shared" si="4"/>
        <v>49100262</v>
      </c>
      <c r="Y25" s="219">
        <f t="shared" si="4"/>
        <v>-28405811</v>
      </c>
      <c r="Z25" s="231">
        <f>+IF(X25&lt;&gt;0,+(Y25/X25)*100,0)</f>
        <v>-57.852666855423294</v>
      </c>
      <c r="AA25" s="232">
        <f>+AA5+AA9+AA15+AA19+AA24</f>
        <v>68671701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39449959</v>
      </c>
      <c r="D28" s="155"/>
      <c r="E28" s="156">
        <v>67324201</v>
      </c>
      <c r="F28" s="60">
        <v>67324201</v>
      </c>
      <c r="G28" s="60">
        <v>63158</v>
      </c>
      <c r="H28" s="60">
        <v>2639039</v>
      </c>
      <c r="I28" s="60">
        <v>356170</v>
      </c>
      <c r="J28" s="60">
        <v>3058367</v>
      </c>
      <c r="K28" s="60">
        <v>3863599</v>
      </c>
      <c r="L28" s="60">
        <v>6922703</v>
      </c>
      <c r="M28" s="60"/>
      <c r="N28" s="60">
        <v>10786302</v>
      </c>
      <c r="O28" s="60">
        <v>2153175</v>
      </c>
      <c r="P28" s="60">
        <v>2648473</v>
      </c>
      <c r="Q28" s="60">
        <v>1903306</v>
      </c>
      <c r="R28" s="60">
        <v>6704954</v>
      </c>
      <c r="S28" s="60"/>
      <c r="T28" s="60"/>
      <c r="U28" s="60"/>
      <c r="V28" s="60"/>
      <c r="W28" s="60">
        <v>20549623</v>
      </c>
      <c r="X28" s="60">
        <v>48136803</v>
      </c>
      <c r="Y28" s="60">
        <v>-27587180</v>
      </c>
      <c r="Z28" s="140">
        <v>-57.31</v>
      </c>
      <c r="AA28" s="155">
        <v>67324201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39449959</v>
      </c>
      <c r="D32" s="210">
        <f>SUM(D28:D31)</f>
        <v>0</v>
      </c>
      <c r="E32" s="211">
        <f t="shared" si="5"/>
        <v>67324201</v>
      </c>
      <c r="F32" s="77">
        <f t="shared" si="5"/>
        <v>67324201</v>
      </c>
      <c r="G32" s="77">
        <f t="shared" si="5"/>
        <v>63158</v>
      </c>
      <c r="H32" s="77">
        <f t="shared" si="5"/>
        <v>2639039</v>
      </c>
      <c r="I32" s="77">
        <f t="shared" si="5"/>
        <v>356170</v>
      </c>
      <c r="J32" s="77">
        <f t="shared" si="5"/>
        <v>3058367</v>
      </c>
      <c r="K32" s="77">
        <f t="shared" si="5"/>
        <v>3863599</v>
      </c>
      <c r="L32" s="77">
        <f t="shared" si="5"/>
        <v>6922703</v>
      </c>
      <c r="M32" s="77">
        <f t="shared" si="5"/>
        <v>0</v>
      </c>
      <c r="N32" s="77">
        <f t="shared" si="5"/>
        <v>10786302</v>
      </c>
      <c r="O32" s="77">
        <f t="shared" si="5"/>
        <v>2153175</v>
      </c>
      <c r="P32" s="77">
        <f t="shared" si="5"/>
        <v>2648473</v>
      </c>
      <c r="Q32" s="77">
        <f t="shared" si="5"/>
        <v>1903306</v>
      </c>
      <c r="R32" s="77">
        <f t="shared" si="5"/>
        <v>6704954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20549623</v>
      </c>
      <c r="X32" s="77">
        <f t="shared" si="5"/>
        <v>48136803</v>
      </c>
      <c r="Y32" s="77">
        <f t="shared" si="5"/>
        <v>-27587180</v>
      </c>
      <c r="Z32" s="212">
        <f>+IF(X32&lt;&gt;0,+(Y32/X32)*100,0)</f>
        <v>-57.30995471386</v>
      </c>
      <c r="AA32" s="79">
        <f>SUM(AA28:AA31)</f>
        <v>67324201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1244782</v>
      </c>
      <c r="D35" s="155"/>
      <c r="E35" s="156">
        <v>1347500</v>
      </c>
      <c r="F35" s="60">
        <v>1347500</v>
      </c>
      <c r="G35" s="60">
        <v>401</v>
      </c>
      <c r="H35" s="60">
        <v>6000</v>
      </c>
      <c r="I35" s="60">
        <v>2608</v>
      </c>
      <c r="J35" s="60">
        <v>9009</v>
      </c>
      <c r="K35" s="60">
        <v>5846</v>
      </c>
      <c r="L35" s="60">
        <v>8506</v>
      </c>
      <c r="M35" s="60">
        <v>12726</v>
      </c>
      <c r="N35" s="60">
        <v>27078</v>
      </c>
      <c r="O35" s="60">
        <v>80895</v>
      </c>
      <c r="P35" s="60">
        <v>1070</v>
      </c>
      <c r="Q35" s="60">
        <v>26776</v>
      </c>
      <c r="R35" s="60">
        <v>108741</v>
      </c>
      <c r="S35" s="60"/>
      <c r="T35" s="60"/>
      <c r="U35" s="60"/>
      <c r="V35" s="60"/>
      <c r="W35" s="60">
        <v>144828</v>
      </c>
      <c r="X35" s="60">
        <v>963464</v>
      </c>
      <c r="Y35" s="60">
        <v>-818636</v>
      </c>
      <c r="Z35" s="140">
        <v>-84.97</v>
      </c>
      <c r="AA35" s="62">
        <v>1347500</v>
      </c>
    </row>
    <row r="36" spans="1:27" ht="12.75">
      <c r="A36" s="238" t="s">
        <v>139</v>
      </c>
      <c r="B36" s="149"/>
      <c r="C36" s="222">
        <f aca="true" t="shared" si="6" ref="C36:Y36">SUM(C32:C35)</f>
        <v>40694741</v>
      </c>
      <c r="D36" s="222">
        <f>SUM(D32:D35)</f>
        <v>0</v>
      </c>
      <c r="E36" s="218">
        <f t="shared" si="6"/>
        <v>68671701</v>
      </c>
      <c r="F36" s="220">
        <f t="shared" si="6"/>
        <v>68671701</v>
      </c>
      <c r="G36" s="220">
        <f t="shared" si="6"/>
        <v>63559</v>
      </c>
      <c r="H36" s="220">
        <f t="shared" si="6"/>
        <v>2645039</v>
      </c>
      <c r="I36" s="220">
        <f t="shared" si="6"/>
        <v>358778</v>
      </c>
      <c r="J36" s="220">
        <f t="shared" si="6"/>
        <v>3067376</v>
      </c>
      <c r="K36" s="220">
        <f t="shared" si="6"/>
        <v>3869445</v>
      </c>
      <c r="L36" s="220">
        <f t="shared" si="6"/>
        <v>6931209</v>
      </c>
      <c r="M36" s="220">
        <f t="shared" si="6"/>
        <v>12726</v>
      </c>
      <c r="N36" s="220">
        <f t="shared" si="6"/>
        <v>10813380</v>
      </c>
      <c r="O36" s="220">
        <f t="shared" si="6"/>
        <v>2234070</v>
      </c>
      <c r="P36" s="220">
        <f t="shared" si="6"/>
        <v>2649543</v>
      </c>
      <c r="Q36" s="220">
        <f t="shared" si="6"/>
        <v>1930082</v>
      </c>
      <c r="R36" s="220">
        <f t="shared" si="6"/>
        <v>6813695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20694451</v>
      </c>
      <c r="X36" s="220">
        <f t="shared" si="6"/>
        <v>49100267</v>
      </c>
      <c r="Y36" s="220">
        <f t="shared" si="6"/>
        <v>-28405816</v>
      </c>
      <c r="Z36" s="221">
        <f>+IF(X36&lt;&gt;0,+(Y36/X36)*100,0)</f>
        <v>-57.85267114738908</v>
      </c>
      <c r="AA36" s="239">
        <f>SUM(AA32:AA35)</f>
        <v>68671701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1180</v>
      </c>
      <c r="D6" s="155"/>
      <c r="E6" s="59">
        <v>6708609</v>
      </c>
      <c r="F6" s="60">
        <v>6708609</v>
      </c>
      <c r="G6" s="60">
        <v>27143328</v>
      </c>
      <c r="H6" s="60">
        <v>27143328</v>
      </c>
      <c r="I6" s="60">
        <v>27143328</v>
      </c>
      <c r="J6" s="60">
        <v>27143328</v>
      </c>
      <c r="K6" s="60">
        <v>27197614</v>
      </c>
      <c r="L6" s="60"/>
      <c r="M6" s="60">
        <v>3630765</v>
      </c>
      <c r="N6" s="60">
        <v>3630765</v>
      </c>
      <c r="O6" s="60">
        <v>3630765</v>
      </c>
      <c r="P6" s="60">
        <v>3630765</v>
      </c>
      <c r="Q6" s="60">
        <v>3630765</v>
      </c>
      <c r="R6" s="60">
        <v>3630765</v>
      </c>
      <c r="S6" s="60"/>
      <c r="T6" s="60"/>
      <c r="U6" s="60"/>
      <c r="V6" s="60"/>
      <c r="W6" s="60">
        <v>3630765</v>
      </c>
      <c r="X6" s="60">
        <v>5031457</v>
      </c>
      <c r="Y6" s="60">
        <v>-1400692</v>
      </c>
      <c r="Z6" s="140">
        <v>-27.84</v>
      </c>
      <c r="AA6" s="62">
        <v>6708609</v>
      </c>
    </row>
    <row r="7" spans="1:27" ht="12.75">
      <c r="A7" s="249" t="s">
        <v>144</v>
      </c>
      <c r="B7" s="182"/>
      <c r="C7" s="155">
        <v>31615183</v>
      </c>
      <c r="D7" s="155"/>
      <c r="E7" s="59"/>
      <c r="F7" s="60"/>
      <c r="G7" s="60">
        <v>340979</v>
      </c>
      <c r="H7" s="60">
        <v>547487</v>
      </c>
      <c r="I7" s="60">
        <v>547487</v>
      </c>
      <c r="J7" s="60">
        <v>547487</v>
      </c>
      <c r="K7" s="60">
        <v>548582</v>
      </c>
      <c r="L7" s="60"/>
      <c r="M7" s="60">
        <v>23088093</v>
      </c>
      <c r="N7" s="60">
        <v>23088093</v>
      </c>
      <c r="O7" s="60">
        <v>23088093</v>
      </c>
      <c r="P7" s="60">
        <v>23088093</v>
      </c>
      <c r="Q7" s="60">
        <v>23088093</v>
      </c>
      <c r="R7" s="60">
        <v>23088093</v>
      </c>
      <c r="S7" s="60"/>
      <c r="T7" s="60"/>
      <c r="U7" s="60"/>
      <c r="V7" s="60"/>
      <c r="W7" s="60">
        <v>23088093</v>
      </c>
      <c r="X7" s="60"/>
      <c r="Y7" s="60">
        <v>23088093</v>
      </c>
      <c r="Z7" s="140"/>
      <c r="AA7" s="62"/>
    </row>
    <row r="8" spans="1:27" ht="12.75">
      <c r="A8" s="249" t="s">
        <v>145</v>
      </c>
      <c r="B8" s="182"/>
      <c r="C8" s="155">
        <v>14456566</v>
      </c>
      <c r="D8" s="155"/>
      <c r="E8" s="59">
        <v>4396697</v>
      </c>
      <c r="F8" s="60">
        <v>4396764</v>
      </c>
      <c r="G8" s="60">
        <v>48452735</v>
      </c>
      <c r="H8" s="60">
        <v>48452735</v>
      </c>
      <c r="I8" s="60">
        <v>49452735</v>
      </c>
      <c r="J8" s="60">
        <v>49452735</v>
      </c>
      <c r="K8" s="60">
        <v>49551640</v>
      </c>
      <c r="L8" s="60"/>
      <c r="M8" s="60">
        <v>191719229</v>
      </c>
      <c r="N8" s="60">
        <v>191719229</v>
      </c>
      <c r="O8" s="60">
        <v>195403770</v>
      </c>
      <c r="P8" s="60">
        <v>198627064</v>
      </c>
      <c r="Q8" s="60">
        <v>201390592</v>
      </c>
      <c r="R8" s="60">
        <v>201390592</v>
      </c>
      <c r="S8" s="60"/>
      <c r="T8" s="60"/>
      <c r="U8" s="60"/>
      <c r="V8" s="60"/>
      <c r="W8" s="60">
        <v>201390592</v>
      </c>
      <c r="X8" s="60">
        <v>3297573</v>
      </c>
      <c r="Y8" s="60">
        <v>198093019</v>
      </c>
      <c r="Z8" s="140">
        <v>6007.24</v>
      </c>
      <c r="AA8" s="62">
        <v>4396764</v>
      </c>
    </row>
    <row r="9" spans="1:27" ht="12.75">
      <c r="A9" s="249" t="s">
        <v>146</v>
      </c>
      <c r="B9" s="182"/>
      <c r="C9" s="155">
        <v>12469729</v>
      </c>
      <c r="D9" s="155"/>
      <c r="E9" s="59">
        <v>24077635</v>
      </c>
      <c r="F9" s="60">
        <v>24077674</v>
      </c>
      <c r="G9" s="60">
        <v>34677333</v>
      </c>
      <c r="H9" s="60">
        <v>34677333</v>
      </c>
      <c r="I9" s="60">
        <v>34677333</v>
      </c>
      <c r="J9" s="60">
        <v>34677333</v>
      </c>
      <c r="K9" s="60">
        <v>34746688</v>
      </c>
      <c r="L9" s="60"/>
      <c r="M9" s="60">
        <v>12469729</v>
      </c>
      <c r="N9" s="60">
        <v>12469729</v>
      </c>
      <c r="O9" s="60">
        <v>12469729</v>
      </c>
      <c r="P9" s="60">
        <v>12469729</v>
      </c>
      <c r="Q9" s="60">
        <v>12469729</v>
      </c>
      <c r="R9" s="60">
        <v>12469729</v>
      </c>
      <c r="S9" s="60"/>
      <c r="T9" s="60"/>
      <c r="U9" s="60"/>
      <c r="V9" s="60"/>
      <c r="W9" s="60">
        <v>12469729</v>
      </c>
      <c r="X9" s="60">
        <v>18058256</v>
      </c>
      <c r="Y9" s="60">
        <v>-5588527</v>
      </c>
      <c r="Z9" s="140">
        <v>-30.95</v>
      </c>
      <c r="AA9" s="62">
        <v>24077674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646536</v>
      </c>
      <c r="D11" s="155"/>
      <c r="E11" s="59">
        <v>808717</v>
      </c>
      <c r="F11" s="60">
        <v>808915</v>
      </c>
      <c r="G11" s="60">
        <v>5692883</v>
      </c>
      <c r="H11" s="60">
        <v>5692883</v>
      </c>
      <c r="I11" s="60">
        <v>5692883</v>
      </c>
      <c r="J11" s="60">
        <v>5692883</v>
      </c>
      <c r="K11" s="60">
        <v>5704269</v>
      </c>
      <c r="L11" s="60"/>
      <c r="M11" s="60">
        <v>646586</v>
      </c>
      <c r="N11" s="60">
        <v>646586</v>
      </c>
      <c r="O11" s="60">
        <v>646586</v>
      </c>
      <c r="P11" s="60">
        <v>646586</v>
      </c>
      <c r="Q11" s="60">
        <v>646586</v>
      </c>
      <c r="R11" s="60">
        <v>646586</v>
      </c>
      <c r="S11" s="60"/>
      <c r="T11" s="60"/>
      <c r="U11" s="60"/>
      <c r="V11" s="60"/>
      <c r="W11" s="60">
        <v>646586</v>
      </c>
      <c r="X11" s="60">
        <v>606686</v>
      </c>
      <c r="Y11" s="60">
        <v>39900</v>
      </c>
      <c r="Z11" s="140">
        <v>6.58</v>
      </c>
      <c r="AA11" s="62">
        <v>808915</v>
      </c>
    </row>
    <row r="12" spans="1:27" ht="12.75">
      <c r="A12" s="250" t="s">
        <v>56</v>
      </c>
      <c r="B12" s="251"/>
      <c r="C12" s="168">
        <f aca="true" t="shared" si="0" ref="C12:Y12">SUM(C6:C11)</f>
        <v>59189194</v>
      </c>
      <c r="D12" s="168">
        <f>SUM(D6:D11)</f>
        <v>0</v>
      </c>
      <c r="E12" s="72">
        <f t="shared" si="0"/>
        <v>35991658</v>
      </c>
      <c r="F12" s="73">
        <f t="shared" si="0"/>
        <v>35991962</v>
      </c>
      <c r="G12" s="73">
        <f t="shared" si="0"/>
        <v>116307258</v>
      </c>
      <c r="H12" s="73">
        <f t="shared" si="0"/>
        <v>116513766</v>
      </c>
      <c r="I12" s="73">
        <f t="shared" si="0"/>
        <v>117513766</v>
      </c>
      <c r="J12" s="73">
        <f t="shared" si="0"/>
        <v>117513766</v>
      </c>
      <c r="K12" s="73">
        <f t="shared" si="0"/>
        <v>117748793</v>
      </c>
      <c r="L12" s="73">
        <f t="shared" si="0"/>
        <v>0</v>
      </c>
      <c r="M12" s="73">
        <f t="shared" si="0"/>
        <v>231554402</v>
      </c>
      <c r="N12" s="73">
        <f t="shared" si="0"/>
        <v>231554402</v>
      </c>
      <c r="O12" s="73">
        <f t="shared" si="0"/>
        <v>235238943</v>
      </c>
      <c r="P12" s="73">
        <f t="shared" si="0"/>
        <v>238462237</v>
      </c>
      <c r="Q12" s="73">
        <f t="shared" si="0"/>
        <v>241225765</v>
      </c>
      <c r="R12" s="73">
        <f t="shared" si="0"/>
        <v>241225765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241225765</v>
      </c>
      <c r="X12" s="73">
        <f t="shared" si="0"/>
        <v>26993972</v>
      </c>
      <c r="Y12" s="73">
        <f t="shared" si="0"/>
        <v>214231793</v>
      </c>
      <c r="Z12" s="170">
        <f>+IF(X12&lt;&gt;0,+(Y12/X12)*100,0)</f>
        <v>793.6282700448826</v>
      </c>
      <c r="AA12" s="74">
        <f>SUM(AA6:AA11)</f>
        <v>35991962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340979</v>
      </c>
      <c r="D16" s="155"/>
      <c r="E16" s="59">
        <v>372726</v>
      </c>
      <c r="F16" s="60">
        <v>372726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279545</v>
      </c>
      <c r="Y16" s="159">
        <v>-279545</v>
      </c>
      <c r="Z16" s="141">
        <v>-100</v>
      </c>
      <c r="AA16" s="225">
        <v>372726</v>
      </c>
    </row>
    <row r="17" spans="1:27" ht="12.75">
      <c r="A17" s="249" t="s">
        <v>152</v>
      </c>
      <c r="B17" s="182"/>
      <c r="C17" s="155">
        <v>22176665</v>
      </c>
      <c r="D17" s="155"/>
      <c r="E17" s="59">
        <v>22177000</v>
      </c>
      <c r="F17" s="60">
        <v>22176665</v>
      </c>
      <c r="G17" s="60">
        <v>20392665</v>
      </c>
      <c r="H17" s="60">
        <v>20392665</v>
      </c>
      <c r="I17" s="60">
        <v>20392665</v>
      </c>
      <c r="J17" s="60">
        <v>20392665</v>
      </c>
      <c r="K17" s="60">
        <v>20433450</v>
      </c>
      <c r="L17" s="60"/>
      <c r="M17" s="60">
        <v>22176665</v>
      </c>
      <c r="N17" s="60">
        <v>22176665</v>
      </c>
      <c r="O17" s="60">
        <v>22176665</v>
      </c>
      <c r="P17" s="60">
        <v>22176665</v>
      </c>
      <c r="Q17" s="60">
        <v>22176665</v>
      </c>
      <c r="R17" s="60">
        <v>22176665</v>
      </c>
      <c r="S17" s="60"/>
      <c r="T17" s="60"/>
      <c r="U17" s="60"/>
      <c r="V17" s="60"/>
      <c r="W17" s="60">
        <v>22176665</v>
      </c>
      <c r="X17" s="60">
        <v>16632499</v>
      </c>
      <c r="Y17" s="60">
        <v>5544166</v>
      </c>
      <c r="Z17" s="140">
        <v>33.33</v>
      </c>
      <c r="AA17" s="62">
        <v>22176665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527023170</v>
      </c>
      <c r="D19" s="155"/>
      <c r="E19" s="59">
        <v>541934374</v>
      </c>
      <c r="F19" s="60">
        <v>541934374</v>
      </c>
      <c r="G19" s="60">
        <v>538305492</v>
      </c>
      <c r="H19" s="60">
        <v>538305492</v>
      </c>
      <c r="I19" s="60">
        <v>538305492</v>
      </c>
      <c r="J19" s="60">
        <v>538305492</v>
      </c>
      <c r="K19" s="60">
        <v>539382103</v>
      </c>
      <c r="L19" s="60"/>
      <c r="M19" s="60">
        <v>567548310</v>
      </c>
      <c r="N19" s="60">
        <v>567548310</v>
      </c>
      <c r="O19" s="60">
        <v>567548310</v>
      </c>
      <c r="P19" s="60">
        <v>567548310</v>
      </c>
      <c r="Q19" s="60">
        <v>567548310</v>
      </c>
      <c r="R19" s="60">
        <v>567548310</v>
      </c>
      <c r="S19" s="60"/>
      <c r="T19" s="60"/>
      <c r="U19" s="60"/>
      <c r="V19" s="60"/>
      <c r="W19" s="60">
        <v>567548310</v>
      </c>
      <c r="X19" s="60">
        <v>406450781</v>
      </c>
      <c r="Y19" s="60">
        <v>161097529</v>
      </c>
      <c r="Z19" s="140">
        <v>39.64</v>
      </c>
      <c r="AA19" s="62">
        <v>541934374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379905</v>
      </c>
      <c r="D21" s="155"/>
      <c r="E21" s="59">
        <v>284271</v>
      </c>
      <c r="F21" s="60">
        <v>284271</v>
      </c>
      <c r="G21" s="60">
        <v>379905</v>
      </c>
      <c r="H21" s="60">
        <v>379905</v>
      </c>
      <c r="I21" s="60">
        <v>379905</v>
      </c>
      <c r="J21" s="60">
        <v>379905</v>
      </c>
      <c r="K21" s="60">
        <v>380665</v>
      </c>
      <c r="L21" s="60"/>
      <c r="M21" s="60">
        <v>379905</v>
      </c>
      <c r="N21" s="60">
        <v>379905</v>
      </c>
      <c r="O21" s="60">
        <v>379905</v>
      </c>
      <c r="P21" s="60">
        <v>379905</v>
      </c>
      <c r="Q21" s="60">
        <v>379905</v>
      </c>
      <c r="R21" s="60">
        <v>379905</v>
      </c>
      <c r="S21" s="60"/>
      <c r="T21" s="60"/>
      <c r="U21" s="60"/>
      <c r="V21" s="60"/>
      <c r="W21" s="60">
        <v>379905</v>
      </c>
      <c r="X21" s="60">
        <v>213203</v>
      </c>
      <c r="Y21" s="60">
        <v>166702</v>
      </c>
      <c r="Z21" s="140">
        <v>78.19</v>
      </c>
      <c r="AA21" s="62">
        <v>284271</v>
      </c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>
        <v>340979</v>
      </c>
      <c r="N23" s="159">
        <v>340979</v>
      </c>
      <c r="O23" s="159">
        <v>340979</v>
      </c>
      <c r="P23" s="159">
        <v>340979</v>
      </c>
      <c r="Q23" s="60">
        <v>340979</v>
      </c>
      <c r="R23" s="159">
        <v>340979</v>
      </c>
      <c r="S23" s="159"/>
      <c r="T23" s="60"/>
      <c r="U23" s="159"/>
      <c r="V23" s="159"/>
      <c r="W23" s="159">
        <v>340979</v>
      </c>
      <c r="X23" s="60"/>
      <c r="Y23" s="159">
        <v>340979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549920719</v>
      </c>
      <c r="D24" s="168">
        <f>SUM(D15:D23)</f>
        <v>0</v>
      </c>
      <c r="E24" s="76">
        <f t="shared" si="1"/>
        <v>564768371</v>
      </c>
      <c r="F24" s="77">
        <f t="shared" si="1"/>
        <v>564768036</v>
      </c>
      <c r="G24" s="77">
        <f t="shared" si="1"/>
        <v>559078062</v>
      </c>
      <c r="H24" s="77">
        <f t="shared" si="1"/>
        <v>559078062</v>
      </c>
      <c r="I24" s="77">
        <f t="shared" si="1"/>
        <v>559078062</v>
      </c>
      <c r="J24" s="77">
        <f t="shared" si="1"/>
        <v>559078062</v>
      </c>
      <c r="K24" s="77">
        <f t="shared" si="1"/>
        <v>560196218</v>
      </c>
      <c r="L24" s="77">
        <f t="shared" si="1"/>
        <v>0</v>
      </c>
      <c r="M24" s="77">
        <f t="shared" si="1"/>
        <v>590445859</v>
      </c>
      <c r="N24" s="77">
        <f t="shared" si="1"/>
        <v>590445859</v>
      </c>
      <c r="O24" s="77">
        <f t="shared" si="1"/>
        <v>590445859</v>
      </c>
      <c r="P24" s="77">
        <f t="shared" si="1"/>
        <v>590445859</v>
      </c>
      <c r="Q24" s="77">
        <f t="shared" si="1"/>
        <v>590445859</v>
      </c>
      <c r="R24" s="77">
        <f t="shared" si="1"/>
        <v>590445859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590445859</v>
      </c>
      <c r="X24" s="77">
        <f t="shared" si="1"/>
        <v>423576028</v>
      </c>
      <c r="Y24" s="77">
        <f t="shared" si="1"/>
        <v>166869831</v>
      </c>
      <c r="Z24" s="212">
        <f>+IF(X24&lt;&gt;0,+(Y24/X24)*100,0)</f>
        <v>39.39548510049299</v>
      </c>
      <c r="AA24" s="79">
        <f>SUM(AA15:AA23)</f>
        <v>564768036</v>
      </c>
    </row>
    <row r="25" spans="1:27" ht="12.75">
      <c r="A25" s="250" t="s">
        <v>159</v>
      </c>
      <c r="B25" s="251"/>
      <c r="C25" s="168">
        <f aca="true" t="shared" si="2" ref="C25:Y25">+C12+C24</f>
        <v>609109913</v>
      </c>
      <c r="D25" s="168">
        <f>+D12+D24</f>
        <v>0</v>
      </c>
      <c r="E25" s="72">
        <f t="shared" si="2"/>
        <v>600760029</v>
      </c>
      <c r="F25" s="73">
        <f t="shared" si="2"/>
        <v>600759998</v>
      </c>
      <c r="G25" s="73">
        <f t="shared" si="2"/>
        <v>675385320</v>
      </c>
      <c r="H25" s="73">
        <f t="shared" si="2"/>
        <v>675591828</v>
      </c>
      <c r="I25" s="73">
        <f t="shared" si="2"/>
        <v>676591828</v>
      </c>
      <c r="J25" s="73">
        <f t="shared" si="2"/>
        <v>676591828</v>
      </c>
      <c r="K25" s="73">
        <f t="shared" si="2"/>
        <v>677945011</v>
      </c>
      <c r="L25" s="73">
        <f t="shared" si="2"/>
        <v>0</v>
      </c>
      <c r="M25" s="73">
        <f t="shared" si="2"/>
        <v>822000261</v>
      </c>
      <c r="N25" s="73">
        <f t="shared" si="2"/>
        <v>822000261</v>
      </c>
      <c r="O25" s="73">
        <f t="shared" si="2"/>
        <v>825684802</v>
      </c>
      <c r="P25" s="73">
        <f t="shared" si="2"/>
        <v>828908096</v>
      </c>
      <c r="Q25" s="73">
        <f t="shared" si="2"/>
        <v>831671624</v>
      </c>
      <c r="R25" s="73">
        <f t="shared" si="2"/>
        <v>831671624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831671624</v>
      </c>
      <c r="X25" s="73">
        <f t="shared" si="2"/>
        <v>450570000</v>
      </c>
      <c r="Y25" s="73">
        <f t="shared" si="2"/>
        <v>381101624</v>
      </c>
      <c r="Z25" s="170">
        <f>+IF(X25&lt;&gt;0,+(Y25/X25)*100,0)</f>
        <v>84.58211243535966</v>
      </c>
      <c r="AA25" s="74">
        <f>+AA12+AA24</f>
        <v>600759998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16829798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289064</v>
      </c>
      <c r="D30" s="155"/>
      <c r="E30" s="59">
        <v>398664</v>
      </c>
      <c r="F30" s="60">
        <v>398664</v>
      </c>
      <c r="G30" s="60"/>
      <c r="H30" s="60"/>
      <c r="I30" s="60"/>
      <c r="J30" s="60"/>
      <c r="K30" s="60"/>
      <c r="L30" s="60"/>
      <c r="M30" s="60">
        <v>289064</v>
      </c>
      <c r="N30" s="60">
        <v>289064</v>
      </c>
      <c r="O30" s="60">
        <v>289064</v>
      </c>
      <c r="P30" s="60">
        <v>289064</v>
      </c>
      <c r="Q30" s="60">
        <v>289064</v>
      </c>
      <c r="R30" s="60">
        <v>289064</v>
      </c>
      <c r="S30" s="60"/>
      <c r="T30" s="60"/>
      <c r="U30" s="60"/>
      <c r="V30" s="60"/>
      <c r="W30" s="60">
        <v>289064</v>
      </c>
      <c r="X30" s="60">
        <v>298998</v>
      </c>
      <c r="Y30" s="60">
        <v>-9934</v>
      </c>
      <c r="Z30" s="140">
        <v>-3.32</v>
      </c>
      <c r="AA30" s="62">
        <v>398664</v>
      </c>
    </row>
    <row r="31" spans="1:27" ht="12.75">
      <c r="A31" s="249" t="s">
        <v>163</v>
      </c>
      <c r="B31" s="182"/>
      <c r="C31" s="155">
        <v>818351</v>
      </c>
      <c r="D31" s="155"/>
      <c r="E31" s="59">
        <v>862967</v>
      </c>
      <c r="F31" s="60">
        <v>862967</v>
      </c>
      <c r="G31" s="60">
        <v>821648</v>
      </c>
      <c r="H31" s="60">
        <v>821648</v>
      </c>
      <c r="I31" s="60">
        <v>821648</v>
      </c>
      <c r="J31" s="60">
        <v>821648</v>
      </c>
      <c r="K31" s="60">
        <v>823291</v>
      </c>
      <c r="L31" s="60"/>
      <c r="M31" s="60">
        <v>818351</v>
      </c>
      <c r="N31" s="60">
        <v>818351</v>
      </c>
      <c r="O31" s="60">
        <v>818351</v>
      </c>
      <c r="P31" s="60">
        <v>818351</v>
      </c>
      <c r="Q31" s="60">
        <v>818351</v>
      </c>
      <c r="R31" s="60">
        <v>818351</v>
      </c>
      <c r="S31" s="60"/>
      <c r="T31" s="60"/>
      <c r="U31" s="60"/>
      <c r="V31" s="60"/>
      <c r="W31" s="60">
        <v>818351</v>
      </c>
      <c r="X31" s="60">
        <v>647225</v>
      </c>
      <c r="Y31" s="60">
        <v>171126</v>
      </c>
      <c r="Z31" s="140">
        <v>26.44</v>
      </c>
      <c r="AA31" s="62">
        <v>862967</v>
      </c>
    </row>
    <row r="32" spans="1:27" ht="12.75">
      <c r="A32" s="249" t="s">
        <v>164</v>
      </c>
      <c r="B32" s="182"/>
      <c r="C32" s="155">
        <v>108323345</v>
      </c>
      <c r="D32" s="155"/>
      <c r="E32" s="59">
        <v>92307380</v>
      </c>
      <c r="F32" s="60">
        <v>92307380</v>
      </c>
      <c r="G32" s="60">
        <v>113770269</v>
      </c>
      <c r="H32" s="60">
        <v>94770269</v>
      </c>
      <c r="I32" s="60">
        <v>94770269</v>
      </c>
      <c r="J32" s="60">
        <v>94770269</v>
      </c>
      <c r="K32" s="60">
        <v>94959810</v>
      </c>
      <c r="L32" s="60"/>
      <c r="M32" s="60">
        <v>95561817</v>
      </c>
      <c r="N32" s="60">
        <v>95561817</v>
      </c>
      <c r="O32" s="60">
        <v>95225206</v>
      </c>
      <c r="P32" s="60">
        <v>74580400</v>
      </c>
      <c r="Q32" s="60">
        <v>68124267</v>
      </c>
      <c r="R32" s="60">
        <v>68124267</v>
      </c>
      <c r="S32" s="60"/>
      <c r="T32" s="60"/>
      <c r="U32" s="60"/>
      <c r="V32" s="60"/>
      <c r="W32" s="60">
        <v>68124267</v>
      </c>
      <c r="X32" s="60">
        <v>69230535</v>
      </c>
      <c r="Y32" s="60">
        <v>-1106268</v>
      </c>
      <c r="Z32" s="140">
        <v>-1.6</v>
      </c>
      <c r="AA32" s="62">
        <v>92307380</v>
      </c>
    </row>
    <row r="33" spans="1:27" ht="12.75">
      <c r="A33" s="249" t="s">
        <v>165</v>
      </c>
      <c r="B33" s="182"/>
      <c r="C33" s="155">
        <v>515100</v>
      </c>
      <c r="D33" s="155"/>
      <c r="E33" s="59">
        <v>537632</v>
      </c>
      <c r="F33" s="60">
        <v>537632</v>
      </c>
      <c r="G33" s="60"/>
      <c r="H33" s="60"/>
      <c r="I33" s="60"/>
      <c r="J33" s="60"/>
      <c r="K33" s="60"/>
      <c r="L33" s="60"/>
      <c r="M33" s="60">
        <v>515100</v>
      </c>
      <c r="N33" s="60">
        <v>515100</v>
      </c>
      <c r="O33" s="60">
        <v>515100</v>
      </c>
      <c r="P33" s="60">
        <v>515100</v>
      </c>
      <c r="Q33" s="60">
        <v>515100</v>
      </c>
      <c r="R33" s="60">
        <v>515100</v>
      </c>
      <c r="S33" s="60"/>
      <c r="T33" s="60"/>
      <c r="U33" s="60"/>
      <c r="V33" s="60"/>
      <c r="W33" s="60">
        <v>515100</v>
      </c>
      <c r="X33" s="60">
        <v>403224</v>
      </c>
      <c r="Y33" s="60">
        <v>111876</v>
      </c>
      <c r="Z33" s="140">
        <v>27.75</v>
      </c>
      <c r="AA33" s="62">
        <v>537632</v>
      </c>
    </row>
    <row r="34" spans="1:27" ht="12.75">
      <c r="A34" s="250" t="s">
        <v>58</v>
      </c>
      <c r="B34" s="251"/>
      <c r="C34" s="168">
        <f aca="true" t="shared" si="3" ref="C34:Y34">SUM(C29:C33)</f>
        <v>126775658</v>
      </c>
      <c r="D34" s="168">
        <f>SUM(D29:D33)</f>
        <v>0</v>
      </c>
      <c r="E34" s="72">
        <f t="shared" si="3"/>
        <v>94106643</v>
      </c>
      <c r="F34" s="73">
        <f t="shared" si="3"/>
        <v>94106643</v>
      </c>
      <c r="G34" s="73">
        <f t="shared" si="3"/>
        <v>114591917</v>
      </c>
      <c r="H34" s="73">
        <f t="shared" si="3"/>
        <v>95591917</v>
      </c>
      <c r="I34" s="73">
        <f t="shared" si="3"/>
        <v>95591917</v>
      </c>
      <c r="J34" s="73">
        <f t="shared" si="3"/>
        <v>95591917</v>
      </c>
      <c r="K34" s="73">
        <f t="shared" si="3"/>
        <v>95783101</v>
      </c>
      <c r="L34" s="73">
        <f t="shared" si="3"/>
        <v>0</v>
      </c>
      <c r="M34" s="73">
        <f t="shared" si="3"/>
        <v>97184332</v>
      </c>
      <c r="N34" s="73">
        <f t="shared" si="3"/>
        <v>97184332</v>
      </c>
      <c r="O34" s="73">
        <f t="shared" si="3"/>
        <v>96847721</v>
      </c>
      <c r="P34" s="73">
        <f t="shared" si="3"/>
        <v>76202915</v>
      </c>
      <c r="Q34" s="73">
        <f t="shared" si="3"/>
        <v>69746782</v>
      </c>
      <c r="R34" s="73">
        <f t="shared" si="3"/>
        <v>69746782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69746782</v>
      </c>
      <c r="X34" s="73">
        <f t="shared" si="3"/>
        <v>70579982</v>
      </c>
      <c r="Y34" s="73">
        <f t="shared" si="3"/>
        <v>-833200</v>
      </c>
      <c r="Z34" s="170">
        <f>+IF(X34&lt;&gt;0,+(Y34/X34)*100,0)</f>
        <v>-1.1805046932429084</v>
      </c>
      <c r="AA34" s="74">
        <f>SUM(AA29:AA33)</f>
        <v>94106643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31516782</v>
      </c>
      <c r="D37" s="155"/>
      <c r="E37" s="59">
        <v>26549607</v>
      </c>
      <c r="F37" s="60">
        <v>26549607</v>
      </c>
      <c r="G37" s="60">
        <v>28007201</v>
      </c>
      <c r="H37" s="60">
        <v>24007201</v>
      </c>
      <c r="I37" s="60">
        <v>24007201</v>
      </c>
      <c r="J37" s="60">
        <v>24007201</v>
      </c>
      <c r="K37" s="60">
        <v>24055215</v>
      </c>
      <c r="L37" s="60"/>
      <c r="M37" s="60">
        <v>31516782</v>
      </c>
      <c r="N37" s="60">
        <v>31516782</v>
      </c>
      <c r="O37" s="60">
        <v>31516782</v>
      </c>
      <c r="P37" s="60">
        <v>31516782</v>
      </c>
      <c r="Q37" s="60">
        <v>31516782</v>
      </c>
      <c r="R37" s="60">
        <v>31516782</v>
      </c>
      <c r="S37" s="60"/>
      <c r="T37" s="60"/>
      <c r="U37" s="60"/>
      <c r="V37" s="60"/>
      <c r="W37" s="60">
        <v>31516782</v>
      </c>
      <c r="X37" s="60">
        <v>19912205</v>
      </c>
      <c r="Y37" s="60">
        <v>11604577</v>
      </c>
      <c r="Z37" s="140">
        <v>58.28</v>
      </c>
      <c r="AA37" s="62">
        <v>26549607</v>
      </c>
    </row>
    <row r="38" spans="1:27" ht="12.75">
      <c r="A38" s="249" t="s">
        <v>165</v>
      </c>
      <c r="B38" s="182"/>
      <c r="C38" s="155">
        <v>14944755</v>
      </c>
      <c r="D38" s="155"/>
      <c r="E38" s="59">
        <v>14858363</v>
      </c>
      <c r="F38" s="60">
        <v>14858363</v>
      </c>
      <c r="G38" s="60">
        <v>8656024</v>
      </c>
      <c r="H38" s="60">
        <v>5656024</v>
      </c>
      <c r="I38" s="60">
        <v>5656024</v>
      </c>
      <c r="J38" s="60">
        <v>5656024</v>
      </c>
      <c r="K38" s="60">
        <v>5667336</v>
      </c>
      <c r="L38" s="60"/>
      <c r="M38" s="60">
        <v>14944755</v>
      </c>
      <c r="N38" s="60">
        <v>14944755</v>
      </c>
      <c r="O38" s="60">
        <v>14944755</v>
      </c>
      <c r="P38" s="60">
        <v>14944755</v>
      </c>
      <c r="Q38" s="60">
        <v>14944755</v>
      </c>
      <c r="R38" s="60">
        <v>14944755</v>
      </c>
      <c r="S38" s="60"/>
      <c r="T38" s="60"/>
      <c r="U38" s="60"/>
      <c r="V38" s="60"/>
      <c r="W38" s="60">
        <v>14944755</v>
      </c>
      <c r="X38" s="60">
        <v>11143772</v>
      </c>
      <c r="Y38" s="60">
        <v>3800983</v>
      </c>
      <c r="Z38" s="140">
        <v>34.11</v>
      </c>
      <c r="AA38" s="62">
        <v>14858363</v>
      </c>
    </row>
    <row r="39" spans="1:27" ht="12.75">
      <c r="A39" s="250" t="s">
        <v>59</v>
      </c>
      <c r="B39" s="253"/>
      <c r="C39" s="168">
        <f aca="true" t="shared" si="4" ref="C39:Y39">SUM(C37:C38)</f>
        <v>46461537</v>
      </c>
      <c r="D39" s="168">
        <f>SUM(D37:D38)</f>
        <v>0</v>
      </c>
      <c r="E39" s="76">
        <f t="shared" si="4"/>
        <v>41407970</v>
      </c>
      <c r="F39" s="77">
        <f t="shared" si="4"/>
        <v>41407970</v>
      </c>
      <c r="G39" s="77">
        <f t="shared" si="4"/>
        <v>36663225</v>
      </c>
      <c r="H39" s="77">
        <f t="shared" si="4"/>
        <v>29663225</v>
      </c>
      <c r="I39" s="77">
        <f t="shared" si="4"/>
        <v>29663225</v>
      </c>
      <c r="J39" s="77">
        <f t="shared" si="4"/>
        <v>29663225</v>
      </c>
      <c r="K39" s="77">
        <f t="shared" si="4"/>
        <v>29722551</v>
      </c>
      <c r="L39" s="77">
        <f t="shared" si="4"/>
        <v>0</v>
      </c>
      <c r="M39" s="77">
        <f t="shared" si="4"/>
        <v>46461537</v>
      </c>
      <c r="N39" s="77">
        <f t="shared" si="4"/>
        <v>46461537</v>
      </c>
      <c r="O39" s="77">
        <f t="shared" si="4"/>
        <v>46461537</v>
      </c>
      <c r="P39" s="77">
        <f t="shared" si="4"/>
        <v>46461537</v>
      </c>
      <c r="Q39" s="77">
        <f t="shared" si="4"/>
        <v>46461537</v>
      </c>
      <c r="R39" s="77">
        <f t="shared" si="4"/>
        <v>46461537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46461537</v>
      </c>
      <c r="X39" s="77">
        <f t="shared" si="4"/>
        <v>31055977</v>
      </c>
      <c r="Y39" s="77">
        <f t="shared" si="4"/>
        <v>15405560</v>
      </c>
      <c r="Z39" s="212">
        <f>+IF(X39&lt;&gt;0,+(Y39/X39)*100,0)</f>
        <v>49.60578119954172</v>
      </c>
      <c r="AA39" s="79">
        <f>SUM(AA37:AA38)</f>
        <v>41407970</v>
      </c>
    </row>
    <row r="40" spans="1:27" ht="12.75">
      <c r="A40" s="250" t="s">
        <v>167</v>
      </c>
      <c r="B40" s="251"/>
      <c r="C40" s="168">
        <f aca="true" t="shared" si="5" ref="C40:Y40">+C34+C39</f>
        <v>173237195</v>
      </c>
      <c r="D40" s="168">
        <f>+D34+D39</f>
        <v>0</v>
      </c>
      <c r="E40" s="72">
        <f t="shared" si="5"/>
        <v>135514613</v>
      </c>
      <c r="F40" s="73">
        <f t="shared" si="5"/>
        <v>135514613</v>
      </c>
      <c r="G40" s="73">
        <f t="shared" si="5"/>
        <v>151255142</v>
      </c>
      <c r="H40" s="73">
        <f t="shared" si="5"/>
        <v>125255142</v>
      </c>
      <c r="I40" s="73">
        <f t="shared" si="5"/>
        <v>125255142</v>
      </c>
      <c r="J40" s="73">
        <f t="shared" si="5"/>
        <v>125255142</v>
      </c>
      <c r="K40" s="73">
        <f t="shared" si="5"/>
        <v>125505652</v>
      </c>
      <c r="L40" s="73">
        <f t="shared" si="5"/>
        <v>0</v>
      </c>
      <c r="M40" s="73">
        <f t="shared" si="5"/>
        <v>143645869</v>
      </c>
      <c r="N40" s="73">
        <f t="shared" si="5"/>
        <v>143645869</v>
      </c>
      <c r="O40" s="73">
        <f t="shared" si="5"/>
        <v>143309258</v>
      </c>
      <c r="P40" s="73">
        <f t="shared" si="5"/>
        <v>122664452</v>
      </c>
      <c r="Q40" s="73">
        <f t="shared" si="5"/>
        <v>116208319</v>
      </c>
      <c r="R40" s="73">
        <f t="shared" si="5"/>
        <v>116208319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116208319</v>
      </c>
      <c r="X40" s="73">
        <f t="shared" si="5"/>
        <v>101635959</v>
      </c>
      <c r="Y40" s="73">
        <f t="shared" si="5"/>
        <v>14572360</v>
      </c>
      <c r="Z40" s="170">
        <f>+IF(X40&lt;&gt;0,+(Y40/X40)*100,0)</f>
        <v>14.337799479021001</v>
      </c>
      <c r="AA40" s="74">
        <f>+AA34+AA39</f>
        <v>135514613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435872718</v>
      </c>
      <c r="D42" s="257">
        <f>+D25-D40</f>
        <v>0</v>
      </c>
      <c r="E42" s="258">
        <f t="shared" si="6"/>
        <v>465245416</v>
      </c>
      <c r="F42" s="259">
        <f t="shared" si="6"/>
        <v>465245385</v>
      </c>
      <c r="G42" s="259">
        <f t="shared" si="6"/>
        <v>524130178</v>
      </c>
      <c r="H42" s="259">
        <f t="shared" si="6"/>
        <v>550336686</v>
      </c>
      <c r="I42" s="259">
        <f t="shared" si="6"/>
        <v>551336686</v>
      </c>
      <c r="J42" s="259">
        <f t="shared" si="6"/>
        <v>551336686</v>
      </c>
      <c r="K42" s="259">
        <f t="shared" si="6"/>
        <v>552439359</v>
      </c>
      <c r="L42" s="259">
        <f t="shared" si="6"/>
        <v>0</v>
      </c>
      <c r="M42" s="259">
        <f t="shared" si="6"/>
        <v>678354392</v>
      </c>
      <c r="N42" s="259">
        <f t="shared" si="6"/>
        <v>678354392</v>
      </c>
      <c r="O42" s="259">
        <f t="shared" si="6"/>
        <v>682375544</v>
      </c>
      <c r="P42" s="259">
        <f t="shared" si="6"/>
        <v>706243644</v>
      </c>
      <c r="Q42" s="259">
        <f t="shared" si="6"/>
        <v>715463305</v>
      </c>
      <c r="R42" s="259">
        <f t="shared" si="6"/>
        <v>715463305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715463305</v>
      </c>
      <c r="X42" s="259">
        <f t="shared" si="6"/>
        <v>348934041</v>
      </c>
      <c r="Y42" s="259">
        <f t="shared" si="6"/>
        <v>366529264</v>
      </c>
      <c r="Z42" s="260">
        <f>+IF(X42&lt;&gt;0,+(Y42/X42)*100,0)</f>
        <v>105.0425641905199</v>
      </c>
      <c r="AA42" s="261">
        <f>+AA25-AA40</f>
        <v>465245385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435872718</v>
      </c>
      <c r="D45" s="155"/>
      <c r="E45" s="59">
        <v>465245416</v>
      </c>
      <c r="F45" s="60">
        <v>465245385</v>
      </c>
      <c r="G45" s="60">
        <v>524130178</v>
      </c>
      <c r="H45" s="60">
        <v>550336686</v>
      </c>
      <c r="I45" s="60">
        <v>551336686</v>
      </c>
      <c r="J45" s="60">
        <v>551336686</v>
      </c>
      <c r="K45" s="60">
        <v>552439359</v>
      </c>
      <c r="L45" s="60"/>
      <c r="M45" s="60">
        <v>678354392</v>
      </c>
      <c r="N45" s="60">
        <v>678354392</v>
      </c>
      <c r="O45" s="60">
        <v>682375544</v>
      </c>
      <c r="P45" s="60">
        <v>706243644</v>
      </c>
      <c r="Q45" s="60">
        <v>715463305</v>
      </c>
      <c r="R45" s="60">
        <v>715463305</v>
      </c>
      <c r="S45" s="60"/>
      <c r="T45" s="60"/>
      <c r="U45" s="60"/>
      <c r="V45" s="60"/>
      <c r="W45" s="60">
        <v>715463305</v>
      </c>
      <c r="X45" s="60">
        <v>348934039</v>
      </c>
      <c r="Y45" s="60">
        <v>366529266</v>
      </c>
      <c r="Z45" s="139">
        <v>105.04</v>
      </c>
      <c r="AA45" s="62">
        <v>465245385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435872718</v>
      </c>
      <c r="D48" s="217">
        <f>SUM(D45:D47)</f>
        <v>0</v>
      </c>
      <c r="E48" s="264">
        <f t="shared" si="7"/>
        <v>465245416</v>
      </c>
      <c r="F48" s="219">
        <f t="shared" si="7"/>
        <v>465245385</v>
      </c>
      <c r="G48" s="219">
        <f t="shared" si="7"/>
        <v>524130178</v>
      </c>
      <c r="H48" s="219">
        <f t="shared" si="7"/>
        <v>550336686</v>
      </c>
      <c r="I48" s="219">
        <f t="shared" si="7"/>
        <v>551336686</v>
      </c>
      <c r="J48" s="219">
        <f t="shared" si="7"/>
        <v>551336686</v>
      </c>
      <c r="K48" s="219">
        <f t="shared" si="7"/>
        <v>552439359</v>
      </c>
      <c r="L48" s="219">
        <f t="shared" si="7"/>
        <v>0</v>
      </c>
      <c r="M48" s="219">
        <f t="shared" si="7"/>
        <v>678354392</v>
      </c>
      <c r="N48" s="219">
        <f t="shared" si="7"/>
        <v>678354392</v>
      </c>
      <c r="O48" s="219">
        <f t="shared" si="7"/>
        <v>682375544</v>
      </c>
      <c r="P48" s="219">
        <f t="shared" si="7"/>
        <v>706243644</v>
      </c>
      <c r="Q48" s="219">
        <f t="shared" si="7"/>
        <v>715463305</v>
      </c>
      <c r="R48" s="219">
        <f t="shared" si="7"/>
        <v>715463305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715463305</v>
      </c>
      <c r="X48" s="219">
        <f t="shared" si="7"/>
        <v>348934039</v>
      </c>
      <c r="Y48" s="219">
        <f t="shared" si="7"/>
        <v>366529266</v>
      </c>
      <c r="Z48" s="265">
        <f>+IF(X48&lt;&gt;0,+(Y48/X48)*100,0)</f>
        <v>105.04256536577104</v>
      </c>
      <c r="AA48" s="232">
        <f>SUM(AA45:AA47)</f>
        <v>465245385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3375517</v>
      </c>
      <c r="F6" s="60">
        <v>3430065</v>
      </c>
      <c r="G6" s="60">
        <v>153543</v>
      </c>
      <c r="H6" s="60">
        <v>124710</v>
      </c>
      <c r="I6" s="60">
        <v>389068</v>
      </c>
      <c r="J6" s="60">
        <v>667321</v>
      </c>
      <c r="K6" s="60">
        <v>280093</v>
      </c>
      <c r="L6" s="60">
        <v>243628</v>
      </c>
      <c r="M6" s="60">
        <v>76839</v>
      </c>
      <c r="N6" s="60">
        <v>600560</v>
      </c>
      <c r="O6" s="60">
        <v>89558</v>
      </c>
      <c r="P6" s="60">
        <v>619237</v>
      </c>
      <c r="Q6" s="60">
        <v>530745</v>
      </c>
      <c r="R6" s="60">
        <v>1239540</v>
      </c>
      <c r="S6" s="60"/>
      <c r="T6" s="60"/>
      <c r="U6" s="60"/>
      <c r="V6" s="60"/>
      <c r="W6" s="60">
        <v>2507421</v>
      </c>
      <c r="X6" s="60">
        <v>1873188</v>
      </c>
      <c r="Y6" s="60">
        <v>634233</v>
      </c>
      <c r="Z6" s="140">
        <v>33.86</v>
      </c>
      <c r="AA6" s="62">
        <v>3430065</v>
      </c>
    </row>
    <row r="7" spans="1:27" ht="12.75">
      <c r="A7" s="249" t="s">
        <v>32</v>
      </c>
      <c r="B7" s="182"/>
      <c r="C7" s="155">
        <v>108351412</v>
      </c>
      <c r="D7" s="155"/>
      <c r="E7" s="59">
        <v>39249309</v>
      </c>
      <c r="F7" s="60">
        <v>39702066</v>
      </c>
      <c r="G7" s="60">
        <v>211900</v>
      </c>
      <c r="H7" s="60">
        <v>226835</v>
      </c>
      <c r="I7" s="60">
        <v>489541</v>
      </c>
      <c r="J7" s="60">
        <v>928276</v>
      </c>
      <c r="K7" s="60">
        <v>377052</v>
      </c>
      <c r="L7" s="60">
        <v>279722</v>
      </c>
      <c r="M7" s="60">
        <v>147830</v>
      </c>
      <c r="N7" s="60">
        <v>804604</v>
      </c>
      <c r="O7" s="60">
        <v>324287</v>
      </c>
      <c r="P7" s="60">
        <v>419432</v>
      </c>
      <c r="Q7" s="60">
        <v>365132</v>
      </c>
      <c r="R7" s="60">
        <v>1108851</v>
      </c>
      <c r="S7" s="60"/>
      <c r="T7" s="60"/>
      <c r="U7" s="60"/>
      <c r="V7" s="60"/>
      <c r="W7" s="60">
        <v>2841731</v>
      </c>
      <c r="X7" s="60">
        <v>4419632</v>
      </c>
      <c r="Y7" s="60">
        <v>-1577901</v>
      </c>
      <c r="Z7" s="140">
        <v>-35.7</v>
      </c>
      <c r="AA7" s="62">
        <v>39702066</v>
      </c>
    </row>
    <row r="8" spans="1:27" ht="12.75">
      <c r="A8" s="249" t="s">
        <v>178</v>
      </c>
      <c r="B8" s="182"/>
      <c r="C8" s="155"/>
      <c r="D8" s="155"/>
      <c r="E8" s="59">
        <v>33526853</v>
      </c>
      <c r="F8" s="60">
        <v>33914891</v>
      </c>
      <c r="G8" s="60">
        <v>374723</v>
      </c>
      <c r="H8" s="60">
        <v>311044</v>
      </c>
      <c r="I8" s="60">
        <v>213430</v>
      </c>
      <c r="J8" s="60">
        <v>899197</v>
      </c>
      <c r="K8" s="60">
        <v>282096</v>
      </c>
      <c r="L8" s="60">
        <v>390382</v>
      </c>
      <c r="M8" s="60">
        <v>32681</v>
      </c>
      <c r="N8" s="60">
        <v>705159</v>
      </c>
      <c r="O8" s="60">
        <v>559101</v>
      </c>
      <c r="P8" s="60">
        <v>1144571</v>
      </c>
      <c r="Q8" s="60">
        <v>1027213</v>
      </c>
      <c r="R8" s="60">
        <v>2730885</v>
      </c>
      <c r="S8" s="60"/>
      <c r="T8" s="60"/>
      <c r="U8" s="60"/>
      <c r="V8" s="60"/>
      <c r="W8" s="60">
        <v>4335241</v>
      </c>
      <c r="X8" s="60">
        <v>8460859</v>
      </c>
      <c r="Y8" s="60">
        <v>-4125618</v>
      </c>
      <c r="Z8" s="140">
        <v>-48.76</v>
      </c>
      <c r="AA8" s="62">
        <v>33914891</v>
      </c>
    </row>
    <row r="9" spans="1:27" ht="12.75">
      <c r="A9" s="249" t="s">
        <v>179</v>
      </c>
      <c r="B9" s="182"/>
      <c r="C9" s="155"/>
      <c r="D9" s="155"/>
      <c r="E9" s="59">
        <v>58955000</v>
      </c>
      <c r="F9" s="60">
        <v>58955000</v>
      </c>
      <c r="G9" s="60">
        <v>25257000</v>
      </c>
      <c r="H9" s="60">
        <v>250000</v>
      </c>
      <c r="I9" s="60"/>
      <c r="J9" s="60">
        <v>25507000</v>
      </c>
      <c r="K9" s="60"/>
      <c r="L9" s="60">
        <v>450000</v>
      </c>
      <c r="M9" s="60">
        <v>11738000</v>
      </c>
      <c r="N9" s="60">
        <v>12188000</v>
      </c>
      <c r="O9" s="60"/>
      <c r="P9" s="60">
        <v>300000</v>
      </c>
      <c r="Q9" s="60">
        <v>10066000</v>
      </c>
      <c r="R9" s="60">
        <v>10366000</v>
      </c>
      <c r="S9" s="60"/>
      <c r="T9" s="60"/>
      <c r="U9" s="60"/>
      <c r="V9" s="60"/>
      <c r="W9" s="60">
        <v>48061000</v>
      </c>
      <c r="X9" s="60">
        <v>58955000</v>
      </c>
      <c r="Y9" s="60">
        <v>-10894000</v>
      </c>
      <c r="Z9" s="140">
        <v>-18.48</v>
      </c>
      <c r="AA9" s="62">
        <v>58955000</v>
      </c>
    </row>
    <row r="10" spans="1:27" ht="12.75">
      <c r="A10" s="249" t="s">
        <v>180</v>
      </c>
      <c r="B10" s="182"/>
      <c r="C10" s="155"/>
      <c r="D10" s="155"/>
      <c r="E10" s="59">
        <v>68235999</v>
      </c>
      <c r="F10" s="60">
        <v>68236000</v>
      </c>
      <c r="G10" s="60">
        <v>27404000</v>
      </c>
      <c r="H10" s="60"/>
      <c r="I10" s="60"/>
      <c r="J10" s="60">
        <v>27404000</v>
      </c>
      <c r="K10" s="60">
        <v>13000000</v>
      </c>
      <c r="L10" s="60"/>
      <c r="M10" s="60">
        <v>3205000</v>
      </c>
      <c r="N10" s="60">
        <v>16205000</v>
      </c>
      <c r="O10" s="60"/>
      <c r="P10" s="60"/>
      <c r="Q10" s="60">
        <v>30627000</v>
      </c>
      <c r="R10" s="60">
        <v>30627000</v>
      </c>
      <c r="S10" s="60"/>
      <c r="T10" s="60"/>
      <c r="U10" s="60"/>
      <c r="V10" s="60"/>
      <c r="W10" s="60">
        <v>74236000</v>
      </c>
      <c r="X10" s="60">
        <v>56205000</v>
      </c>
      <c r="Y10" s="60">
        <v>18031000</v>
      </c>
      <c r="Z10" s="140">
        <v>32.08</v>
      </c>
      <c r="AA10" s="62">
        <v>68236000</v>
      </c>
    </row>
    <row r="11" spans="1:27" ht="12.75">
      <c r="A11" s="249" t="s">
        <v>181</v>
      </c>
      <c r="B11" s="182"/>
      <c r="C11" s="155">
        <v>3499495</v>
      </c>
      <c r="D11" s="155"/>
      <c r="E11" s="59">
        <v>4197768</v>
      </c>
      <c r="F11" s="60">
        <v>4197768</v>
      </c>
      <c r="G11" s="60">
        <v>1196</v>
      </c>
      <c r="H11" s="60">
        <v>1136</v>
      </c>
      <c r="I11" s="60">
        <v>12191</v>
      </c>
      <c r="J11" s="60">
        <v>14523</v>
      </c>
      <c r="K11" s="60">
        <v>21354</v>
      </c>
      <c r="L11" s="60">
        <v>20459</v>
      </c>
      <c r="M11" s="60">
        <v>9012</v>
      </c>
      <c r="N11" s="60">
        <v>50825</v>
      </c>
      <c r="O11" s="60">
        <v>44994</v>
      </c>
      <c r="P11" s="60">
        <v>10754</v>
      </c>
      <c r="Q11" s="60">
        <v>12501</v>
      </c>
      <c r="R11" s="60">
        <v>68249</v>
      </c>
      <c r="S11" s="60"/>
      <c r="T11" s="60"/>
      <c r="U11" s="60"/>
      <c r="V11" s="60"/>
      <c r="W11" s="60">
        <v>133597</v>
      </c>
      <c r="X11" s="60">
        <v>814901</v>
      </c>
      <c r="Y11" s="60">
        <v>-681304</v>
      </c>
      <c r="Z11" s="140">
        <v>-83.61</v>
      </c>
      <c r="AA11" s="62">
        <v>4197768</v>
      </c>
    </row>
    <row r="12" spans="1:27" ht="12.75">
      <c r="A12" s="249" t="s">
        <v>182</v>
      </c>
      <c r="B12" s="182"/>
      <c r="C12" s="155">
        <v>9505</v>
      </c>
      <c r="D12" s="155"/>
      <c r="E12" s="59">
        <v>9505</v>
      </c>
      <c r="F12" s="60">
        <v>9505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9505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-62717609</v>
      </c>
      <c r="D14" s="155"/>
      <c r="E14" s="59">
        <v>-120641933</v>
      </c>
      <c r="F14" s="60">
        <v>-122110261</v>
      </c>
      <c r="G14" s="60">
        <v>-12489188</v>
      </c>
      <c r="H14" s="60">
        <v>-8147252</v>
      </c>
      <c r="I14" s="60">
        <v>-7985644</v>
      </c>
      <c r="J14" s="60">
        <v>-28622084</v>
      </c>
      <c r="K14" s="60">
        <v>-6680162</v>
      </c>
      <c r="L14" s="60">
        <v>-7669340</v>
      </c>
      <c r="M14" s="60">
        <v>-6645998</v>
      </c>
      <c r="N14" s="60">
        <v>-20995500</v>
      </c>
      <c r="O14" s="60">
        <v>-6047161</v>
      </c>
      <c r="P14" s="60">
        <v>-6186499</v>
      </c>
      <c r="Q14" s="60">
        <v>-9021555</v>
      </c>
      <c r="R14" s="60">
        <v>-21255215</v>
      </c>
      <c r="S14" s="60"/>
      <c r="T14" s="60"/>
      <c r="U14" s="60"/>
      <c r="V14" s="60"/>
      <c r="W14" s="60">
        <v>-70872799</v>
      </c>
      <c r="X14" s="60">
        <v>-79175774</v>
      </c>
      <c r="Y14" s="60">
        <v>8302975</v>
      </c>
      <c r="Z14" s="140">
        <v>-10.49</v>
      </c>
      <c r="AA14" s="62">
        <v>-122110261</v>
      </c>
    </row>
    <row r="15" spans="1:27" ht="12.75">
      <c r="A15" s="249" t="s">
        <v>40</v>
      </c>
      <c r="B15" s="182"/>
      <c r="C15" s="155">
        <v>-134211</v>
      </c>
      <c r="D15" s="155"/>
      <c r="E15" s="59">
        <v>-1400000</v>
      </c>
      <c r="F15" s="60">
        <v>-3976000</v>
      </c>
      <c r="G15" s="60">
        <v>-6338</v>
      </c>
      <c r="H15" s="60">
        <v>-14554</v>
      </c>
      <c r="I15" s="60">
        <v>-12800</v>
      </c>
      <c r="J15" s="60">
        <v>-33692</v>
      </c>
      <c r="K15" s="60">
        <v>-13108</v>
      </c>
      <c r="L15" s="60">
        <v>-15742</v>
      </c>
      <c r="M15" s="60">
        <v>-14355</v>
      </c>
      <c r="N15" s="60">
        <v>-43205</v>
      </c>
      <c r="O15" s="60">
        <v>-12522</v>
      </c>
      <c r="P15" s="60">
        <v>-12522</v>
      </c>
      <c r="Q15" s="60">
        <v>-17747</v>
      </c>
      <c r="R15" s="60">
        <v>-42791</v>
      </c>
      <c r="S15" s="60"/>
      <c r="T15" s="60"/>
      <c r="U15" s="60"/>
      <c r="V15" s="60"/>
      <c r="W15" s="60">
        <v>-119688</v>
      </c>
      <c r="X15" s="60">
        <v>-1079251</v>
      </c>
      <c r="Y15" s="60">
        <v>959563</v>
      </c>
      <c r="Z15" s="140">
        <v>-88.91</v>
      </c>
      <c r="AA15" s="62">
        <v>-3976000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49008592</v>
      </c>
      <c r="D17" s="168">
        <f t="shared" si="0"/>
        <v>0</v>
      </c>
      <c r="E17" s="72">
        <f t="shared" si="0"/>
        <v>85508018</v>
      </c>
      <c r="F17" s="73">
        <f t="shared" si="0"/>
        <v>82359034</v>
      </c>
      <c r="G17" s="73">
        <f t="shared" si="0"/>
        <v>40906836</v>
      </c>
      <c r="H17" s="73">
        <f t="shared" si="0"/>
        <v>-7248081</v>
      </c>
      <c r="I17" s="73">
        <f t="shared" si="0"/>
        <v>-6894214</v>
      </c>
      <c r="J17" s="73">
        <f t="shared" si="0"/>
        <v>26764541</v>
      </c>
      <c r="K17" s="73">
        <f t="shared" si="0"/>
        <v>7267325</v>
      </c>
      <c r="L17" s="73">
        <f t="shared" si="0"/>
        <v>-6300891</v>
      </c>
      <c r="M17" s="73">
        <f t="shared" si="0"/>
        <v>8549009</v>
      </c>
      <c r="N17" s="73">
        <f t="shared" si="0"/>
        <v>9515443</v>
      </c>
      <c r="O17" s="73">
        <f t="shared" si="0"/>
        <v>-5041743</v>
      </c>
      <c r="P17" s="73">
        <f t="shared" si="0"/>
        <v>-3705027</v>
      </c>
      <c r="Q17" s="73">
        <f t="shared" si="0"/>
        <v>33589289</v>
      </c>
      <c r="R17" s="73">
        <f t="shared" si="0"/>
        <v>24842519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61122503</v>
      </c>
      <c r="X17" s="73">
        <f t="shared" si="0"/>
        <v>50473555</v>
      </c>
      <c r="Y17" s="73">
        <f t="shared" si="0"/>
        <v>10648948</v>
      </c>
      <c r="Z17" s="170">
        <f>+IF(X17&lt;&gt;0,+(Y17/X17)*100,0)</f>
        <v>21.098074031044572</v>
      </c>
      <c r="AA17" s="74">
        <f>SUM(AA6:AA16)</f>
        <v>82359034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>
        <v>5088347</v>
      </c>
      <c r="P24" s="60">
        <v>8789260</v>
      </c>
      <c r="Q24" s="60">
        <v>-32240679</v>
      </c>
      <c r="R24" s="60">
        <v>-18363072</v>
      </c>
      <c r="S24" s="60"/>
      <c r="T24" s="60"/>
      <c r="U24" s="60"/>
      <c r="V24" s="60"/>
      <c r="W24" s="60">
        <v>-18363072</v>
      </c>
      <c r="X24" s="60"/>
      <c r="Y24" s="60">
        <v>-18363072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-40694741</v>
      </c>
      <c r="D26" s="155"/>
      <c r="E26" s="59">
        <v>-68671700</v>
      </c>
      <c r="F26" s="60">
        <v>-68671700</v>
      </c>
      <c r="G26" s="60">
        <v>-131202</v>
      </c>
      <c r="H26" s="60">
        <v>-8117253</v>
      </c>
      <c r="I26" s="60">
        <v>-2846910</v>
      </c>
      <c r="J26" s="60">
        <v>-11095365</v>
      </c>
      <c r="K26" s="60">
        <v>-4084331</v>
      </c>
      <c r="L26" s="60">
        <v>-3264028</v>
      </c>
      <c r="M26" s="60">
        <v>-4179330</v>
      </c>
      <c r="N26" s="60">
        <v>-11527689</v>
      </c>
      <c r="O26" s="60">
        <v>-3280283</v>
      </c>
      <c r="P26" s="60">
        <v>-3045926</v>
      </c>
      <c r="Q26" s="60">
        <v>-2077961</v>
      </c>
      <c r="R26" s="60">
        <v>-8404170</v>
      </c>
      <c r="S26" s="60"/>
      <c r="T26" s="60"/>
      <c r="U26" s="60"/>
      <c r="V26" s="60"/>
      <c r="W26" s="60">
        <v>-31027224</v>
      </c>
      <c r="X26" s="60">
        <v>-47270121</v>
      </c>
      <c r="Y26" s="60">
        <v>16242897</v>
      </c>
      <c r="Z26" s="140">
        <v>-34.36</v>
      </c>
      <c r="AA26" s="62">
        <v>-68671700</v>
      </c>
    </row>
    <row r="27" spans="1:27" ht="12.75">
      <c r="A27" s="250" t="s">
        <v>192</v>
      </c>
      <c r="B27" s="251"/>
      <c r="C27" s="168">
        <f aca="true" t="shared" si="1" ref="C27:Y27">SUM(C21:C26)</f>
        <v>-40694741</v>
      </c>
      <c r="D27" s="168">
        <f>SUM(D21:D26)</f>
        <v>0</v>
      </c>
      <c r="E27" s="72">
        <f t="shared" si="1"/>
        <v>-68671700</v>
      </c>
      <c r="F27" s="73">
        <f t="shared" si="1"/>
        <v>-68671700</v>
      </c>
      <c r="G27" s="73">
        <f t="shared" si="1"/>
        <v>-131202</v>
      </c>
      <c r="H27" s="73">
        <f t="shared" si="1"/>
        <v>-8117253</v>
      </c>
      <c r="I27" s="73">
        <f t="shared" si="1"/>
        <v>-2846910</v>
      </c>
      <c r="J27" s="73">
        <f t="shared" si="1"/>
        <v>-11095365</v>
      </c>
      <c r="K27" s="73">
        <f t="shared" si="1"/>
        <v>-4084331</v>
      </c>
      <c r="L27" s="73">
        <f t="shared" si="1"/>
        <v>-3264028</v>
      </c>
      <c r="M27" s="73">
        <f t="shared" si="1"/>
        <v>-4179330</v>
      </c>
      <c r="N27" s="73">
        <f t="shared" si="1"/>
        <v>-11527689</v>
      </c>
      <c r="O27" s="73">
        <f t="shared" si="1"/>
        <v>1808064</v>
      </c>
      <c r="P27" s="73">
        <f t="shared" si="1"/>
        <v>5743334</v>
      </c>
      <c r="Q27" s="73">
        <f t="shared" si="1"/>
        <v>-34318640</v>
      </c>
      <c r="R27" s="73">
        <f t="shared" si="1"/>
        <v>-26767242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-49390296</v>
      </c>
      <c r="X27" s="73">
        <f t="shared" si="1"/>
        <v>-47270121</v>
      </c>
      <c r="Y27" s="73">
        <f t="shared" si="1"/>
        <v>-2120175</v>
      </c>
      <c r="Z27" s="170">
        <f>+IF(X27&lt;&gt;0,+(Y27/X27)*100,0)</f>
        <v>4.48523285988627</v>
      </c>
      <c r="AA27" s="74">
        <f>SUM(AA21:AA26)</f>
        <v>-68671700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143838</v>
      </c>
      <c r="D35" s="155"/>
      <c r="E35" s="59">
        <v>-276000</v>
      </c>
      <c r="F35" s="60">
        <v>-267000</v>
      </c>
      <c r="G35" s="60"/>
      <c r="H35" s="60"/>
      <c r="I35" s="60"/>
      <c r="J35" s="60"/>
      <c r="K35" s="60"/>
      <c r="L35" s="60">
        <v>-68776</v>
      </c>
      <c r="M35" s="60"/>
      <c r="N35" s="60">
        <v>-68776</v>
      </c>
      <c r="O35" s="60"/>
      <c r="P35" s="60"/>
      <c r="Q35" s="60"/>
      <c r="R35" s="60"/>
      <c r="S35" s="60"/>
      <c r="T35" s="60"/>
      <c r="U35" s="60"/>
      <c r="V35" s="60"/>
      <c r="W35" s="60">
        <v>-68776</v>
      </c>
      <c r="X35" s="60">
        <v>-167888</v>
      </c>
      <c r="Y35" s="60">
        <v>99112</v>
      </c>
      <c r="Z35" s="140">
        <v>-59.03</v>
      </c>
      <c r="AA35" s="62">
        <v>-267000</v>
      </c>
    </row>
    <row r="36" spans="1:27" ht="12.75">
      <c r="A36" s="250" t="s">
        <v>198</v>
      </c>
      <c r="B36" s="251"/>
      <c r="C36" s="168">
        <f aca="true" t="shared" si="2" ref="C36:Y36">SUM(C31:C35)</f>
        <v>143838</v>
      </c>
      <c r="D36" s="168">
        <f>SUM(D31:D35)</f>
        <v>0</v>
      </c>
      <c r="E36" s="72">
        <f t="shared" si="2"/>
        <v>-276000</v>
      </c>
      <c r="F36" s="73">
        <f t="shared" si="2"/>
        <v>-267000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-68776</v>
      </c>
      <c r="M36" s="73">
        <f t="shared" si="2"/>
        <v>0</v>
      </c>
      <c r="N36" s="73">
        <f t="shared" si="2"/>
        <v>-68776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-68776</v>
      </c>
      <c r="X36" s="73">
        <f t="shared" si="2"/>
        <v>-167888</v>
      </c>
      <c r="Y36" s="73">
        <f t="shared" si="2"/>
        <v>99112</v>
      </c>
      <c r="Z36" s="170">
        <f>+IF(X36&lt;&gt;0,+(Y36/X36)*100,0)</f>
        <v>-59.034594491565805</v>
      </c>
      <c r="AA36" s="74">
        <f>SUM(AA31:AA35)</f>
        <v>-267000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8457689</v>
      </c>
      <c r="D38" s="153">
        <f>+D17+D27+D36</f>
        <v>0</v>
      </c>
      <c r="E38" s="99">
        <f t="shared" si="3"/>
        <v>16560318</v>
      </c>
      <c r="F38" s="100">
        <f t="shared" si="3"/>
        <v>13420334</v>
      </c>
      <c r="G38" s="100">
        <f t="shared" si="3"/>
        <v>40775634</v>
      </c>
      <c r="H38" s="100">
        <f t="shared" si="3"/>
        <v>-15365334</v>
      </c>
      <c r="I38" s="100">
        <f t="shared" si="3"/>
        <v>-9741124</v>
      </c>
      <c r="J38" s="100">
        <f t="shared" si="3"/>
        <v>15669176</v>
      </c>
      <c r="K38" s="100">
        <f t="shared" si="3"/>
        <v>3182994</v>
      </c>
      <c r="L38" s="100">
        <f t="shared" si="3"/>
        <v>-9633695</v>
      </c>
      <c r="M38" s="100">
        <f t="shared" si="3"/>
        <v>4369679</v>
      </c>
      <c r="N38" s="100">
        <f t="shared" si="3"/>
        <v>-2081022</v>
      </c>
      <c r="O38" s="100">
        <f t="shared" si="3"/>
        <v>-3233679</v>
      </c>
      <c r="P38" s="100">
        <f t="shared" si="3"/>
        <v>2038307</v>
      </c>
      <c r="Q38" s="100">
        <f t="shared" si="3"/>
        <v>-729351</v>
      </c>
      <c r="R38" s="100">
        <f t="shared" si="3"/>
        <v>-1924723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11663431</v>
      </c>
      <c r="X38" s="100">
        <f t="shared" si="3"/>
        <v>3035546</v>
      </c>
      <c r="Y38" s="100">
        <f t="shared" si="3"/>
        <v>8627885</v>
      </c>
      <c r="Z38" s="137">
        <f>+IF(X38&lt;&gt;0,+(Y38/X38)*100,0)</f>
        <v>284.2284386400338</v>
      </c>
      <c r="AA38" s="102">
        <f>+AA17+AA27+AA36</f>
        <v>13420334</v>
      </c>
    </row>
    <row r="39" spans="1:27" ht="12.75">
      <c r="A39" s="249" t="s">
        <v>200</v>
      </c>
      <c r="B39" s="182"/>
      <c r="C39" s="153">
        <v>6328876</v>
      </c>
      <c r="D39" s="153"/>
      <c r="E39" s="99">
        <v>13990986</v>
      </c>
      <c r="F39" s="100">
        <v>14786565</v>
      </c>
      <c r="G39" s="100">
        <v>14786565</v>
      </c>
      <c r="H39" s="100">
        <v>55562199</v>
      </c>
      <c r="I39" s="100">
        <v>40196865</v>
      </c>
      <c r="J39" s="100">
        <v>14786565</v>
      </c>
      <c r="K39" s="100">
        <v>30455741</v>
      </c>
      <c r="L39" s="100">
        <v>33638735</v>
      </c>
      <c r="M39" s="100">
        <v>24005040</v>
      </c>
      <c r="N39" s="100">
        <v>30455741</v>
      </c>
      <c r="O39" s="100">
        <v>28374719</v>
      </c>
      <c r="P39" s="100">
        <v>25141040</v>
      </c>
      <c r="Q39" s="100">
        <v>27179347</v>
      </c>
      <c r="R39" s="100">
        <v>28374719</v>
      </c>
      <c r="S39" s="100"/>
      <c r="T39" s="100"/>
      <c r="U39" s="100"/>
      <c r="V39" s="100"/>
      <c r="W39" s="100">
        <v>14786565</v>
      </c>
      <c r="X39" s="100">
        <v>14786565</v>
      </c>
      <c r="Y39" s="100"/>
      <c r="Z39" s="137"/>
      <c r="AA39" s="102">
        <v>14786565</v>
      </c>
    </row>
    <row r="40" spans="1:27" ht="12.75">
      <c r="A40" s="269" t="s">
        <v>201</v>
      </c>
      <c r="B40" s="256"/>
      <c r="C40" s="257">
        <v>14786565</v>
      </c>
      <c r="D40" s="257"/>
      <c r="E40" s="258">
        <v>30551304</v>
      </c>
      <c r="F40" s="259">
        <v>28206899</v>
      </c>
      <c r="G40" s="259">
        <v>55562199</v>
      </c>
      <c r="H40" s="259">
        <v>40196865</v>
      </c>
      <c r="I40" s="259">
        <v>30455741</v>
      </c>
      <c r="J40" s="259">
        <v>30455741</v>
      </c>
      <c r="K40" s="259">
        <v>33638735</v>
      </c>
      <c r="L40" s="259">
        <v>24005040</v>
      </c>
      <c r="M40" s="259">
        <v>28374719</v>
      </c>
      <c r="N40" s="259">
        <v>28374719</v>
      </c>
      <c r="O40" s="259">
        <v>25141040</v>
      </c>
      <c r="P40" s="259">
        <v>27179347</v>
      </c>
      <c r="Q40" s="259">
        <v>26449996</v>
      </c>
      <c r="R40" s="259">
        <v>26449996</v>
      </c>
      <c r="S40" s="259"/>
      <c r="T40" s="259"/>
      <c r="U40" s="259"/>
      <c r="V40" s="259"/>
      <c r="W40" s="259">
        <v>26449996</v>
      </c>
      <c r="X40" s="259">
        <v>17822111</v>
      </c>
      <c r="Y40" s="259">
        <v>8627885</v>
      </c>
      <c r="Z40" s="260">
        <v>48.41</v>
      </c>
      <c r="AA40" s="261">
        <v>28206899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40694741</v>
      </c>
      <c r="D5" s="200">
        <f t="shared" si="0"/>
        <v>0</v>
      </c>
      <c r="E5" s="106">
        <f t="shared" si="0"/>
        <v>68671701</v>
      </c>
      <c r="F5" s="106">
        <f t="shared" si="0"/>
        <v>68671701</v>
      </c>
      <c r="G5" s="106">
        <f t="shared" si="0"/>
        <v>63559</v>
      </c>
      <c r="H5" s="106">
        <f t="shared" si="0"/>
        <v>2645039</v>
      </c>
      <c r="I5" s="106">
        <f t="shared" si="0"/>
        <v>358778</v>
      </c>
      <c r="J5" s="106">
        <f t="shared" si="0"/>
        <v>3067376</v>
      </c>
      <c r="K5" s="106">
        <f t="shared" si="0"/>
        <v>3869445</v>
      </c>
      <c r="L5" s="106">
        <f t="shared" si="0"/>
        <v>6931209</v>
      </c>
      <c r="M5" s="106">
        <f t="shared" si="0"/>
        <v>12726</v>
      </c>
      <c r="N5" s="106">
        <f t="shared" si="0"/>
        <v>10813380</v>
      </c>
      <c r="O5" s="106">
        <f t="shared" si="0"/>
        <v>2234070</v>
      </c>
      <c r="P5" s="106">
        <f t="shared" si="0"/>
        <v>2649543</v>
      </c>
      <c r="Q5" s="106">
        <f t="shared" si="0"/>
        <v>1930082</v>
      </c>
      <c r="R5" s="106">
        <f t="shared" si="0"/>
        <v>6813695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20694451</v>
      </c>
      <c r="X5" s="106">
        <f t="shared" si="0"/>
        <v>51503776</v>
      </c>
      <c r="Y5" s="106">
        <f t="shared" si="0"/>
        <v>-30809325</v>
      </c>
      <c r="Z5" s="201">
        <f>+IF(X5&lt;&gt;0,+(Y5/X5)*100,0)</f>
        <v>-59.81954604648793</v>
      </c>
      <c r="AA5" s="199">
        <f>SUM(AA11:AA18)</f>
        <v>68671701</v>
      </c>
    </row>
    <row r="6" spans="1:27" ht="12.75">
      <c r="A6" s="291" t="s">
        <v>205</v>
      </c>
      <c r="B6" s="142"/>
      <c r="C6" s="62">
        <v>10141014</v>
      </c>
      <c r="D6" s="156"/>
      <c r="E6" s="60">
        <v>2764568</v>
      </c>
      <c r="F6" s="60">
        <v>2764568</v>
      </c>
      <c r="G6" s="60"/>
      <c r="H6" s="60"/>
      <c r="I6" s="60"/>
      <c r="J6" s="60"/>
      <c r="K6" s="60">
        <v>720780</v>
      </c>
      <c r="L6" s="60">
        <v>307325</v>
      </c>
      <c r="M6" s="60"/>
      <c r="N6" s="60">
        <v>1028105</v>
      </c>
      <c r="O6" s="60"/>
      <c r="P6" s="60"/>
      <c r="Q6" s="60">
        <v>514504</v>
      </c>
      <c r="R6" s="60">
        <v>514504</v>
      </c>
      <c r="S6" s="60"/>
      <c r="T6" s="60"/>
      <c r="U6" s="60"/>
      <c r="V6" s="60"/>
      <c r="W6" s="60">
        <v>1542609</v>
      </c>
      <c r="X6" s="60">
        <v>2073426</v>
      </c>
      <c r="Y6" s="60">
        <v>-530817</v>
      </c>
      <c r="Z6" s="140">
        <v>-25.6</v>
      </c>
      <c r="AA6" s="155">
        <v>2764568</v>
      </c>
    </row>
    <row r="7" spans="1:27" ht="12.75">
      <c r="A7" s="291" t="s">
        <v>206</v>
      </c>
      <c r="B7" s="142"/>
      <c r="C7" s="62"/>
      <c r="D7" s="156"/>
      <c r="E7" s="60">
        <v>1288908</v>
      </c>
      <c r="F7" s="60">
        <v>1288908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966681</v>
      </c>
      <c r="Y7" s="60">
        <v>-966681</v>
      </c>
      <c r="Z7" s="140">
        <v>-100</v>
      </c>
      <c r="AA7" s="155">
        <v>1288908</v>
      </c>
    </row>
    <row r="8" spans="1:27" ht="12.75">
      <c r="A8" s="291" t="s">
        <v>207</v>
      </c>
      <c r="B8" s="142"/>
      <c r="C8" s="62">
        <v>25885522</v>
      </c>
      <c r="D8" s="156"/>
      <c r="E8" s="60">
        <v>50560106</v>
      </c>
      <c r="F8" s="60">
        <v>50560106</v>
      </c>
      <c r="G8" s="60">
        <v>63158</v>
      </c>
      <c r="H8" s="60">
        <v>1436004</v>
      </c>
      <c r="I8" s="60">
        <v>326458</v>
      </c>
      <c r="J8" s="60">
        <v>1825620</v>
      </c>
      <c r="K8" s="60">
        <v>2858049</v>
      </c>
      <c r="L8" s="60">
        <v>5175165</v>
      </c>
      <c r="M8" s="60"/>
      <c r="N8" s="60">
        <v>8033214</v>
      </c>
      <c r="O8" s="60">
        <v>1826646</v>
      </c>
      <c r="P8" s="60">
        <v>407277</v>
      </c>
      <c r="Q8" s="60">
        <v>1348802</v>
      </c>
      <c r="R8" s="60">
        <v>3582725</v>
      </c>
      <c r="S8" s="60"/>
      <c r="T8" s="60"/>
      <c r="U8" s="60"/>
      <c r="V8" s="60"/>
      <c r="W8" s="60">
        <v>13441559</v>
      </c>
      <c r="X8" s="60">
        <v>37920080</v>
      </c>
      <c r="Y8" s="60">
        <v>-24478521</v>
      </c>
      <c r="Z8" s="140">
        <v>-64.55</v>
      </c>
      <c r="AA8" s="155">
        <v>50560106</v>
      </c>
    </row>
    <row r="9" spans="1:27" ht="12.75">
      <c r="A9" s="291" t="s">
        <v>208</v>
      </c>
      <c r="B9" s="142"/>
      <c r="C9" s="62">
        <v>1438146</v>
      </c>
      <c r="D9" s="156"/>
      <c r="E9" s="60">
        <v>5570952</v>
      </c>
      <c r="F9" s="60">
        <v>5570952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4178214</v>
      </c>
      <c r="Y9" s="60">
        <v>-4178214</v>
      </c>
      <c r="Z9" s="140">
        <v>-100</v>
      </c>
      <c r="AA9" s="155">
        <v>5570952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37464682</v>
      </c>
      <c r="D11" s="294">
        <f t="shared" si="1"/>
        <v>0</v>
      </c>
      <c r="E11" s="295">
        <f t="shared" si="1"/>
        <v>60184534</v>
      </c>
      <c r="F11" s="295">
        <f t="shared" si="1"/>
        <v>60184534</v>
      </c>
      <c r="G11" s="295">
        <f t="shared" si="1"/>
        <v>63158</v>
      </c>
      <c r="H11" s="295">
        <f t="shared" si="1"/>
        <v>1436004</v>
      </c>
      <c r="I11" s="295">
        <f t="shared" si="1"/>
        <v>326458</v>
      </c>
      <c r="J11" s="295">
        <f t="shared" si="1"/>
        <v>1825620</v>
      </c>
      <c r="K11" s="295">
        <f t="shared" si="1"/>
        <v>3578829</v>
      </c>
      <c r="L11" s="295">
        <f t="shared" si="1"/>
        <v>5482490</v>
      </c>
      <c r="M11" s="295">
        <f t="shared" si="1"/>
        <v>0</v>
      </c>
      <c r="N11" s="295">
        <f t="shared" si="1"/>
        <v>9061319</v>
      </c>
      <c r="O11" s="295">
        <f t="shared" si="1"/>
        <v>1826646</v>
      </c>
      <c r="P11" s="295">
        <f t="shared" si="1"/>
        <v>407277</v>
      </c>
      <c r="Q11" s="295">
        <f t="shared" si="1"/>
        <v>1863306</v>
      </c>
      <c r="R11" s="295">
        <f t="shared" si="1"/>
        <v>4097229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14984168</v>
      </c>
      <c r="X11" s="295">
        <f t="shared" si="1"/>
        <v>45138401</v>
      </c>
      <c r="Y11" s="295">
        <f t="shared" si="1"/>
        <v>-30154233</v>
      </c>
      <c r="Z11" s="296">
        <f>+IF(X11&lt;&gt;0,+(Y11/X11)*100,0)</f>
        <v>-66.80394593508086</v>
      </c>
      <c r="AA11" s="297">
        <f>SUM(AA6:AA10)</f>
        <v>60184534</v>
      </c>
    </row>
    <row r="12" spans="1:27" ht="12.75">
      <c r="A12" s="298" t="s">
        <v>211</v>
      </c>
      <c r="B12" s="136"/>
      <c r="C12" s="62">
        <v>808226</v>
      </c>
      <c r="D12" s="156"/>
      <c r="E12" s="60">
        <v>7139667</v>
      </c>
      <c r="F12" s="60">
        <v>7139667</v>
      </c>
      <c r="G12" s="60"/>
      <c r="H12" s="60">
        <v>1203035</v>
      </c>
      <c r="I12" s="60">
        <v>29712</v>
      </c>
      <c r="J12" s="60">
        <v>1232747</v>
      </c>
      <c r="K12" s="60">
        <v>284770</v>
      </c>
      <c r="L12" s="60">
        <v>1440213</v>
      </c>
      <c r="M12" s="60"/>
      <c r="N12" s="60">
        <v>1724983</v>
      </c>
      <c r="O12" s="60">
        <v>326529</v>
      </c>
      <c r="P12" s="60">
        <v>2241196</v>
      </c>
      <c r="Q12" s="60">
        <v>40000</v>
      </c>
      <c r="R12" s="60">
        <v>2607725</v>
      </c>
      <c r="S12" s="60"/>
      <c r="T12" s="60"/>
      <c r="U12" s="60"/>
      <c r="V12" s="60"/>
      <c r="W12" s="60">
        <v>5565455</v>
      </c>
      <c r="X12" s="60">
        <v>5354750</v>
      </c>
      <c r="Y12" s="60">
        <v>210705</v>
      </c>
      <c r="Z12" s="140">
        <v>3.93</v>
      </c>
      <c r="AA12" s="155">
        <v>7139667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2421833</v>
      </c>
      <c r="D15" s="156"/>
      <c r="E15" s="60">
        <v>1347500</v>
      </c>
      <c r="F15" s="60">
        <v>1347500</v>
      </c>
      <c r="G15" s="60">
        <v>401</v>
      </c>
      <c r="H15" s="60">
        <v>6000</v>
      </c>
      <c r="I15" s="60">
        <v>2608</v>
      </c>
      <c r="J15" s="60">
        <v>9009</v>
      </c>
      <c r="K15" s="60">
        <v>5846</v>
      </c>
      <c r="L15" s="60">
        <v>8506</v>
      </c>
      <c r="M15" s="60">
        <v>12726</v>
      </c>
      <c r="N15" s="60">
        <v>27078</v>
      </c>
      <c r="O15" s="60">
        <v>80895</v>
      </c>
      <c r="P15" s="60">
        <v>1070</v>
      </c>
      <c r="Q15" s="60">
        <v>26776</v>
      </c>
      <c r="R15" s="60">
        <v>108741</v>
      </c>
      <c r="S15" s="60"/>
      <c r="T15" s="60"/>
      <c r="U15" s="60"/>
      <c r="V15" s="60"/>
      <c r="W15" s="60">
        <v>144828</v>
      </c>
      <c r="X15" s="60">
        <v>1010625</v>
      </c>
      <c r="Y15" s="60">
        <v>-865797</v>
      </c>
      <c r="Z15" s="140">
        <v>-85.67</v>
      </c>
      <c r="AA15" s="155">
        <v>1347500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10141014</v>
      </c>
      <c r="D36" s="156">
        <f t="shared" si="4"/>
        <v>0</v>
      </c>
      <c r="E36" s="60">
        <f t="shared" si="4"/>
        <v>2764568</v>
      </c>
      <c r="F36" s="60">
        <f t="shared" si="4"/>
        <v>2764568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720780</v>
      </c>
      <c r="L36" s="60">
        <f t="shared" si="4"/>
        <v>307325</v>
      </c>
      <c r="M36" s="60">
        <f t="shared" si="4"/>
        <v>0</v>
      </c>
      <c r="N36" s="60">
        <f t="shared" si="4"/>
        <v>1028105</v>
      </c>
      <c r="O36" s="60">
        <f t="shared" si="4"/>
        <v>0</v>
      </c>
      <c r="P36" s="60">
        <f t="shared" si="4"/>
        <v>0</v>
      </c>
      <c r="Q36" s="60">
        <f t="shared" si="4"/>
        <v>514504</v>
      </c>
      <c r="R36" s="60">
        <f t="shared" si="4"/>
        <v>514504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1542609</v>
      </c>
      <c r="X36" s="60">
        <f t="shared" si="4"/>
        <v>2073426</v>
      </c>
      <c r="Y36" s="60">
        <f t="shared" si="4"/>
        <v>-530817</v>
      </c>
      <c r="Z36" s="140">
        <f aca="true" t="shared" si="5" ref="Z36:Z49">+IF(X36&lt;&gt;0,+(Y36/X36)*100,0)</f>
        <v>-25.600961886269392</v>
      </c>
      <c r="AA36" s="155">
        <f>AA6+AA21</f>
        <v>2764568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1288908</v>
      </c>
      <c r="F37" s="60">
        <f t="shared" si="4"/>
        <v>1288908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966681</v>
      </c>
      <c r="Y37" s="60">
        <f t="shared" si="4"/>
        <v>-966681</v>
      </c>
      <c r="Z37" s="140">
        <f t="shared" si="5"/>
        <v>-100</v>
      </c>
      <c r="AA37" s="155">
        <f>AA7+AA22</f>
        <v>1288908</v>
      </c>
    </row>
    <row r="38" spans="1:27" ht="12.75">
      <c r="A38" s="291" t="s">
        <v>207</v>
      </c>
      <c r="B38" s="142"/>
      <c r="C38" s="62">
        <f t="shared" si="4"/>
        <v>25885522</v>
      </c>
      <c r="D38" s="156">
        <f t="shared" si="4"/>
        <v>0</v>
      </c>
      <c r="E38" s="60">
        <f t="shared" si="4"/>
        <v>50560106</v>
      </c>
      <c r="F38" s="60">
        <f t="shared" si="4"/>
        <v>50560106</v>
      </c>
      <c r="G38" s="60">
        <f t="shared" si="4"/>
        <v>63158</v>
      </c>
      <c r="H38" s="60">
        <f t="shared" si="4"/>
        <v>1436004</v>
      </c>
      <c r="I38" s="60">
        <f t="shared" si="4"/>
        <v>326458</v>
      </c>
      <c r="J38" s="60">
        <f t="shared" si="4"/>
        <v>1825620</v>
      </c>
      <c r="K38" s="60">
        <f t="shared" si="4"/>
        <v>2858049</v>
      </c>
      <c r="L38" s="60">
        <f t="shared" si="4"/>
        <v>5175165</v>
      </c>
      <c r="M38" s="60">
        <f t="shared" si="4"/>
        <v>0</v>
      </c>
      <c r="N38" s="60">
        <f t="shared" si="4"/>
        <v>8033214</v>
      </c>
      <c r="O38" s="60">
        <f t="shared" si="4"/>
        <v>1826646</v>
      </c>
      <c r="P38" s="60">
        <f t="shared" si="4"/>
        <v>407277</v>
      </c>
      <c r="Q38" s="60">
        <f t="shared" si="4"/>
        <v>1348802</v>
      </c>
      <c r="R38" s="60">
        <f t="shared" si="4"/>
        <v>3582725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13441559</v>
      </c>
      <c r="X38" s="60">
        <f t="shared" si="4"/>
        <v>37920080</v>
      </c>
      <c r="Y38" s="60">
        <f t="shared" si="4"/>
        <v>-24478521</v>
      </c>
      <c r="Z38" s="140">
        <f t="shared" si="5"/>
        <v>-64.55292552125418</v>
      </c>
      <c r="AA38" s="155">
        <f>AA8+AA23</f>
        <v>50560106</v>
      </c>
    </row>
    <row r="39" spans="1:27" ht="12.75">
      <c r="A39" s="291" t="s">
        <v>208</v>
      </c>
      <c r="B39" s="142"/>
      <c r="C39" s="62">
        <f t="shared" si="4"/>
        <v>1438146</v>
      </c>
      <c r="D39" s="156">
        <f t="shared" si="4"/>
        <v>0</v>
      </c>
      <c r="E39" s="60">
        <f t="shared" si="4"/>
        <v>5570952</v>
      </c>
      <c r="F39" s="60">
        <f t="shared" si="4"/>
        <v>5570952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4178214</v>
      </c>
      <c r="Y39" s="60">
        <f t="shared" si="4"/>
        <v>-4178214</v>
      </c>
      <c r="Z39" s="140">
        <f t="shared" si="5"/>
        <v>-100</v>
      </c>
      <c r="AA39" s="155">
        <f>AA9+AA24</f>
        <v>5570952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37464682</v>
      </c>
      <c r="D41" s="294">
        <f t="shared" si="6"/>
        <v>0</v>
      </c>
      <c r="E41" s="295">
        <f t="shared" si="6"/>
        <v>60184534</v>
      </c>
      <c r="F41" s="295">
        <f t="shared" si="6"/>
        <v>60184534</v>
      </c>
      <c r="G41" s="295">
        <f t="shared" si="6"/>
        <v>63158</v>
      </c>
      <c r="H41" s="295">
        <f t="shared" si="6"/>
        <v>1436004</v>
      </c>
      <c r="I41" s="295">
        <f t="shared" si="6"/>
        <v>326458</v>
      </c>
      <c r="J41" s="295">
        <f t="shared" si="6"/>
        <v>1825620</v>
      </c>
      <c r="K41" s="295">
        <f t="shared" si="6"/>
        <v>3578829</v>
      </c>
      <c r="L41" s="295">
        <f t="shared" si="6"/>
        <v>5482490</v>
      </c>
      <c r="M41" s="295">
        <f t="shared" si="6"/>
        <v>0</v>
      </c>
      <c r="N41" s="295">
        <f t="shared" si="6"/>
        <v>9061319</v>
      </c>
      <c r="O41" s="295">
        <f t="shared" si="6"/>
        <v>1826646</v>
      </c>
      <c r="P41" s="295">
        <f t="shared" si="6"/>
        <v>407277</v>
      </c>
      <c r="Q41" s="295">
        <f t="shared" si="6"/>
        <v>1863306</v>
      </c>
      <c r="R41" s="295">
        <f t="shared" si="6"/>
        <v>4097229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14984168</v>
      </c>
      <c r="X41" s="295">
        <f t="shared" si="6"/>
        <v>45138401</v>
      </c>
      <c r="Y41" s="295">
        <f t="shared" si="6"/>
        <v>-30154233</v>
      </c>
      <c r="Z41" s="296">
        <f t="shared" si="5"/>
        <v>-66.80394593508086</v>
      </c>
      <c r="AA41" s="297">
        <f>SUM(AA36:AA40)</f>
        <v>60184534</v>
      </c>
    </row>
    <row r="42" spans="1:27" ht="12.75">
      <c r="A42" s="298" t="s">
        <v>211</v>
      </c>
      <c r="B42" s="136"/>
      <c r="C42" s="95">
        <f aca="true" t="shared" si="7" ref="C42:Y48">C12+C27</f>
        <v>808226</v>
      </c>
      <c r="D42" s="129">
        <f t="shared" si="7"/>
        <v>0</v>
      </c>
      <c r="E42" s="54">
        <f t="shared" si="7"/>
        <v>7139667</v>
      </c>
      <c r="F42" s="54">
        <f t="shared" si="7"/>
        <v>7139667</v>
      </c>
      <c r="G42" s="54">
        <f t="shared" si="7"/>
        <v>0</v>
      </c>
      <c r="H42" s="54">
        <f t="shared" si="7"/>
        <v>1203035</v>
      </c>
      <c r="I42" s="54">
        <f t="shared" si="7"/>
        <v>29712</v>
      </c>
      <c r="J42" s="54">
        <f t="shared" si="7"/>
        <v>1232747</v>
      </c>
      <c r="K42" s="54">
        <f t="shared" si="7"/>
        <v>284770</v>
      </c>
      <c r="L42" s="54">
        <f t="shared" si="7"/>
        <v>1440213</v>
      </c>
      <c r="M42" s="54">
        <f t="shared" si="7"/>
        <v>0</v>
      </c>
      <c r="N42" s="54">
        <f t="shared" si="7"/>
        <v>1724983</v>
      </c>
      <c r="O42" s="54">
        <f t="shared" si="7"/>
        <v>326529</v>
      </c>
      <c r="P42" s="54">
        <f t="shared" si="7"/>
        <v>2241196</v>
      </c>
      <c r="Q42" s="54">
        <f t="shared" si="7"/>
        <v>40000</v>
      </c>
      <c r="R42" s="54">
        <f t="shared" si="7"/>
        <v>2607725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5565455</v>
      </c>
      <c r="X42" s="54">
        <f t="shared" si="7"/>
        <v>5354750</v>
      </c>
      <c r="Y42" s="54">
        <f t="shared" si="7"/>
        <v>210705</v>
      </c>
      <c r="Z42" s="184">
        <f t="shared" si="5"/>
        <v>3.9349175965264487</v>
      </c>
      <c r="AA42" s="130">
        <f aca="true" t="shared" si="8" ref="AA42:AA48">AA12+AA27</f>
        <v>7139667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2421833</v>
      </c>
      <c r="D45" s="129">
        <f t="shared" si="7"/>
        <v>0</v>
      </c>
      <c r="E45" s="54">
        <f t="shared" si="7"/>
        <v>1347500</v>
      </c>
      <c r="F45" s="54">
        <f t="shared" si="7"/>
        <v>1347500</v>
      </c>
      <c r="G45" s="54">
        <f t="shared" si="7"/>
        <v>401</v>
      </c>
      <c r="H45" s="54">
        <f t="shared" si="7"/>
        <v>6000</v>
      </c>
      <c r="I45" s="54">
        <f t="shared" si="7"/>
        <v>2608</v>
      </c>
      <c r="J45" s="54">
        <f t="shared" si="7"/>
        <v>9009</v>
      </c>
      <c r="K45" s="54">
        <f t="shared" si="7"/>
        <v>5846</v>
      </c>
      <c r="L45" s="54">
        <f t="shared" si="7"/>
        <v>8506</v>
      </c>
      <c r="M45" s="54">
        <f t="shared" si="7"/>
        <v>12726</v>
      </c>
      <c r="N45" s="54">
        <f t="shared" si="7"/>
        <v>27078</v>
      </c>
      <c r="O45" s="54">
        <f t="shared" si="7"/>
        <v>80895</v>
      </c>
      <c r="P45" s="54">
        <f t="shared" si="7"/>
        <v>1070</v>
      </c>
      <c r="Q45" s="54">
        <f t="shared" si="7"/>
        <v>26776</v>
      </c>
      <c r="R45" s="54">
        <f t="shared" si="7"/>
        <v>108741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144828</v>
      </c>
      <c r="X45" s="54">
        <f t="shared" si="7"/>
        <v>1010625</v>
      </c>
      <c r="Y45" s="54">
        <f t="shared" si="7"/>
        <v>-865797</v>
      </c>
      <c r="Z45" s="184">
        <f t="shared" si="5"/>
        <v>-85.66946196660481</v>
      </c>
      <c r="AA45" s="130">
        <f t="shared" si="8"/>
        <v>1347500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40694741</v>
      </c>
      <c r="D49" s="218">
        <f t="shared" si="9"/>
        <v>0</v>
      </c>
      <c r="E49" s="220">
        <f t="shared" si="9"/>
        <v>68671701</v>
      </c>
      <c r="F49" s="220">
        <f t="shared" si="9"/>
        <v>68671701</v>
      </c>
      <c r="G49" s="220">
        <f t="shared" si="9"/>
        <v>63559</v>
      </c>
      <c r="H49" s="220">
        <f t="shared" si="9"/>
        <v>2645039</v>
      </c>
      <c r="I49" s="220">
        <f t="shared" si="9"/>
        <v>358778</v>
      </c>
      <c r="J49" s="220">
        <f t="shared" si="9"/>
        <v>3067376</v>
      </c>
      <c r="K49" s="220">
        <f t="shared" si="9"/>
        <v>3869445</v>
      </c>
      <c r="L49" s="220">
        <f t="shared" si="9"/>
        <v>6931209</v>
      </c>
      <c r="M49" s="220">
        <f t="shared" si="9"/>
        <v>12726</v>
      </c>
      <c r="N49" s="220">
        <f t="shared" si="9"/>
        <v>10813380</v>
      </c>
      <c r="O49" s="220">
        <f t="shared" si="9"/>
        <v>2234070</v>
      </c>
      <c r="P49" s="220">
        <f t="shared" si="9"/>
        <v>2649543</v>
      </c>
      <c r="Q49" s="220">
        <f t="shared" si="9"/>
        <v>1930082</v>
      </c>
      <c r="R49" s="220">
        <f t="shared" si="9"/>
        <v>6813695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20694451</v>
      </c>
      <c r="X49" s="220">
        <f t="shared" si="9"/>
        <v>51503776</v>
      </c>
      <c r="Y49" s="220">
        <f t="shared" si="9"/>
        <v>-30809325</v>
      </c>
      <c r="Z49" s="221">
        <f t="shared" si="5"/>
        <v>-59.81954604648793</v>
      </c>
      <c r="AA49" s="222">
        <f>SUM(AA41:AA48)</f>
        <v>68671701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3991399</v>
      </c>
      <c r="D51" s="129">
        <f t="shared" si="10"/>
        <v>0</v>
      </c>
      <c r="E51" s="54">
        <f t="shared" si="10"/>
        <v>3671430</v>
      </c>
      <c r="F51" s="54">
        <f t="shared" si="10"/>
        <v>3478020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2608515</v>
      </c>
      <c r="Y51" s="54">
        <f t="shared" si="10"/>
        <v>-2608515</v>
      </c>
      <c r="Z51" s="184">
        <f>+IF(X51&lt;&gt;0,+(Y51/X51)*100,0)</f>
        <v>-100</v>
      </c>
      <c r="AA51" s="130">
        <f>SUM(AA57:AA61)</f>
        <v>3478020</v>
      </c>
    </row>
    <row r="52" spans="1:27" ht="12.75">
      <c r="A52" s="310" t="s">
        <v>205</v>
      </c>
      <c r="B52" s="142"/>
      <c r="C52" s="62">
        <v>843843</v>
      </c>
      <c r="D52" s="156"/>
      <c r="E52" s="60">
        <v>340000</v>
      </c>
      <c r="F52" s="60">
        <v>390000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292500</v>
      </c>
      <c r="Y52" s="60">
        <v>-292500</v>
      </c>
      <c r="Z52" s="140">
        <v>-100</v>
      </c>
      <c r="AA52" s="155">
        <v>390000</v>
      </c>
    </row>
    <row r="53" spans="1:27" ht="12.75">
      <c r="A53" s="310" t="s">
        <v>206</v>
      </c>
      <c r="B53" s="142"/>
      <c r="C53" s="62">
        <v>2289831</v>
      </c>
      <c r="D53" s="156"/>
      <c r="E53" s="60"/>
      <c r="F53" s="60">
        <v>75520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56640</v>
      </c>
      <c r="Y53" s="60">
        <v>-56640</v>
      </c>
      <c r="Z53" s="140">
        <v>-100</v>
      </c>
      <c r="AA53" s="155">
        <v>75520</v>
      </c>
    </row>
    <row r="54" spans="1:27" ht="12.75">
      <c r="A54" s="310" t="s">
        <v>207</v>
      </c>
      <c r="B54" s="142"/>
      <c r="C54" s="62">
        <v>15497</v>
      </c>
      <c r="D54" s="156"/>
      <c r="E54" s="60">
        <v>150000</v>
      </c>
      <c r="F54" s="60">
        <v>150000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112500</v>
      </c>
      <c r="Y54" s="60">
        <v>-112500</v>
      </c>
      <c r="Z54" s="140">
        <v>-100</v>
      </c>
      <c r="AA54" s="155">
        <v>150000</v>
      </c>
    </row>
    <row r="55" spans="1:27" ht="12.75">
      <c r="A55" s="310" t="s">
        <v>208</v>
      </c>
      <c r="B55" s="142"/>
      <c r="C55" s="62"/>
      <c r="D55" s="156"/>
      <c r="E55" s="60">
        <v>150000</v>
      </c>
      <c r="F55" s="60">
        <v>350000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262500</v>
      </c>
      <c r="Y55" s="60">
        <v>-262500</v>
      </c>
      <c r="Z55" s="140">
        <v>-100</v>
      </c>
      <c r="AA55" s="155">
        <v>350000</v>
      </c>
    </row>
    <row r="56" spans="1:27" ht="12.75">
      <c r="A56" s="310" t="s">
        <v>209</v>
      </c>
      <c r="B56" s="142"/>
      <c r="C56" s="62"/>
      <c r="D56" s="156"/>
      <c r="E56" s="60">
        <v>60000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3149171</v>
      </c>
      <c r="D57" s="294">
        <f t="shared" si="11"/>
        <v>0</v>
      </c>
      <c r="E57" s="295">
        <f t="shared" si="11"/>
        <v>700000</v>
      </c>
      <c r="F57" s="295">
        <f t="shared" si="11"/>
        <v>965520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724140</v>
      </c>
      <c r="Y57" s="295">
        <f t="shared" si="11"/>
        <v>-724140</v>
      </c>
      <c r="Z57" s="296">
        <f>+IF(X57&lt;&gt;0,+(Y57/X57)*100,0)</f>
        <v>-100</v>
      </c>
      <c r="AA57" s="297">
        <f>SUM(AA52:AA56)</f>
        <v>965520</v>
      </c>
    </row>
    <row r="58" spans="1:27" ht="12.75">
      <c r="A58" s="311" t="s">
        <v>211</v>
      </c>
      <c r="B58" s="136"/>
      <c r="C58" s="62">
        <v>9600</v>
      </c>
      <c r="D58" s="156"/>
      <c r="E58" s="60"/>
      <c r="F58" s="60">
        <v>30000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22500</v>
      </c>
      <c r="Y58" s="60">
        <v>-22500</v>
      </c>
      <c r="Z58" s="140">
        <v>-100</v>
      </c>
      <c r="AA58" s="155">
        <v>30000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832628</v>
      </c>
      <c r="D61" s="156"/>
      <c r="E61" s="60">
        <v>2971430</v>
      </c>
      <c r="F61" s="60">
        <v>2482500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1861875</v>
      </c>
      <c r="Y61" s="60">
        <v>-1861875</v>
      </c>
      <c r="Z61" s="140">
        <v>-100</v>
      </c>
      <c r="AA61" s="155">
        <v>2482500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3750341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>
        <v>82158</v>
      </c>
      <c r="Q66" s="275">
        <v>319748</v>
      </c>
      <c r="R66" s="275">
        <v>401906</v>
      </c>
      <c r="S66" s="275"/>
      <c r="T66" s="275"/>
      <c r="U66" s="275"/>
      <c r="V66" s="275"/>
      <c r="W66" s="275">
        <v>401906</v>
      </c>
      <c r="X66" s="275"/>
      <c r="Y66" s="275">
        <v>401906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42793</v>
      </c>
      <c r="H68" s="60">
        <v>14987</v>
      </c>
      <c r="I68" s="60">
        <v>36623</v>
      </c>
      <c r="J68" s="60">
        <v>94403</v>
      </c>
      <c r="K68" s="60">
        <v>420089</v>
      </c>
      <c r="L68" s="60">
        <v>245138</v>
      </c>
      <c r="M68" s="60">
        <v>206959</v>
      </c>
      <c r="N68" s="60">
        <v>872186</v>
      </c>
      <c r="O68" s="60">
        <v>161751</v>
      </c>
      <c r="P68" s="60"/>
      <c r="Q68" s="60"/>
      <c r="R68" s="60">
        <v>161751</v>
      </c>
      <c r="S68" s="60"/>
      <c r="T68" s="60"/>
      <c r="U68" s="60"/>
      <c r="V68" s="60"/>
      <c r="W68" s="60">
        <v>1128340</v>
      </c>
      <c r="X68" s="60"/>
      <c r="Y68" s="60">
        <v>1128340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3750341</v>
      </c>
      <c r="F69" s="220">
        <f t="shared" si="12"/>
        <v>0</v>
      </c>
      <c r="G69" s="220">
        <f t="shared" si="12"/>
        <v>42793</v>
      </c>
      <c r="H69" s="220">
        <f t="shared" si="12"/>
        <v>14987</v>
      </c>
      <c r="I69" s="220">
        <f t="shared" si="12"/>
        <v>36623</v>
      </c>
      <c r="J69" s="220">
        <f t="shared" si="12"/>
        <v>94403</v>
      </c>
      <c r="K69" s="220">
        <f t="shared" si="12"/>
        <v>420089</v>
      </c>
      <c r="L69" s="220">
        <f t="shared" si="12"/>
        <v>245138</v>
      </c>
      <c r="M69" s="220">
        <f t="shared" si="12"/>
        <v>206959</v>
      </c>
      <c r="N69" s="220">
        <f t="shared" si="12"/>
        <v>872186</v>
      </c>
      <c r="O69" s="220">
        <f t="shared" si="12"/>
        <v>161751</v>
      </c>
      <c r="P69" s="220">
        <f t="shared" si="12"/>
        <v>82158</v>
      </c>
      <c r="Q69" s="220">
        <f t="shared" si="12"/>
        <v>319748</v>
      </c>
      <c r="R69" s="220">
        <f t="shared" si="12"/>
        <v>563657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1530246</v>
      </c>
      <c r="X69" s="220">
        <f t="shared" si="12"/>
        <v>0</v>
      </c>
      <c r="Y69" s="220">
        <f t="shared" si="12"/>
        <v>1530246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37464682</v>
      </c>
      <c r="D5" s="357">
        <f t="shared" si="0"/>
        <v>0</v>
      </c>
      <c r="E5" s="356">
        <f t="shared" si="0"/>
        <v>60184534</v>
      </c>
      <c r="F5" s="358">
        <f t="shared" si="0"/>
        <v>60184534</v>
      </c>
      <c r="G5" s="358">
        <f t="shared" si="0"/>
        <v>63158</v>
      </c>
      <c r="H5" s="356">
        <f t="shared" si="0"/>
        <v>1436004</v>
      </c>
      <c r="I5" s="356">
        <f t="shared" si="0"/>
        <v>326458</v>
      </c>
      <c r="J5" s="358">
        <f t="shared" si="0"/>
        <v>1825620</v>
      </c>
      <c r="K5" s="358">
        <f t="shared" si="0"/>
        <v>3578829</v>
      </c>
      <c r="L5" s="356">
        <f t="shared" si="0"/>
        <v>5482490</v>
      </c>
      <c r="M5" s="356">
        <f t="shared" si="0"/>
        <v>0</v>
      </c>
      <c r="N5" s="358">
        <f t="shared" si="0"/>
        <v>9061319</v>
      </c>
      <c r="O5" s="358">
        <f t="shared" si="0"/>
        <v>1826646</v>
      </c>
      <c r="P5" s="356">
        <f t="shared" si="0"/>
        <v>407277</v>
      </c>
      <c r="Q5" s="356">
        <f t="shared" si="0"/>
        <v>1863306</v>
      </c>
      <c r="R5" s="358">
        <f t="shared" si="0"/>
        <v>4097229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14984168</v>
      </c>
      <c r="X5" s="356">
        <f t="shared" si="0"/>
        <v>45138401</v>
      </c>
      <c r="Y5" s="358">
        <f t="shared" si="0"/>
        <v>-30154233</v>
      </c>
      <c r="Z5" s="359">
        <f>+IF(X5&lt;&gt;0,+(Y5/X5)*100,0)</f>
        <v>-66.80394593508086</v>
      </c>
      <c r="AA5" s="360">
        <f>+AA6+AA8+AA11+AA13+AA15</f>
        <v>60184534</v>
      </c>
    </row>
    <row r="6" spans="1:27" ht="12.75">
      <c r="A6" s="361" t="s">
        <v>205</v>
      </c>
      <c r="B6" s="142"/>
      <c r="C6" s="60">
        <f>+C7</f>
        <v>10141014</v>
      </c>
      <c r="D6" s="340">
        <f aca="true" t="shared" si="1" ref="D6:AA6">+D7</f>
        <v>0</v>
      </c>
      <c r="E6" s="60">
        <f t="shared" si="1"/>
        <v>2764568</v>
      </c>
      <c r="F6" s="59">
        <f t="shared" si="1"/>
        <v>2764568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720780</v>
      </c>
      <c r="L6" s="60">
        <f t="shared" si="1"/>
        <v>307325</v>
      </c>
      <c r="M6" s="60">
        <f t="shared" si="1"/>
        <v>0</v>
      </c>
      <c r="N6" s="59">
        <f t="shared" si="1"/>
        <v>1028105</v>
      </c>
      <c r="O6" s="59">
        <f t="shared" si="1"/>
        <v>0</v>
      </c>
      <c r="P6" s="60">
        <f t="shared" si="1"/>
        <v>0</v>
      </c>
      <c r="Q6" s="60">
        <f t="shared" si="1"/>
        <v>514504</v>
      </c>
      <c r="R6" s="59">
        <f t="shared" si="1"/>
        <v>514504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1542609</v>
      </c>
      <c r="X6" s="60">
        <f t="shared" si="1"/>
        <v>2073426</v>
      </c>
      <c r="Y6" s="59">
        <f t="shared" si="1"/>
        <v>-530817</v>
      </c>
      <c r="Z6" s="61">
        <f>+IF(X6&lt;&gt;0,+(Y6/X6)*100,0)</f>
        <v>-25.600961886269392</v>
      </c>
      <c r="AA6" s="62">
        <f t="shared" si="1"/>
        <v>2764568</v>
      </c>
    </row>
    <row r="7" spans="1:27" ht="12.75">
      <c r="A7" s="291" t="s">
        <v>229</v>
      </c>
      <c r="B7" s="142"/>
      <c r="C7" s="60">
        <v>10141014</v>
      </c>
      <c r="D7" s="340"/>
      <c r="E7" s="60">
        <v>2764568</v>
      </c>
      <c r="F7" s="59">
        <v>2764568</v>
      </c>
      <c r="G7" s="59"/>
      <c r="H7" s="60"/>
      <c r="I7" s="60"/>
      <c r="J7" s="59"/>
      <c r="K7" s="59">
        <v>720780</v>
      </c>
      <c r="L7" s="60">
        <v>307325</v>
      </c>
      <c r="M7" s="60"/>
      <c r="N7" s="59">
        <v>1028105</v>
      </c>
      <c r="O7" s="59"/>
      <c r="P7" s="60"/>
      <c r="Q7" s="60">
        <v>514504</v>
      </c>
      <c r="R7" s="59">
        <v>514504</v>
      </c>
      <c r="S7" s="59"/>
      <c r="T7" s="60"/>
      <c r="U7" s="60"/>
      <c r="V7" s="59"/>
      <c r="W7" s="59">
        <v>1542609</v>
      </c>
      <c r="X7" s="60">
        <v>2073426</v>
      </c>
      <c r="Y7" s="59">
        <v>-530817</v>
      </c>
      <c r="Z7" s="61">
        <v>-25.6</v>
      </c>
      <c r="AA7" s="62">
        <v>2764568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1288908</v>
      </c>
      <c r="F8" s="59">
        <f t="shared" si="2"/>
        <v>1288908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966681</v>
      </c>
      <c r="Y8" s="59">
        <f t="shared" si="2"/>
        <v>-966681</v>
      </c>
      <c r="Z8" s="61">
        <f>+IF(X8&lt;&gt;0,+(Y8/X8)*100,0)</f>
        <v>-100</v>
      </c>
      <c r="AA8" s="62">
        <f>SUM(AA9:AA10)</f>
        <v>1288908</v>
      </c>
    </row>
    <row r="9" spans="1:27" ht="12.75">
      <c r="A9" s="291" t="s">
        <v>230</v>
      </c>
      <c r="B9" s="142"/>
      <c r="C9" s="60"/>
      <c r="D9" s="340"/>
      <c r="E9" s="60">
        <v>1288908</v>
      </c>
      <c r="F9" s="59">
        <v>1288908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966681</v>
      </c>
      <c r="Y9" s="59">
        <v>-966681</v>
      </c>
      <c r="Z9" s="61">
        <v>-100</v>
      </c>
      <c r="AA9" s="62">
        <v>1288908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25885522</v>
      </c>
      <c r="D11" s="363">
        <f aca="true" t="shared" si="3" ref="D11:AA11">+D12</f>
        <v>0</v>
      </c>
      <c r="E11" s="362">
        <f t="shared" si="3"/>
        <v>50560106</v>
      </c>
      <c r="F11" s="364">
        <f t="shared" si="3"/>
        <v>50560106</v>
      </c>
      <c r="G11" s="364">
        <f t="shared" si="3"/>
        <v>63158</v>
      </c>
      <c r="H11" s="362">
        <f t="shared" si="3"/>
        <v>1436004</v>
      </c>
      <c r="I11" s="362">
        <f t="shared" si="3"/>
        <v>326458</v>
      </c>
      <c r="J11" s="364">
        <f t="shared" si="3"/>
        <v>1825620</v>
      </c>
      <c r="K11" s="364">
        <f t="shared" si="3"/>
        <v>2858049</v>
      </c>
      <c r="L11" s="362">
        <f t="shared" si="3"/>
        <v>5175165</v>
      </c>
      <c r="M11" s="362">
        <f t="shared" si="3"/>
        <v>0</v>
      </c>
      <c r="N11" s="364">
        <f t="shared" si="3"/>
        <v>8033214</v>
      </c>
      <c r="O11" s="364">
        <f t="shared" si="3"/>
        <v>1826646</v>
      </c>
      <c r="P11" s="362">
        <f t="shared" si="3"/>
        <v>407277</v>
      </c>
      <c r="Q11" s="362">
        <f t="shared" si="3"/>
        <v>1348802</v>
      </c>
      <c r="R11" s="364">
        <f t="shared" si="3"/>
        <v>3582725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13441559</v>
      </c>
      <c r="X11" s="362">
        <f t="shared" si="3"/>
        <v>37920080</v>
      </c>
      <c r="Y11" s="364">
        <f t="shared" si="3"/>
        <v>-24478521</v>
      </c>
      <c r="Z11" s="365">
        <f>+IF(X11&lt;&gt;0,+(Y11/X11)*100,0)</f>
        <v>-64.55292552125418</v>
      </c>
      <c r="AA11" s="366">
        <f t="shared" si="3"/>
        <v>50560106</v>
      </c>
    </row>
    <row r="12" spans="1:27" ht="12.75">
      <c r="A12" s="291" t="s">
        <v>232</v>
      </c>
      <c r="B12" s="136"/>
      <c r="C12" s="60">
        <v>25885522</v>
      </c>
      <c r="D12" s="340"/>
      <c r="E12" s="60">
        <v>50560106</v>
      </c>
      <c r="F12" s="59">
        <v>50560106</v>
      </c>
      <c r="G12" s="59">
        <v>63158</v>
      </c>
      <c r="H12" s="60">
        <v>1436004</v>
      </c>
      <c r="I12" s="60">
        <v>326458</v>
      </c>
      <c r="J12" s="59">
        <v>1825620</v>
      </c>
      <c r="K12" s="59">
        <v>2858049</v>
      </c>
      <c r="L12" s="60">
        <v>5175165</v>
      </c>
      <c r="M12" s="60"/>
      <c r="N12" s="59">
        <v>8033214</v>
      </c>
      <c r="O12" s="59">
        <v>1826646</v>
      </c>
      <c r="P12" s="60">
        <v>407277</v>
      </c>
      <c r="Q12" s="60">
        <v>1348802</v>
      </c>
      <c r="R12" s="59">
        <v>3582725</v>
      </c>
      <c r="S12" s="59"/>
      <c r="T12" s="60"/>
      <c r="U12" s="60"/>
      <c r="V12" s="59"/>
      <c r="W12" s="59">
        <v>13441559</v>
      </c>
      <c r="X12" s="60">
        <v>37920080</v>
      </c>
      <c r="Y12" s="59">
        <v>-24478521</v>
      </c>
      <c r="Z12" s="61">
        <v>-64.55</v>
      </c>
      <c r="AA12" s="62">
        <v>50560106</v>
      </c>
    </row>
    <row r="13" spans="1:27" ht="12.75">
      <c r="A13" s="361" t="s">
        <v>208</v>
      </c>
      <c r="B13" s="136"/>
      <c r="C13" s="275">
        <f>+C14</f>
        <v>1438146</v>
      </c>
      <c r="D13" s="341">
        <f aca="true" t="shared" si="4" ref="D13:AA13">+D14</f>
        <v>0</v>
      </c>
      <c r="E13" s="275">
        <f t="shared" si="4"/>
        <v>5570952</v>
      </c>
      <c r="F13" s="342">
        <f t="shared" si="4"/>
        <v>5570952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4178214</v>
      </c>
      <c r="Y13" s="342">
        <f t="shared" si="4"/>
        <v>-4178214</v>
      </c>
      <c r="Z13" s="335">
        <f>+IF(X13&lt;&gt;0,+(Y13/X13)*100,0)</f>
        <v>-100</v>
      </c>
      <c r="AA13" s="273">
        <f t="shared" si="4"/>
        <v>5570952</v>
      </c>
    </row>
    <row r="14" spans="1:27" ht="12.75">
      <c r="A14" s="291" t="s">
        <v>233</v>
      </c>
      <c r="B14" s="136"/>
      <c r="C14" s="60">
        <v>1438146</v>
      </c>
      <c r="D14" s="340"/>
      <c r="E14" s="60">
        <v>5570952</v>
      </c>
      <c r="F14" s="59">
        <v>5570952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4178214</v>
      </c>
      <c r="Y14" s="59">
        <v>-4178214</v>
      </c>
      <c r="Z14" s="61">
        <v>-100</v>
      </c>
      <c r="AA14" s="62">
        <v>5570952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808226</v>
      </c>
      <c r="D22" s="344">
        <f t="shared" si="6"/>
        <v>0</v>
      </c>
      <c r="E22" s="343">
        <f t="shared" si="6"/>
        <v>7139667</v>
      </c>
      <c r="F22" s="345">
        <f t="shared" si="6"/>
        <v>7139667</v>
      </c>
      <c r="G22" s="345">
        <f t="shared" si="6"/>
        <v>0</v>
      </c>
      <c r="H22" s="343">
        <f t="shared" si="6"/>
        <v>1203035</v>
      </c>
      <c r="I22" s="343">
        <f t="shared" si="6"/>
        <v>29712</v>
      </c>
      <c r="J22" s="345">
        <f t="shared" si="6"/>
        <v>1232747</v>
      </c>
      <c r="K22" s="345">
        <f t="shared" si="6"/>
        <v>284770</v>
      </c>
      <c r="L22" s="343">
        <f t="shared" si="6"/>
        <v>1440213</v>
      </c>
      <c r="M22" s="343">
        <f t="shared" si="6"/>
        <v>0</v>
      </c>
      <c r="N22" s="345">
        <f t="shared" si="6"/>
        <v>1724983</v>
      </c>
      <c r="O22" s="345">
        <f t="shared" si="6"/>
        <v>326529</v>
      </c>
      <c r="P22" s="343">
        <f t="shared" si="6"/>
        <v>2241196</v>
      </c>
      <c r="Q22" s="343">
        <f t="shared" si="6"/>
        <v>40000</v>
      </c>
      <c r="R22" s="345">
        <f t="shared" si="6"/>
        <v>2607725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5565455</v>
      </c>
      <c r="X22" s="343">
        <f t="shared" si="6"/>
        <v>5354750</v>
      </c>
      <c r="Y22" s="345">
        <f t="shared" si="6"/>
        <v>210705</v>
      </c>
      <c r="Z22" s="336">
        <f>+IF(X22&lt;&gt;0,+(Y22/X22)*100,0)</f>
        <v>3.9349175965264487</v>
      </c>
      <c r="AA22" s="350">
        <f>SUM(AA23:AA32)</f>
        <v>7139667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808226</v>
      </c>
      <c r="D24" s="340"/>
      <c r="E24" s="60">
        <v>820620</v>
      </c>
      <c r="F24" s="59">
        <v>820620</v>
      </c>
      <c r="G24" s="59"/>
      <c r="H24" s="60"/>
      <c r="I24" s="60"/>
      <c r="J24" s="59"/>
      <c r="K24" s="59"/>
      <c r="L24" s="60"/>
      <c r="M24" s="60"/>
      <c r="N24" s="59"/>
      <c r="O24" s="59"/>
      <c r="P24" s="60">
        <v>2212775</v>
      </c>
      <c r="Q24" s="60"/>
      <c r="R24" s="59">
        <v>2212775</v>
      </c>
      <c r="S24" s="59"/>
      <c r="T24" s="60"/>
      <c r="U24" s="60"/>
      <c r="V24" s="59"/>
      <c r="W24" s="59">
        <v>2212775</v>
      </c>
      <c r="X24" s="60">
        <v>615465</v>
      </c>
      <c r="Y24" s="59">
        <v>1597310</v>
      </c>
      <c r="Z24" s="61">
        <v>259.53</v>
      </c>
      <c r="AA24" s="62">
        <v>820620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6319047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6319047</v>
      </c>
      <c r="G32" s="59"/>
      <c r="H32" s="60">
        <v>1203035</v>
      </c>
      <c r="I32" s="60">
        <v>29712</v>
      </c>
      <c r="J32" s="59">
        <v>1232747</v>
      </c>
      <c r="K32" s="59">
        <v>284770</v>
      </c>
      <c r="L32" s="60">
        <v>1440213</v>
      </c>
      <c r="M32" s="60"/>
      <c r="N32" s="59">
        <v>1724983</v>
      </c>
      <c r="O32" s="59">
        <v>326529</v>
      </c>
      <c r="P32" s="60">
        <v>28421</v>
      </c>
      <c r="Q32" s="60">
        <v>40000</v>
      </c>
      <c r="R32" s="59">
        <v>394950</v>
      </c>
      <c r="S32" s="59"/>
      <c r="T32" s="60"/>
      <c r="U32" s="60"/>
      <c r="V32" s="59"/>
      <c r="W32" s="59">
        <v>3352680</v>
      </c>
      <c r="X32" s="60">
        <v>4739285</v>
      </c>
      <c r="Y32" s="59">
        <v>-1386605</v>
      </c>
      <c r="Z32" s="61">
        <v>-29.26</v>
      </c>
      <c r="AA32" s="62">
        <v>6319047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2421833</v>
      </c>
      <c r="D40" s="344">
        <f t="shared" si="9"/>
        <v>0</v>
      </c>
      <c r="E40" s="343">
        <f t="shared" si="9"/>
        <v>1347500</v>
      </c>
      <c r="F40" s="345">
        <f t="shared" si="9"/>
        <v>1347500</v>
      </c>
      <c r="G40" s="345">
        <f t="shared" si="9"/>
        <v>401</v>
      </c>
      <c r="H40" s="343">
        <f t="shared" si="9"/>
        <v>6000</v>
      </c>
      <c r="I40" s="343">
        <f t="shared" si="9"/>
        <v>2608</v>
      </c>
      <c r="J40" s="345">
        <f t="shared" si="9"/>
        <v>9009</v>
      </c>
      <c r="K40" s="345">
        <f t="shared" si="9"/>
        <v>5846</v>
      </c>
      <c r="L40" s="343">
        <f t="shared" si="9"/>
        <v>8506</v>
      </c>
      <c r="M40" s="343">
        <f t="shared" si="9"/>
        <v>12726</v>
      </c>
      <c r="N40" s="345">
        <f t="shared" si="9"/>
        <v>27078</v>
      </c>
      <c r="O40" s="345">
        <f t="shared" si="9"/>
        <v>80895</v>
      </c>
      <c r="P40" s="343">
        <f t="shared" si="9"/>
        <v>1070</v>
      </c>
      <c r="Q40" s="343">
        <f t="shared" si="9"/>
        <v>26776</v>
      </c>
      <c r="R40" s="345">
        <f t="shared" si="9"/>
        <v>108741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144828</v>
      </c>
      <c r="X40" s="343">
        <f t="shared" si="9"/>
        <v>1010625</v>
      </c>
      <c r="Y40" s="345">
        <f t="shared" si="9"/>
        <v>-865797</v>
      </c>
      <c r="Z40" s="336">
        <f>+IF(X40&lt;&gt;0,+(Y40/X40)*100,0)</f>
        <v>-85.66946196660481</v>
      </c>
      <c r="AA40" s="350">
        <f>SUM(AA41:AA49)</f>
        <v>1347500</v>
      </c>
    </row>
    <row r="41" spans="1:27" ht="12.75">
      <c r="A41" s="361" t="s">
        <v>248</v>
      </c>
      <c r="B41" s="142"/>
      <c r="C41" s="362">
        <v>704984</v>
      </c>
      <c r="D41" s="363"/>
      <c r="E41" s="362">
        <v>15000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610000</v>
      </c>
      <c r="F43" s="370">
        <v>610000</v>
      </c>
      <c r="G43" s="370"/>
      <c r="H43" s="305"/>
      <c r="I43" s="305">
        <v>1315</v>
      </c>
      <c r="J43" s="370">
        <v>1315</v>
      </c>
      <c r="K43" s="370"/>
      <c r="L43" s="305"/>
      <c r="M43" s="305"/>
      <c r="N43" s="370"/>
      <c r="O43" s="370">
        <v>32470</v>
      </c>
      <c r="P43" s="305"/>
      <c r="Q43" s="305"/>
      <c r="R43" s="370">
        <v>32470</v>
      </c>
      <c r="S43" s="370"/>
      <c r="T43" s="305"/>
      <c r="U43" s="305"/>
      <c r="V43" s="370"/>
      <c r="W43" s="370">
        <v>33785</v>
      </c>
      <c r="X43" s="305">
        <v>457500</v>
      </c>
      <c r="Y43" s="370">
        <v>-423715</v>
      </c>
      <c r="Z43" s="371">
        <v>-92.62</v>
      </c>
      <c r="AA43" s="303">
        <v>610000</v>
      </c>
    </row>
    <row r="44" spans="1:27" ht="12.75">
      <c r="A44" s="361" t="s">
        <v>251</v>
      </c>
      <c r="B44" s="136"/>
      <c r="C44" s="60">
        <v>392337</v>
      </c>
      <c r="D44" s="368"/>
      <c r="E44" s="54">
        <v>87500</v>
      </c>
      <c r="F44" s="53">
        <v>737500</v>
      </c>
      <c r="G44" s="53">
        <v>401</v>
      </c>
      <c r="H44" s="54">
        <v>6000</v>
      </c>
      <c r="I44" s="54">
        <v>1293</v>
      </c>
      <c r="J44" s="53">
        <v>7694</v>
      </c>
      <c r="K44" s="53">
        <v>5846</v>
      </c>
      <c r="L44" s="54">
        <v>8506</v>
      </c>
      <c r="M44" s="54">
        <v>12726</v>
      </c>
      <c r="N44" s="53">
        <v>27078</v>
      </c>
      <c r="O44" s="53">
        <v>48425</v>
      </c>
      <c r="P44" s="54">
        <v>1070</v>
      </c>
      <c r="Q44" s="54">
        <v>26776</v>
      </c>
      <c r="R44" s="53">
        <v>76271</v>
      </c>
      <c r="S44" s="53"/>
      <c r="T44" s="54"/>
      <c r="U44" s="54"/>
      <c r="V44" s="53"/>
      <c r="W44" s="53">
        <v>111043</v>
      </c>
      <c r="X44" s="54">
        <v>553125</v>
      </c>
      <c r="Y44" s="53">
        <v>-442082</v>
      </c>
      <c r="Z44" s="94">
        <v>-79.92</v>
      </c>
      <c r="AA44" s="95">
        <v>737500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1324512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635000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40694741</v>
      </c>
      <c r="D60" s="346">
        <f t="shared" si="14"/>
        <v>0</v>
      </c>
      <c r="E60" s="219">
        <f t="shared" si="14"/>
        <v>68671701</v>
      </c>
      <c r="F60" s="264">
        <f t="shared" si="14"/>
        <v>68671701</v>
      </c>
      <c r="G60" s="264">
        <f t="shared" si="14"/>
        <v>63559</v>
      </c>
      <c r="H60" s="219">
        <f t="shared" si="14"/>
        <v>2645039</v>
      </c>
      <c r="I60" s="219">
        <f t="shared" si="14"/>
        <v>358778</v>
      </c>
      <c r="J60" s="264">
        <f t="shared" si="14"/>
        <v>3067376</v>
      </c>
      <c r="K60" s="264">
        <f t="shared" si="14"/>
        <v>3869445</v>
      </c>
      <c r="L60" s="219">
        <f t="shared" si="14"/>
        <v>6931209</v>
      </c>
      <c r="M60" s="219">
        <f t="shared" si="14"/>
        <v>12726</v>
      </c>
      <c r="N60" s="264">
        <f t="shared" si="14"/>
        <v>10813380</v>
      </c>
      <c r="O60" s="264">
        <f t="shared" si="14"/>
        <v>2234070</v>
      </c>
      <c r="P60" s="219">
        <f t="shared" si="14"/>
        <v>2649543</v>
      </c>
      <c r="Q60" s="219">
        <f t="shared" si="14"/>
        <v>1930082</v>
      </c>
      <c r="R60" s="264">
        <f t="shared" si="14"/>
        <v>6813695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20694451</v>
      </c>
      <c r="X60" s="219">
        <f t="shared" si="14"/>
        <v>51503776</v>
      </c>
      <c r="Y60" s="264">
        <f t="shared" si="14"/>
        <v>-30809325</v>
      </c>
      <c r="Z60" s="337">
        <f>+IF(X60&lt;&gt;0,+(Y60/X60)*100,0)</f>
        <v>-59.81954604648793</v>
      </c>
      <c r="AA60" s="232">
        <f>+AA57+AA54+AA51+AA40+AA37+AA34+AA22+AA5</f>
        <v>68671701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2018-05-09T10:16:24Z</dcterms:created>
  <dcterms:modified xsi:type="dcterms:W3CDTF">2018-05-09T10:16:28Z</dcterms:modified>
  <cp:category/>
  <cp:version/>
  <cp:contentType/>
  <cp:contentStatus/>
</cp:coreProperties>
</file>