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<sst xmlns="http://schemas.openxmlformats.org/spreadsheetml/2006/main" count="857" uniqueCount="303">
  <si>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Masilonyana(FS181)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</si>
  <si>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</si>
  <si>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</si>
  <si>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</si>
  <si>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</si>
  <si>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</si>
  <si>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</si>
  <si>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</si>
  <si>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</si>
  <si>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</si>
  <si>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</si>
  <si>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</si>
  <si>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</si>
  <si>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</si>
  <si>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</si>
  <si>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</si>
  <si>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</si>
  <si>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</si>
  <si>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</si>
  <si>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</si>
  <si>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</si>
  <si>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</si>
  <si>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</si>
  <si>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</si>
  <si>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</si>
  <si>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</si>
  <si>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</si>
  <si>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</si>
  <si>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</si>
  <si>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</si>
  <si>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</si>
  <si>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</si>
  <si>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</si>
  <si>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</si>
  <si>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</si>
  <si>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</si>
  <si>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</si>
  <si>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</si>
  <si>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</si>
  <si>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</si>
  <si>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</si>
  <si>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</si>
  <si>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</si>
  <si>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</si>
  <si>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</si>
  <si>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</si>
  <si>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</si>
  <si>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</si>
  <si>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</si>
  <si>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</si>
  <si>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</si>
  <si>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</si>
  <si>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</si>
  <si>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</si>
  <si>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</si>
  <si>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</si>
  <si>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</si>
  <si>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</si>
  <si>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</si>
  <si>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</si>
  <si>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</si>
  <si>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</si>
  <si>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</si>
  <si>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</si>
  <si>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</si>
  <si>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</si>
  <si>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</si>
  <si>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</si>
  <si>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</si>
  <si>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</si>
  <si>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Masilonyana(FS181)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</si>
  <si>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</si>
  <si>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</si>
  <si>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</si>
  <si>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</si>
  <si>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</si>
  <si>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</si>
  <si>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</si>
  <si>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</si>
  <si>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</si>
  <si>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</si>
  <si>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</si>
  <si>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</si>
  <si>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</si>
  <si>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</si>
  <si>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</si>
  <si>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</si>
  <si>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</si>
  <si>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</si>
  <si>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</si>
  <si>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</si>
  <si>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</si>
  <si>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</si>
  <si>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</si>
  <si>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</si>
  <si>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</si>
  <si>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</si>
  <si>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</si>
  <si>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</si>
  <si>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</si>
  <si>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Masilonyana(FS181)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</si>
  <si>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</si>
  <si>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</si>
  <si>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</si>
  <si>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</si>
  <si>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</si>
  <si>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</si>
  <si>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</si>
  <si>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</si>
  <si>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</si>
  <si>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</si>
  <si>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</si>
  <si>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</si>
  <si>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</si>
  <si>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</si>
  <si>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</si>
  <si>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</si>
  <si>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</si>
  <si>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</si>
  <si>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</si>
  <si>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</si>
  <si>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</si>
  <si>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</si>
  <si>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</si>
  <si>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</si>
  <si>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</si>
  <si>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</si>
  <si>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</si>
  <si>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</si>
  <si>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Masilonyana(FS181)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</si>
  <si>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</si>
  <si>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</si>
  <si>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</si>
  <si>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</si>
  <si>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</si>
  <si>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</si>
  <si>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</si>
  <si>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</si>
  <si>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</si>
  <si>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</si>
  <si>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Masilonyana(FS181)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</si>
  <si>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</si>
  <si>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</si>
  <si>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</si>
  <si>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</si>
  <si>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</si>
  <si>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</si>
  <si>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</si>
  <si>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</si>
  <si>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</si>
  <si>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</si>
  <si>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</si>
  <si>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</si>
  <si>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</si>
  <si>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</si>
  <si>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</si>
  <si>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</si>
  <si>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</si>
  <si>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</si>
  <si>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</si>
  <si>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</si>
  <si>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</si>
  <si>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</si>
  <si>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</si>
  <si>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</si>
  <si>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</si>
  <si>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</si>
  <si>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</si>
  <si>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</si>
  <si>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</si>
  <si>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</si>
  <si>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</si>
  <si>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</si>
  <si>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</si>
  <si>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Masilonyana(FS181)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</si>
  <si>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</si>
  <si>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</si>
  <si>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</si>
  <si>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</si>
  <si>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</si>
  <si>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</si>
  <si>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</si>
  <si>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</si>
  <si>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</si>
  <si>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</si>
  <si>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</si>
  <si>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</si>
  <si>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</si>
  <si>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</si>
  <si>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</si>
  <si>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</si>
  <si>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</si>
  <si>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</si>
  <si>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</si>
  <si>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</si>
  <si>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</si>
  <si>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</si>
  <si>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</si>
  <si>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</si>
  <si>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</si>
  <si>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</si>
  <si>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</si>
  <si>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Masilonyana(FS181)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</si>
  <si>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</si>
  <si>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</si>
  <si>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</si>
  <si>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</si>
  <si>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</si>
  <si>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</si>
  <si>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</si>
  <si>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</si>
  <si>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</si>
  <si>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</si>
  <si>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</si>
  <si>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</si>
  <si>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</si>
  <si>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</si>
  <si>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</si>
  <si>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</si>
  <si>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</si>
  <si>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</si>
  <si>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</si>
  <si>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</si>
  <si>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</si>
  <si>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</si>
  <si>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</si>
  <si>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</si>
  <si>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Masilonyana(FS181)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</si>
  <si>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</si>
  <si>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</si>
  <si>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</si>
  <si>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</si>
  <si>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</si>
  <si>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</si>
  <si>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</si>
  <si>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</si>
  <si>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</si>
  <si>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</si>
  <si>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</si>
  <si>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</si>
  <si>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</si>
  <si>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</si>
  <si>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</si>
  <si>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</si>
  <si>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</si>
  <si>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</si>
  <si>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</si>
  <si>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</si>
  <si>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</si>
  <si>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</si>
  <si>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</si>
  <si>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</si>
  <si>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</si>
  <si>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</si>
  <si>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</si>
  <si>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</si>
  <si>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</si>
  <si>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</si>
  <si>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</si>
  <si>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</si>
  <si>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</si>
  <si>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</si>
  <si>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</si>
  <si>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Masilonyana(FS181)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</si>
  <si>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</si>
  <si>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</si>
  <si>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Masilonyana(FS181)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</si>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</sst>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42213000</v>
      </c>
      <c r="E5" s="60">
        <v>42213000</v>
      </c>
      <c r="F5" s="60">
        <v>5436034</v>
      </c>
      <c r="G5" s="60">
        <v>5474019</v>
      </c>
      <c r="H5" s="60">
        <v>5474019</v>
      </c>
      <c r="I5" s="60">
        <v>16384072</v>
      </c>
      <c r="J5" s="60">
        <v>5473700</v>
      </c>
      <c r="K5" s="60">
        <v>5471465</v>
      </c>
      <c r="L5" s="60">
        <v>5470265</v>
      </c>
      <c r="M5" s="60">
        <v>16415430</v>
      </c>
      <c r="N5" s="60">
        <v>5426692</v>
      </c>
      <c r="O5" s="60">
        <v>5690944</v>
      </c>
      <c r="P5" s="60">
        <v>4386426</v>
      </c>
      <c r="Q5" s="60">
        <v>15504062</v>
      </c>
      <c r="R5" s="60">
        <v>0</v>
      </c>
      <c r="S5" s="60">
        <v>0</v>
      </c>
      <c r="T5" s="60">
        <v>0</v>
      </c>
      <c r="U5" s="60">
        <v>0</v>
      </c>
      <c r="V5" s="60">
        <v>48303564</v>
      </c>
      <c r="W5" s="60">
        <v>23193042</v>
      </c>
      <c r="X5" s="60">
        <v>25110522</v>
      </c>
      <c r="Y5" s="61">
        <v>108.27</v>
      </c>
      <c r="Z5" s="62">
        <v>42213000</v>
      </c>
    </row>
    <row r="6" spans="1:26" ht="12.75">
      <c r="A6" s="58" t="s">
        <v>32</v>
      </c>
      <c r="B6" s="19">
        <v>0</v>
      </c>
      <c r="C6" s="19">
        <v>0</v>
      </c>
      <c r="D6" s="59">
        <v>107418798</v>
      </c>
      <c r="E6" s="60">
        <v>107419000</v>
      </c>
      <c r="F6" s="60">
        <v>10003263</v>
      </c>
      <c r="G6" s="60">
        <v>11901176</v>
      </c>
      <c r="H6" s="60">
        <v>12385674</v>
      </c>
      <c r="I6" s="60">
        <v>34290113</v>
      </c>
      <c r="J6" s="60">
        <v>9758244</v>
      </c>
      <c r="K6" s="60">
        <v>9373279</v>
      </c>
      <c r="L6" s="60">
        <v>9835022</v>
      </c>
      <c r="M6" s="60">
        <v>28966545</v>
      </c>
      <c r="N6" s="60">
        <v>9615403</v>
      </c>
      <c r="O6" s="60">
        <v>3708815</v>
      </c>
      <c r="P6" s="60">
        <v>8462821</v>
      </c>
      <c r="Q6" s="60">
        <v>21787039</v>
      </c>
      <c r="R6" s="60">
        <v>0</v>
      </c>
      <c r="S6" s="60">
        <v>0</v>
      </c>
      <c r="T6" s="60">
        <v>0</v>
      </c>
      <c r="U6" s="60">
        <v>0</v>
      </c>
      <c r="V6" s="60">
        <v>85043697</v>
      </c>
      <c r="W6" s="60">
        <v>66492108</v>
      </c>
      <c r="X6" s="60">
        <v>18551589</v>
      </c>
      <c r="Y6" s="61">
        <v>27.9</v>
      </c>
      <c r="Z6" s="62">
        <v>107419000</v>
      </c>
    </row>
    <row r="7" spans="1:26" ht="12.75">
      <c r="A7" s="58" t="s">
        <v>33</v>
      </c>
      <c r="B7" s="19">
        <v>0</v>
      </c>
      <c r="C7" s="19">
        <v>0</v>
      </c>
      <c r="D7" s="59">
        <v>564000</v>
      </c>
      <c r="E7" s="60">
        <v>564000</v>
      </c>
      <c r="F7" s="60">
        <v>87133</v>
      </c>
      <c r="G7" s="60">
        <v>0</v>
      </c>
      <c r="H7" s="60">
        <v>0</v>
      </c>
      <c r="I7" s="60">
        <v>87133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87133</v>
      </c>
      <c r="W7" s="60">
        <v>480700</v>
      </c>
      <c r="X7" s="60">
        <v>-393567</v>
      </c>
      <c r="Y7" s="61">
        <v>-81.87</v>
      </c>
      <c r="Z7" s="62">
        <v>564000</v>
      </c>
    </row>
    <row r="8" spans="1:26" ht="12.75">
      <c r="A8" s="58" t="s">
        <v>34</v>
      </c>
      <c r="B8" s="19">
        <v>0</v>
      </c>
      <c r="C8" s="19">
        <v>0</v>
      </c>
      <c r="D8" s="59">
        <v>97714000</v>
      </c>
      <c r="E8" s="60">
        <v>89833000</v>
      </c>
      <c r="F8" s="60">
        <v>39323000</v>
      </c>
      <c r="G8" s="60">
        <v>2250000</v>
      </c>
      <c r="H8" s="60">
        <v>0</v>
      </c>
      <c r="I8" s="60">
        <v>41573000</v>
      </c>
      <c r="J8" s="60">
        <v>1900000</v>
      </c>
      <c r="K8" s="60">
        <v>0</v>
      </c>
      <c r="L8" s="60">
        <v>22506000</v>
      </c>
      <c r="M8" s="60">
        <v>24406000</v>
      </c>
      <c r="N8" s="60">
        <v>3000000</v>
      </c>
      <c r="O8" s="60">
        <v>0</v>
      </c>
      <c r="P8" s="60">
        <v>0</v>
      </c>
      <c r="Q8" s="60">
        <v>3000000</v>
      </c>
      <c r="R8" s="60">
        <v>0</v>
      </c>
      <c r="S8" s="60">
        <v>0</v>
      </c>
      <c r="T8" s="60">
        <v>0</v>
      </c>
      <c r="U8" s="60">
        <v>0</v>
      </c>
      <c r="V8" s="60">
        <v>68979000</v>
      </c>
      <c r="W8" s="60">
        <v>97713999</v>
      </c>
      <c r="X8" s="60">
        <v>-28734999</v>
      </c>
      <c r="Y8" s="61">
        <v>-29.41</v>
      </c>
      <c r="Z8" s="62">
        <v>89833000</v>
      </c>
    </row>
    <row r="9" spans="1:26" ht="12.75">
      <c r="A9" s="58" t="s">
        <v>35</v>
      </c>
      <c r="B9" s="19">
        <v>0</v>
      </c>
      <c r="C9" s="19">
        <v>0</v>
      </c>
      <c r="D9" s="59">
        <v>9912000</v>
      </c>
      <c r="E9" s="60">
        <v>8673150</v>
      </c>
      <c r="F9" s="60">
        <v>-25769</v>
      </c>
      <c r="G9" s="60">
        <v>-25515</v>
      </c>
      <c r="H9" s="60">
        <v>-38524</v>
      </c>
      <c r="I9" s="60">
        <v>-89808</v>
      </c>
      <c r="J9" s="60">
        <v>-21037</v>
      </c>
      <c r="K9" s="60">
        <v>-17458</v>
      </c>
      <c r="L9" s="60">
        <v>-26174</v>
      </c>
      <c r="M9" s="60">
        <v>-64669</v>
      </c>
      <c r="N9" s="60">
        <v>-19751</v>
      </c>
      <c r="O9" s="60">
        <v>18167</v>
      </c>
      <c r="P9" s="60">
        <v>63214</v>
      </c>
      <c r="Q9" s="60">
        <v>61630</v>
      </c>
      <c r="R9" s="60">
        <v>0</v>
      </c>
      <c r="S9" s="60">
        <v>0</v>
      </c>
      <c r="T9" s="60">
        <v>0</v>
      </c>
      <c r="U9" s="60">
        <v>0</v>
      </c>
      <c r="V9" s="60">
        <v>-92847</v>
      </c>
      <c r="W9" s="60">
        <v>4278052</v>
      </c>
      <c r="X9" s="60">
        <v>-4370899</v>
      </c>
      <c r="Y9" s="61">
        <v>-102.17</v>
      </c>
      <c r="Z9" s="62">
        <v>8673150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257821798</v>
      </c>
      <c r="E10" s="66">
        <f t="shared" si="0"/>
        <v>248702150</v>
      </c>
      <c r="F10" s="66">
        <f t="shared" si="0"/>
        <v>54823661</v>
      </c>
      <c r="G10" s="66">
        <f t="shared" si="0"/>
        <v>19599680</v>
      </c>
      <c r="H10" s="66">
        <f t="shared" si="0"/>
        <v>17821169</v>
      </c>
      <c r="I10" s="66">
        <f t="shared" si="0"/>
        <v>92244510</v>
      </c>
      <c r="J10" s="66">
        <f t="shared" si="0"/>
        <v>17110907</v>
      </c>
      <c r="K10" s="66">
        <f t="shared" si="0"/>
        <v>14827286</v>
      </c>
      <c r="L10" s="66">
        <f t="shared" si="0"/>
        <v>37785113</v>
      </c>
      <c r="M10" s="66">
        <f t="shared" si="0"/>
        <v>69723306</v>
      </c>
      <c r="N10" s="66">
        <f t="shared" si="0"/>
        <v>18022344</v>
      </c>
      <c r="O10" s="66">
        <f t="shared" si="0"/>
        <v>9417926</v>
      </c>
      <c r="P10" s="66">
        <f t="shared" si="0"/>
        <v>12912461</v>
      </c>
      <c r="Q10" s="66">
        <f t="shared" si="0"/>
        <v>40352731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202320547</v>
      </c>
      <c r="W10" s="66">
        <f t="shared" si="0"/>
        <v>192157901</v>
      </c>
      <c r="X10" s="66">
        <f t="shared" si="0"/>
        <v>10162646</v>
      </c>
      <c r="Y10" s="67">
        <f>+IF(W10&lt;&gt;0,(X10/W10)*100,0)</f>
        <v>5.288695363091003</v>
      </c>
      <c r="Z10" s="68">
        <f t="shared" si="0"/>
        <v>248702150</v>
      </c>
    </row>
    <row r="11" spans="1:26" ht="12.75">
      <c r="A11" s="58" t="s">
        <v>37</v>
      </c>
      <c r="B11" s="19">
        <v>0</v>
      </c>
      <c r="C11" s="19">
        <v>0</v>
      </c>
      <c r="D11" s="59">
        <v>89286139</v>
      </c>
      <c r="E11" s="60">
        <v>89286000</v>
      </c>
      <c r="F11" s="60">
        <v>10462923</v>
      </c>
      <c r="G11" s="60">
        <v>7200175</v>
      </c>
      <c r="H11" s="60">
        <v>6053375</v>
      </c>
      <c r="I11" s="60">
        <v>23716473</v>
      </c>
      <c r="J11" s="60">
        <v>6255526</v>
      </c>
      <c r="K11" s="60">
        <v>6843320</v>
      </c>
      <c r="L11" s="60">
        <v>6104843</v>
      </c>
      <c r="M11" s="60">
        <v>19203689</v>
      </c>
      <c r="N11" s="60">
        <v>6937692</v>
      </c>
      <c r="O11" s="60">
        <v>0</v>
      </c>
      <c r="P11" s="60">
        <v>0</v>
      </c>
      <c r="Q11" s="60">
        <v>6937692</v>
      </c>
      <c r="R11" s="60">
        <v>0</v>
      </c>
      <c r="S11" s="60">
        <v>0</v>
      </c>
      <c r="T11" s="60">
        <v>0</v>
      </c>
      <c r="U11" s="60">
        <v>0</v>
      </c>
      <c r="V11" s="60">
        <v>49857854</v>
      </c>
      <c r="W11" s="60">
        <v>63268187</v>
      </c>
      <c r="X11" s="60">
        <v>-13410333</v>
      </c>
      <c r="Y11" s="61">
        <v>-21.2</v>
      </c>
      <c r="Z11" s="62">
        <v>89286000</v>
      </c>
    </row>
    <row r="12" spans="1:26" ht="12.75">
      <c r="A12" s="58" t="s">
        <v>38</v>
      </c>
      <c r="B12" s="19">
        <v>0</v>
      </c>
      <c r="C12" s="19">
        <v>0</v>
      </c>
      <c r="D12" s="59">
        <v>6893000</v>
      </c>
      <c r="E12" s="60">
        <v>6893000</v>
      </c>
      <c r="F12" s="60">
        <v>365435</v>
      </c>
      <c r="G12" s="60">
        <v>353093</v>
      </c>
      <c r="H12" s="60">
        <v>354756</v>
      </c>
      <c r="I12" s="60">
        <v>1073284</v>
      </c>
      <c r="J12" s="60">
        <v>351393</v>
      </c>
      <c r="K12" s="60">
        <v>350288</v>
      </c>
      <c r="L12" s="60">
        <v>355469</v>
      </c>
      <c r="M12" s="60">
        <v>1057150</v>
      </c>
      <c r="N12" s="60">
        <v>352969</v>
      </c>
      <c r="O12" s="60">
        <v>0</v>
      </c>
      <c r="P12" s="60">
        <v>0</v>
      </c>
      <c r="Q12" s="60">
        <v>352969</v>
      </c>
      <c r="R12" s="60">
        <v>0</v>
      </c>
      <c r="S12" s="60">
        <v>0</v>
      </c>
      <c r="T12" s="60">
        <v>0</v>
      </c>
      <c r="U12" s="60">
        <v>0</v>
      </c>
      <c r="V12" s="60">
        <v>2483403</v>
      </c>
      <c r="W12" s="60">
        <v>5031881</v>
      </c>
      <c r="X12" s="60">
        <v>-2548478</v>
      </c>
      <c r="Y12" s="61">
        <v>-50.65</v>
      </c>
      <c r="Z12" s="62">
        <v>6893000</v>
      </c>
    </row>
    <row r="13" spans="1:26" ht="12.75">
      <c r="A13" s="58" t="s">
        <v>279</v>
      </c>
      <c r="B13" s="19">
        <v>0</v>
      </c>
      <c r="C13" s="19">
        <v>0</v>
      </c>
      <c r="D13" s="59">
        <v>26534050</v>
      </c>
      <c r="E13" s="60">
        <v>26534000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26534000</v>
      </c>
    </row>
    <row r="14" spans="1:26" ht="12.75">
      <c r="A14" s="58" t="s">
        <v>40</v>
      </c>
      <c r="B14" s="19">
        <v>0</v>
      </c>
      <c r="C14" s="19">
        <v>0</v>
      </c>
      <c r="D14" s="59">
        <v>4334800</v>
      </c>
      <c r="E14" s="60">
        <v>1335000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62251</v>
      </c>
      <c r="Q14" s="60">
        <v>62251</v>
      </c>
      <c r="R14" s="60">
        <v>0</v>
      </c>
      <c r="S14" s="60">
        <v>0</v>
      </c>
      <c r="T14" s="60">
        <v>0</v>
      </c>
      <c r="U14" s="60">
        <v>0</v>
      </c>
      <c r="V14" s="60">
        <v>62251</v>
      </c>
      <c r="W14" s="60">
        <v>4084772</v>
      </c>
      <c r="X14" s="60">
        <v>-4022521</v>
      </c>
      <c r="Y14" s="61">
        <v>-98.48</v>
      </c>
      <c r="Z14" s="62">
        <v>1335000</v>
      </c>
    </row>
    <row r="15" spans="1:26" ht="12.75">
      <c r="A15" s="58" t="s">
        <v>41</v>
      </c>
      <c r="B15" s="19">
        <v>0</v>
      </c>
      <c r="C15" s="19">
        <v>0</v>
      </c>
      <c r="D15" s="59">
        <v>53351049</v>
      </c>
      <c r="E15" s="60">
        <v>35512000</v>
      </c>
      <c r="F15" s="60">
        <v>5027171</v>
      </c>
      <c r="G15" s="60">
        <v>3992623</v>
      </c>
      <c r="H15" s="60">
        <v>4091074</v>
      </c>
      <c r="I15" s="60">
        <v>13110868</v>
      </c>
      <c r="J15" s="60">
        <v>0</v>
      </c>
      <c r="K15" s="60">
        <v>1395716</v>
      </c>
      <c r="L15" s="60">
        <v>0</v>
      </c>
      <c r="M15" s="60">
        <v>1395716</v>
      </c>
      <c r="N15" s="60">
        <v>0</v>
      </c>
      <c r="O15" s="60">
        <v>0</v>
      </c>
      <c r="P15" s="60">
        <v>318873</v>
      </c>
      <c r="Q15" s="60">
        <v>318873</v>
      </c>
      <c r="R15" s="60">
        <v>0</v>
      </c>
      <c r="S15" s="60">
        <v>0</v>
      </c>
      <c r="T15" s="60">
        <v>0</v>
      </c>
      <c r="U15" s="60">
        <v>0</v>
      </c>
      <c r="V15" s="60">
        <v>14825457</v>
      </c>
      <c r="W15" s="60">
        <v>42351961</v>
      </c>
      <c r="X15" s="60">
        <v>-27526504</v>
      </c>
      <c r="Y15" s="61">
        <v>-64.99</v>
      </c>
      <c r="Z15" s="62">
        <v>35512000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0</v>
      </c>
      <c r="C17" s="19">
        <v>0</v>
      </c>
      <c r="D17" s="59">
        <v>65871437</v>
      </c>
      <c r="E17" s="60">
        <v>61740000</v>
      </c>
      <c r="F17" s="60">
        <v>8986358</v>
      </c>
      <c r="G17" s="60">
        <v>4676988</v>
      </c>
      <c r="H17" s="60">
        <v>2629177</v>
      </c>
      <c r="I17" s="60">
        <v>16292523</v>
      </c>
      <c r="J17" s="60">
        <v>72232</v>
      </c>
      <c r="K17" s="60">
        <v>16060</v>
      </c>
      <c r="L17" s="60">
        <v>25896</v>
      </c>
      <c r="M17" s="60">
        <v>114188</v>
      </c>
      <c r="N17" s="60">
        <v>151659</v>
      </c>
      <c r="O17" s="60">
        <v>143060</v>
      </c>
      <c r="P17" s="60">
        <v>331631</v>
      </c>
      <c r="Q17" s="60">
        <v>626350</v>
      </c>
      <c r="R17" s="60">
        <v>0</v>
      </c>
      <c r="S17" s="60">
        <v>0</v>
      </c>
      <c r="T17" s="60">
        <v>0</v>
      </c>
      <c r="U17" s="60">
        <v>0</v>
      </c>
      <c r="V17" s="60">
        <v>17033061</v>
      </c>
      <c r="W17" s="60">
        <v>27243744</v>
      </c>
      <c r="X17" s="60">
        <v>-10210683</v>
      </c>
      <c r="Y17" s="61">
        <v>-37.48</v>
      </c>
      <c r="Z17" s="62">
        <v>61740000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246270475</v>
      </c>
      <c r="E18" s="73">
        <f t="shared" si="1"/>
        <v>221300000</v>
      </c>
      <c r="F18" s="73">
        <f t="shared" si="1"/>
        <v>24841887</v>
      </c>
      <c r="G18" s="73">
        <f t="shared" si="1"/>
        <v>16222879</v>
      </c>
      <c r="H18" s="73">
        <f t="shared" si="1"/>
        <v>13128382</v>
      </c>
      <c r="I18" s="73">
        <f t="shared" si="1"/>
        <v>54193148</v>
      </c>
      <c r="J18" s="73">
        <f t="shared" si="1"/>
        <v>6679151</v>
      </c>
      <c r="K18" s="73">
        <f t="shared" si="1"/>
        <v>8605384</v>
      </c>
      <c r="L18" s="73">
        <f t="shared" si="1"/>
        <v>6486208</v>
      </c>
      <c r="M18" s="73">
        <f t="shared" si="1"/>
        <v>21770743</v>
      </c>
      <c r="N18" s="73">
        <f t="shared" si="1"/>
        <v>7442320</v>
      </c>
      <c r="O18" s="73">
        <f t="shared" si="1"/>
        <v>143060</v>
      </c>
      <c r="P18" s="73">
        <f t="shared" si="1"/>
        <v>712755</v>
      </c>
      <c r="Q18" s="73">
        <f t="shared" si="1"/>
        <v>8298135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84262026</v>
      </c>
      <c r="W18" s="73">
        <f t="shared" si="1"/>
        <v>141980545</v>
      </c>
      <c r="X18" s="73">
        <f t="shared" si="1"/>
        <v>-57718519</v>
      </c>
      <c r="Y18" s="67">
        <f>+IF(W18&lt;&gt;0,(X18/W18)*100,0)</f>
        <v>-40.65241403320434</v>
      </c>
      <c r="Z18" s="74">
        <f t="shared" si="1"/>
        <v>221300000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11551323</v>
      </c>
      <c r="E19" s="77">
        <f t="shared" si="2"/>
        <v>27402150</v>
      </c>
      <c r="F19" s="77">
        <f t="shared" si="2"/>
        <v>29981774</v>
      </c>
      <c r="G19" s="77">
        <f t="shared" si="2"/>
        <v>3376801</v>
      </c>
      <c r="H19" s="77">
        <f t="shared" si="2"/>
        <v>4692787</v>
      </c>
      <c r="I19" s="77">
        <f t="shared" si="2"/>
        <v>38051362</v>
      </c>
      <c r="J19" s="77">
        <f t="shared" si="2"/>
        <v>10431756</v>
      </c>
      <c r="K19" s="77">
        <f t="shared" si="2"/>
        <v>6221902</v>
      </c>
      <c r="L19" s="77">
        <f t="shared" si="2"/>
        <v>31298905</v>
      </c>
      <c r="M19" s="77">
        <f t="shared" si="2"/>
        <v>47952563</v>
      </c>
      <c r="N19" s="77">
        <f t="shared" si="2"/>
        <v>10580024</v>
      </c>
      <c r="O19" s="77">
        <f t="shared" si="2"/>
        <v>9274866</v>
      </c>
      <c r="P19" s="77">
        <f t="shared" si="2"/>
        <v>12199706</v>
      </c>
      <c r="Q19" s="77">
        <f t="shared" si="2"/>
        <v>32054596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118058521</v>
      </c>
      <c r="W19" s="77">
        <f>IF(E10=E18,0,W10-W18)</f>
        <v>50177356</v>
      </c>
      <c r="X19" s="77">
        <f t="shared" si="2"/>
        <v>67881165</v>
      </c>
      <c r="Y19" s="78">
        <f>+IF(W19&lt;&gt;0,(X19/W19)*100,0)</f>
        <v>135.28246685616517</v>
      </c>
      <c r="Z19" s="79">
        <f t="shared" si="2"/>
        <v>27402150</v>
      </c>
    </row>
    <row r="20" spans="1:26" ht="12.75">
      <c r="A20" s="58" t="s">
        <v>46</v>
      </c>
      <c r="B20" s="19">
        <v>0</v>
      </c>
      <c r="C20" s="19">
        <v>0</v>
      </c>
      <c r="D20" s="59">
        <v>51263000</v>
      </c>
      <c r="E20" s="60">
        <v>30913000</v>
      </c>
      <c r="F20" s="60">
        <v>9037000</v>
      </c>
      <c r="G20" s="60">
        <v>0</v>
      </c>
      <c r="H20" s="60">
        <v>0</v>
      </c>
      <c r="I20" s="60">
        <v>9037000</v>
      </c>
      <c r="J20" s="60">
        <v>5000000</v>
      </c>
      <c r="K20" s="60">
        <v>6000000</v>
      </c>
      <c r="L20" s="60">
        <v>8776000</v>
      </c>
      <c r="M20" s="60">
        <v>19776000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28813000</v>
      </c>
      <c r="W20" s="60">
        <v>28767999</v>
      </c>
      <c r="X20" s="60">
        <v>45001</v>
      </c>
      <c r="Y20" s="61">
        <v>0.16</v>
      </c>
      <c r="Z20" s="62">
        <v>30913000</v>
      </c>
    </row>
    <row r="21" spans="1:26" ht="12.75">
      <c r="A21" s="58" t="s">
        <v>280</v>
      </c>
      <c r="B21" s="80">
        <v>0</v>
      </c>
      <c r="C21" s="80">
        <v>0</v>
      </c>
      <c r="D21" s="81">
        <v>2961000</v>
      </c>
      <c r="E21" s="82">
        <v>3645000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16499997</v>
      </c>
      <c r="X21" s="82">
        <v>-16499997</v>
      </c>
      <c r="Y21" s="83">
        <v>-100</v>
      </c>
      <c r="Z21" s="84">
        <v>3645000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65775323</v>
      </c>
      <c r="E22" s="88">
        <f t="shared" si="3"/>
        <v>61960150</v>
      </c>
      <c r="F22" s="88">
        <f t="shared" si="3"/>
        <v>39018774</v>
      </c>
      <c r="G22" s="88">
        <f t="shared" si="3"/>
        <v>3376801</v>
      </c>
      <c r="H22" s="88">
        <f t="shared" si="3"/>
        <v>4692787</v>
      </c>
      <c r="I22" s="88">
        <f t="shared" si="3"/>
        <v>47088362</v>
      </c>
      <c r="J22" s="88">
        <f t="shared" si="3"/>
        <v>15431756</v>
      </c>
      <c r="K22" s="88">
        <f t="shared" si="3"/>
        <v>12221902</v>
      </c>
      <c r="L22" s="88">
        <f t="shared" si="3"/>
        <v>40074905</v>
      </c>
      <c r="M22" s="88">
        <f t="shared" si="3"/>
        <v>67728563</v>
      </c>
      <c r="N22" s="88">
        <f t="shared" si="3"/>
        <v>10580024</v>
      </c>
      <c r="O22" s="88">
        <f t="shared" si="3"/>
        <v>9274866</v>
      </c>
      <c r="P22" s="88">
        <f t="shared" si="3"/>
        <v>12199706</v>
      </c>
      <c r="Q22" s="88">
        <f t="shared" si="3"/>
        <v>32054596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146871521</v>
      </c>
      <c r="W22" s="88">
        <f t="shared" si="3"/>
        <v>95445352</v>
      </c>
      <c r="X22" s="88">
        <f t="shared" si="3"/>
        <v>51426169</v>
      </c>
      <c r="Y22" s="89">
        <f>+IF(W22&lt;&gt;0,(X22/W22)*100,0)</f>
        <v>53.880223523089946</v>
      </c>
      <c r="Z22" s="90">
        <f t="shared" si="3"/>
        <v>61960150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65775323</v>
      </c>
      <c r="E24" s="77">
        <f t="shared" si="4"/>
        <v>61960150</v>
      </c>
      <c r="F24" s="77">
        <f t="shared" si="4"/>
        <v>39018774</v>
      </c>
      <c r="G24" s="77">
        <f t="shared" si="4"/>
        <v>3376801</v>
      </c>
      <c r="H24" s="77">
        <f t="shared" si="4"/>
        <v>4692787</v>
      </c>
      <c r="I24" s="77">
        <f t="shared" si="4"/>
        <v>47088362</v>
      </c>
      <c r="J24" s="77">
        <f t="shared" si="4"/>
        <v>15431756</v>
      </c>
      <c r="K24" s="77">
        <f t="shared" si="4"/>
        <v>12221902</v>
      </c>
      <c r="L24" s="77">
        <f t="shared" si="4"/>
        <v>40074905</v>
      </c>
      <c r="M24" s="77">
        <f t="shared" si="4"/>
        <v>67728563</v>
      </c>
      <c r="N24" s="77">
        <f t="shared" si="4"/>
        <v>10580024</v>
      </c>
      <c r="O24" s="77">
        <f t="shared" si="4"/>
        <v>9274866</v>
      </c>
      <c r="P24" s="77">
        <f t="shared" si="4"/>
        <v>12199706</v>
      </c>
      <c r="Q24" s="77">
        <f t="shared" si="4"/>
        <v>32054596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146871521</v>
      </c>
      <c r="W24" s="77">
        <f t="shared" si="4"/>
        <v>95445352</v>
      </c>
      <c r="X24" s="77">
        <f t="shared" si="4"/>
        <v>51426169</v>
      </c>
      <c r="Y24" s="78">
        <f>+IF(W24&lt;&gt;0,(X24/W24)*100,0)</f>
        <v>53.880223523089946</v>
      </c>
      <c r="Z24" s="79">
        <f t="shared" si="4"/>
        <v>61960150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51263000</v>
      </c>
      <c r="E27" s="100">
        <v>34558000</v>
      </c>
      <c r="F27" s="100">
        <v>189203</v>
      </c>
      <c r="G27" s="100">
        <v>1605883</v>
      </c>
      <c r="H27" s="100">
        <v>840726</v>
      </c>
      <c r="I27" s="100">
        <v>2635812</v>
      </c>
      <c r="J27" s="100">
        <v>1183336</v>
      </c>
      <c r="K27" s="100">
        <v>1750456</v>
      </c>
      <c r="L27" s="100">
        <v>155808</v>
      </c>
      <c r="M27" s="100">
        <v>3089600</v>
      </c>
      <c r="N27" s="100">
        <v>1486067</v>
      </c>
      <c r="O27" s="100">
        <v>0</v>
      </c>
      <c r="P27" s="100">
        <v>37718</v>
      </c>
      <c r="Q27" s="100">
        <v>1523785</v>
      </c>
      <c r="R27" s="100">
        <v>0</v>
      </c>
      <c r="S27" s="100">
        <v>0</v>
      </c>
      <c r="T27" s="100">
        <v>0</v>
      </c>
      <c r="U27" s="100">
        <v>0</v>
      </c>
      <c r="V27" s="100">
        <v>7249197</v>
      </c>
      <c r="W27" s="100">
        <v>25918500</v>
      </c>
      <c r="X27" s="100">
        <v>-18669303</v>
      </c>
      <c r="Y27" s="101">
        <v>-72.03</v>
      </c>
      <c r="Z27" s="102">
        <v>34558000</v>
      </c>
    </row>
    <row r="28" spans="1:26" ht="12.75">
      <c r="A28" s="103" t="s">
        <v>46</v>
      </c>
      <c r="B28" s="19">
        <v>0</v>
      </c>
      <c r="C28" s="19">
        <v>0</v>
      </c>
      <c r="D28" s="59">
        <v>43768000</v>
      </c>
      <c r="E28" s="60">
        <v>30913000</v>
      </c>
      <c r="F28" s="60">
        <v>189203</v>
      </c>
      <c r="G28" s="60">
        <v>1605883</v>
      </c>
      <c r="H28" s="60">
        <v>840726</v>
      </c>
      <c r="I28" s="60">
        <v>2635812</v>
      </c>
      <c r="J28" s="60">
        <v>1183336</v>
      </c>
      <c r="K28" s="60">
        <v>1750456</v>
      </c>
      <c r="L28" s="60">
        <v>155808</v>
      </c>
      <c r="M28" s="60">
        <v>3089600</v>
      </c>
      <c r="N28" s="60">
        <v>1486067</v>
      </c>
      <c r="O28" s="60">
        <v>0</v>
      </c>
      <c r="P28" s="60">
        <v>26318</v>
      </c>
      <c r="Q28" s="60">
        <v>1512385</v>
      </c>
      <c r="R28" s="60">
        <v>0</v>
      </c>
      <c r="S28" s="60">
        <v>0</v>
      </c>
      <c r="T28" s="60">
        <v>0</v>
      </c>
      <c r="U28" s="60">
        <v>0</v>
      </c>
      <c r="V28" s="60">
        <v>7237797</v>
      </c>
      <c r="W28" s="60">
        <v>23184750</v>
      </c>
      <c r="X28" s="60">
        <v>-15946953</v>
      </c>
      <c r="Y28" s="61">
        <v>-68.78</v>
      </c>
      <c r="Z28" s="62">
        <v>30913000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7495000</v>
      </c>
      <c r="E31" s="60">
        <v>3645000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11400</v>
      </c>
      <c r="Q31" s="60">
        <v>11400</v>
      </c>
      <c r="R31" s="60">
        <v>0</v>
      </c>
      <c r="S31" s="60">
        <v>0</v>
      </c>
      <c r="T31" s="60">
        <v>0</v>
      </c>
      <c r="U31" s="60">
        <v>0</v>
      </c>
      <c r="V31" s="60">
        <v>11400</v>
      </c>
      <c r="W31" s="60">
        <v>2733750</v>
      </c>
      <c r="X31" s="60">
        <v>-2722350</v>
      </c>
      <c r="Y31" s="61">
        <v>-99.58</v>
      </c>
      <c r="Z31" s="62">
        <v>3645000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51263000</v>
      </c>
      <c r="E32" s="100">
        <f t="shared" si="5"/>
        <v>34558000</v>
      </c>
      <c r="F32" s="100">
        <f t="shared" si="5"/>
        <v>189203</v>
      </c>
      <c r="G32" s="100">
        <f t="shared" si="5"/>
        <v>1605883</v>
      </c>
      <c r="H32" s="100">
        <f t="shared" si="5"/>
        <v>840726</v>
      </c>
      <c r="I32" s="100">
        <f t="shared" si="5"/>
        <v>2635812</v>
      </c>
      <c r="J32" s="100">
        <f t="shared" si="5"/>
        <v>1183336</v>
      </c>
      <c r="K32" s="100">
        <f t="shared" si="5"/>
        <v>1750456</v>
      </c>
      <c r="L32" s="100">
        <f t="shared" si="5"/>
        <v>155808</v>
      </c>
      <c r="M32" s="100">
        <f t="shared" si="5"/>
        <v>3089600</v>
      </c>
      <c r="N32" s="100">
        <f t="shared" si="5"/>
        <v>1486067</v>
      </c>
      <c r="O32" s="100">
        <f t="shared" si="5"/>
        <v>0</v>
      </c>
      <c r="P32" s="100">
        <f t="shared" si="5"/>
        <v>37718</v>
      </c>
      <c r="Q32" s="100">
        <f t="shared" si="5"/>
        <v>1523785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7249197</v>
      </c>
      <c r="W32" s="100">
        <f t="shared" si="5"/>
        <v>25918500</v>
      </c>
      <c r="X32" s="100">
        <f t="shared" si="5"/>
        <v>-18669303</v>
      </c>
      <c r="Y32" s="101">
        <f>+IF(W32&lt;&gt;0,(X32/W32)*100,0)</f>
        <v>-72.0308003935413</v>
      </c>
      <c r="Z32" s="102">
        <f t="shared" si="5"/>
        <v>34558000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313800912</v>
      </c>
      <c r="E35" s="60">
        <v>238333000</v>
      </c>
      <c r="F35" s="60">
        <v>182717913</v>
      </c>
      <c r="G35" s="60">
        <v>201038862</v>
      </c>
      <c r="H35" s="60">
        <v>222701903</v>
      </c>
      <c r="I35" s="60">
        <v>222701903</v>
      </c>
      <c r="J35" s="60">
        <v>239511920</v>
      </c>
      <c r="K35" s="60">
        <v>219274776</v>
      </c>
      <c r="L35" s="60">
        <v>238332926</v>
      </c>
      <c r="M35" s="60">
        <v>238332926</v>
      </c>
      <c r="N35" s="60">
        <v>254644128</v>
      </c>
      <c r="O35" s="60">
        <v>268397906</v>
      </c>
      <c r="P35" s="60">
        <v>242392728</v>
      </c>
      <c r="Q35" s="60">
        <v>242392728</v>
      </c>
      <c r="R35" s="60">
        <v>0</v>
      </c>
      <c r="S35" s="60">
        <v>0</v>
      </c>
      <c r="T35" s="60">
        <v>0</v>
      </c>
      <c r="U35" s="60">
        <v>0</v>
      </c>
      <c r="V35" s="60">
        <v>242392728</v>
      </c>
      <c r="W35" s="60">
        <v>178749750</v>
      </c>
      <c r="X35" s="60">
        <v>63642978</v>
      </c>
      <c r="Y35" s="61">
        <v>35.6</v>
      </c>
      <c r="Z35" s="62">
        <v>238333000</v>
      </c>
    </row>
    <row r="36" spans="1:26" ht="12.75">
      <c r="A36" s="58" t="s">
        <v>57</v>
      </c>
      <c r="B36" s="19">
        <v>0</v>
      </c>
      <c r="C36" s="19">
        <v>0</v>
      </c>
      <c r="D36" s="59">
        <v>741300506</v>
      </c>
      <c r="E36" s="60">
        <v>708584000</v>
      </c>
      <c r="F36" s="60">
        <v>708584242</v>
      </c>
      <c r="G36" s="60">
        <v>708584242</v>
      </c>
      <c r="H36" s="60">
        <v>708584242</v>
      </c>
      <c r="I36" s="60">
        <v>708584242</v>
      </c>
      <c r="J36" s="60">
        <v>708584242</v>
      </c>
      <c r="K36" s="60">
        <v>708584242</v>
      </c>
      <c r="L36" s="60">
        <v>708584242</v>
      </c>
      <c r="M36" s="60">
        <v>708584242</v>
      </c>
      <c r="N36" s="60">
        <v>708584242</v>
      </c>
      <c r="O36" s="60">
        <v>708584242</v>
      </c>
      <c r="P36" s="60">
        <v>711298373</v>
      </c>
      <c r="Q36" s="60">
        <v>711298373</v>
      </c>
      <c r="R36" s="60">
        <v>0</v>
      </c>
      <c r="S36" s="60">
        <v>0</v>
      </c>
      <c r="T36" s="60">
        <v>0</v>
      </c>
      <c r="U36" s="60">
        <v>0</v>
      </c>
      <c r="V36" s="60">
        <v>711298373</v>
      </c>
      <c r="W36" s="60">
        <v>531438000</v>
      </c>
      <c r="X36" s="60">
        <v>179860373</v>
      </c>
      <c r="Y36" s="61">
        <v>33.84</v>
      </c>
      <c r="Z36" s="62">
        <v>708584000</v>
      </c>
    </row>
    <row r="37" spans="1:26" ht="12.75">
      <c r="A37" s="58" t="s">
        <v>58</v>
      </c>
      <c r="B37" s="19">
        <v>0</v>
      </c>
      <c r="C37" s="19">
        <v>0</v>
      </c>
      <c r="D37" s="59">
        <v>68620293</v>
      </c>
      <c r="E37" s="60">
        <v>244335500</v>
      </c>
      <c r="F37" s="60">
        <v>248607917</v>
      </c>
      <c r="G37" s="60">
        <v>250122638</v>
      </c>
      <c r="H37" s="60">
        <v>252116830</v>
      </c>
      <c r="I37" s="60">
        <v>252116830</v>
      </c>
      <c r="J37" s="60">
        <v>254171432</v>
      </c>
      <c r="K37" s="60">
        <v>220144745</v>
      </c>
      <c r="L37" s="60">
        <v>244334852</v>
      </c>
      <c r="M37" s="60">
        <v>244334852</v>
      </c>
      <c r="N37" s="60">
        <v>246953417</v>
      </c>
      <c r="O37" s="60">
        <v>249941451</v>
      </c>
      <c r="P37" s="60">
        <v>220845017</v>
      </c>
      <c r="Q37" s="60">
        <v>220845017</v>
      </c>
      <c r="R37" s="60">
        <v>0</v>
      </c>
      <c r="S37" s="60">
        <v>0</v>
      </c>
      <c r="T37" s="60">
        <v>0</v>
      </c>
      <c r="U37" s="60">
        <v>0</v>
      </c>
      <c r="V37" s="60">
        <v>220845017</v>
      </c>
      <c r="W37" s="60">
        <v>183251625</v>
      </c>
      <c r="X37" s="60">
        <v>37593392</v>
      </c>
      <c r="Y37" s="61">
        <v>20.51</v>
      </c>
      <c r="Z37" s="62">
        <v>244335500</v>
      </c>
    </row>
    <row r="38" spans="1:26" ht="12.75">
      <c r="A38" s="58" t="s">
        <v>59</v>
      </c>
      <c r="B38" s="19">
        <v>0</v>
      </c>
      <c r="C38" s="19">
        <v>0</v>
      </c>
      <c r="D38" s="59">
        <v>1689125</v>
      </c>
      <c r="E38" s="60">
        <v>31809500</v>
      </c>
      <c r="F38" s="60">
        <v>31809846</v>
      </c>
      <c r="G38" s="60">
        <v>31809846</v>
      </c>
      <c r="H38" s="60">
        <v>31809846</v>
      </c>
      <c r="I38" s="60">
        <v>31809846</v>
      </c>
      <c r="J38" s="60">
        <v>31809846</v>
      </c>
      <c r="K38" s="60">
        <v>31809846</v>
      </c>
      <c r="L38" s="60">
        <v>31809846</v>
      </c>
      <c r="M38" s="60">
        <v>31809846</v>
      </c>
      <c r="N38" s="60">
        <v>31809846</v>
      </c>
      <c r="O38" s="60">
        <v>31809846</v>
      </c>
      <c r="P38" s="60">
        <v>30132924</v>
      </c>
      <c r="Q38" s="60">
        <v>30132924</v>
      </c>
      <c r="R38" s="60">
        <v>0</v>
      </c>
      <c r="S38" s="60">
        <v>0</v>
      </c>
      <c r="T38" s="60">
        <v>0</v>
      </c>
      <c r="U38" s="60">
        <v>0</v>
      </c>
      <c r="V38" s="60">
        <v>30132924</v>
      </c>
      <c r="W38" s="60">
        <v>23857125</v>
      </c>
      <c r="X38" s="60">
        <v>6275799</v>
      </c>
      <c r="Y38" s="61">
        <v>26.31</v>
      </c>
      <c r="Z38" s="62">
        <v>31809500</v>
      </c>
    </row>
    <row r="39" spans="1:26" ht="12.75">
      <c r="A39" s="58" t="s">
        <v>60</v>
      </c>
      <c r="B39" s="19">
        <v>0</v>
      </c>
      <c r="C39" s="19">
        <v>0</v>
      </c>
      <c r="D39" s="59">
        <v>984792000</v>
      </c>
      <c r="E39" s="60">
        <v>670772000</v>
      </c>
      <c r="F39" s="60">
        <v>610884392</v>
      </c>
      <c r="G39" s="60">
        <v>627690620</v>
      </c>
      <c r="H39" s="60">
        <v>647359470</v>
      </c>
      <c r="I39" s="60">
        <v>647359470</v>
      </c>
      <c r="J39" s="60">
        <v>662114884</v>
      </c>
      <c r="K39" s="60">
        <v>675904427</v>
      </c>
      <c r="L39" s="60">
        <v>670772469</v>
      </c>
      <c r="M39" s="60">
        <v>670772469</v>
      </c>
      <c r="N39" s="60">
        <v>684465109</v>
      </c>
      <c r="O39" s="60">
        <v>695230852</v>
      </c>
      <c r="P39" s="60">
        <v>702713161</v>
      </c>
      <c r="Q39" s="60">
        <v>702713161</v>
      </c>
      <c r="R39" s="60">
        <v>0</v>
      </c>
      <c r="S39" s="60">
        <v>0</v>
      </c>
      <c r="T39" s="60">
        <v>0</v>
      </c>
      <c r="U39" s="60">
        <v>0</v>
      </c>
      <c r="V39" s="60">
        <v>702713161</v>
      </c>
      <c r="W39" s="60">
        <v>503079000</v>
      </c>
      <c r="X39" s="60">
        <v>199634161</v>
      </c>
      <c r="Y39" s="61">
        <v>39.68</v>
      </c>
      <c r="Z39" s="62">
        <v>670772000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60867380</v>
      </c>
      <c r="E42" s="60">
        <v>101919181</v>
      </c>
      <c r="F42" s="60">
        <v>18183642</v>
      </c>
      <c r="G42" s="60">
        <v>-11290856</v>
      </c>
      <c r="H42" s="60">
        <v>-10611581</v>
      </c>
      <c r="I42" s="60">
        <v>-3718795</v>
      </c>
      <c r="J42" s="60">
        <v>-2979921</v>
      </c>
      <c r="K42" s="60">
        <v>-479679</v>
      </c>
      <c r="L42" s="60">
        <v>7603384</v>
      </c>
      <c r="M42" s="60">
        <v>4143784</v>
      </c>
      <c r="N42" s="60">
        <v>-10736205</v>
      </c>
      <c r="O42" s="60">
        <v>-8285006</v>
      </c>
      <c r="P42" s="60">
        <v>14014140</v>
      </c>
      <c r="Q42" s="60">
        <v>-5007071</v>
      </c>
      <c r="R42" s="60">
        <v>0</v>
      </c>
      <c r="S42" s="60">
        <v>0</v>
      </c>
      <c r="T42" s="60">
        <v>0</v>
      </c>
      <c r="U42" s="60">
        <v>0</v>
      </c>
      <c r="V42" s="60">
        <v>-4582082</v>
      </c>
      <c r="W42" s="60">
        <v>92025106</v>
      </c>
      <c r="X42" s="60">
        <v>-96607188</v>
      </c>
      <c r="Y42" s="61">
        <v>-104.98</v>
      </c>
      <c r="Z42" s="62">
        <v>101919181</v>
      </c>
    </row>
    <row r="43" spans="1:26" ht="12.75">
      <c r="A43" s="58" t="s">
        <v>63</v>
      </c>
      <c r="B43" s="19">
        <v>0</v>
      </c>
      <c r="C43" s="19">
        <v>0</v>
      </c>
      <c r="D43" s="59">
        <v>-42528000</v>
      </c>
      <c r="E43" s="60">
        <v>-34808000</v>
      </c>
      <c r="F43" s="60">
        <v>-22265365</v>
      </c>
      <c r="G43" s="60">
        <v>10941893</v>
      </c>
      <c r="H43" s="60">
        <v>10567503</v>
      </c>
      <c r="I43" s="60">
        <v>-755969</v>
      </c>
      <c r="J43" s="60">
        <v>2817142</v>
      </c>
      <c r="K43" s="60">
        <v>319248</v>
      </c>
      <c r="L43" s="60">
        <v>1962954</v>
      </c>
      <c r="M43" s="60">
        <v>5099344</v>
      </c>
      <c r="N43" s="60">
        <v>970880</v>
      </c>
      <c r="O43" s="60">
        <v>8203700</v>
      </c>
      <c r="P43" s="60">
        <v>-12613445</v>
      </c>
      <c r="Q43" s="60">
        <v>-3438865</v>
      </c>
      <c r="R43" s="60">
        <v>0</v>
      </c>
      <c r="S43" s="60">
        <v>0</v>
      </c>
      <c r="T43" s="60">
        <v>0</v>
      </c>
      <c r="U43" s="60">
        <v>0</v>
      </c>
      <c r="V43" s="60">
        <v>904510</v>
      </c>
      <c r="W43" s="60">
        <v>-16954516</v>
      </c>
      <c r="X43" s="60">
        <v>17859026</v>
      </c>
      <c r="Y43" s="61">
        <v>-105.33</v>
      </c>
      <c r="Z43" s="62">
        <v>-34808000</v>
      </c>
    </row>
    <row r="44" spans="1:26" ht="12.75">
      <c r="A44" s="58" t="s">
        <v>64</v>
      </c>
      <c r="B44" s="19">
        <v>0</v>
      </c>
      <c r="C44" s="19">
        <v>0</v>
      </c>
      <c r="D44" s="59">
        <v>-744000</v>
      </c>
      <c r="E44" s="60">
        <v>-752000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-376029</v>
      </c>
      <c r="O44" s="60">
        <v>0</v>
      </c>
      <c r="P44" s="60">
        <v>0</v>
      </c>
      <c r="Q44" s="60">
        <v>-376029</v>
      </c>
      <c r="R44" s="60">
        <v>0</v>
      </c>
      <c r="S44" s="60">
        <v>0</v>
      </c>
      <c r="T44" s="60">
        <v>0</v>
      </c>
      <c r="U44" s="60">
        <v>0</v>
      </c>
      <c r="V44" s="60">
        <v>-376029</v>
      </c>
      <c r="W44" s="60">
        <v>-564044</v>
      </c>
      <c r="X44" s="60">
        <v>188015</v>
      </c>
      <c r="Y44" s="61">
        <v>-33.33</v>
      </c>
      <c r="Z44" s="62">
        <v>-752000</v>
      </c>
    </row>
    <row r="45" spans="1:26" ht="12.75">
      <c r="A45" s="70" t="s">
        <v>65</v>
      </c>
      <c r="B45" s="22">
        <v>0</v>
      </c>
      <c r="C45" s="22">
        <v>0</v>
      </c>
      <c r="D45" s="99">
        <v>18575380</v>
      </c>
      <c r="E45" s="100">
        <v>66359181</v>
      </c>
      <c r="F45" s="100">
        <v>1860440</v>
      </c>
      <c r="G45" s="100">
        <v>1511477</v>
      </c>
      <c r="H45" s="100">
        <v>1467399</v>
      </c>
      <c r="I45" s="100">
        <v>1467399</v>
      </c>
      <c r="J45" s="100">
        <v>1304620</v>
      </c>
      <c r="K45" s="100">
        <v>1144189</v>
      </c>
      <c r="L45" s="100">
        <v>10710527</v>
      </c>
      <c r="M45" s="100">
        <v>10710527</v>
      </c>
      <c r="N45" s="100">
        <v>569173</v>
      </c>
      <c r="O45" s="100">
        <v>487867</v>
      </c>
      <c r="P45" s="100">
        <v>1888562</v>
      </c>
      <c r="Q45" s="100">
        <v>1888562</v>
      </c>
      <c r="R45" s="100">
        <v>0</v>
      </c>
      <c r="S45" s="100">
        <v>0</v>
      </c>
      <c r="T45" s="100">
        <v>0</v>
      </c>
      <c r="U45" s="100">
        <v>0</v>
      </c>
      <c r="V45" s="100">
        <v>1888562</v>
      </c>
      <c r="W45" s="100">
        <v>74506546</v>
      </c>
      <c r="X45" s="100">
        <v>-72617984</v>
      </c>
      <c r="Y45" s="101">
        <v>-97.47</v>
      </c>
      <c r="Z45" s="102">
        <v>66359181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7594378</v>
      </c>
      <c r="C49" s="52">
        <v>0</v>
      </c>
      <c r="D49" s="129">
        <v>13568991</v>
      </c>
      <c r="E49" s="54">
        <v>13268309</v>
      </c>
      <c r="F49" s="54">
        <v>0</v>
      </c>
      <c r="G49" s="54">
        <v>0</v>
      </c>
      <c r="H49" s="54">
        <v>0</v>
      </c>
      <c r="I49" s="54">
        <v>13399042</v>
      </c>
      <c r="J49" s="54">
        <v>0</v>
      </c>
      <c r="K49" s="54">
        <v>0</v>
      </c>
      <c r="L49" s="54">
        <v>0</v>
      </c>
      <c r="M49" s="54">
        <v>12889285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89592641</v>
      </c>
      <c r="W49" s="54">
        <v>499386316</v>
      </c>
      <c r="X49" s="54">
        <v>649698962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5883413</v>
      </c>
      <c r="C51" s="52">
        <v>0</v>
      </c>
      <c r="D51" s="129">
        <v>7868667</v>
      </c>
      <c r="E51" s="54">
        <v>8642080</v>
      </c>
      <c r="F51" s="54">
        <v>0</v>
      </c>
      <c r="G51" s="54">
        <v>0</v>
      </c>
      <c r="H51" s="54">
        <v>0</v>
      </c>
      <c r="I51" s="54">
        <v>22864173</v>
      </c>
      <c r="J51" s="54">
        <v>0</v>
      </c>
      <c r="K51" s="54">
        <v>0</v>
      </c>
      <c r="L51" s="54">
        <v>0</v>
      </c>
      <c r="M51" s="54">
        <v>2458380</v>
      </c>
      <c r="N51" s="54">
        <v>0</v>
      </c>
      <c r="O51" s="54">
        <v>0</v>
      </c>
      <c r="P51" s="54">
        <v>0</v>
      </c>
      <c r="Q51" s="54">
        <v>18759797</v>
      </c>
      <c r="R51" s="54">
        <v>0</v>
      </c>
      <c r="S51" s="54">
        <v>0</v>
      </c>
      <c r="T51" s="54">
        <v>0</v>
      </c>
      <c r="U51" s="54">
        <v>0</v>
      </c>
      <c r="V51" s="54">
        <v>56168679</v>
      </c>
      <c r="W51" s="54">
        <v>0</v>
      </c>
      <c r="X51" s="54">
        <v>122645189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70.04528268948633</v>
      </c>
      <c r="E58" s="7">
        <f t="shared" si="6"/>
        <v>97.01591823251657</v>
      </c>
      <c r="F58" s="7">
        <f t="shared" si="6"/>
        <v>0</v>
      </c>
      <c r="G58" s="7">
        <f t="shared" si="6"/>
        <v>15.212278193136825</v>
      </c>
      <c r="H58" s="7">
        <f t="shared" si="6"/>
        <v>13.193295091914514</v>
      </c>
      <c r="I58" s="7">
        <f t="shared" si="6"/>
        <v>9.865861680853872</v>
      </c>
      <c r="J58" s="7">
        <f t="shared" si="6"/>
        <v>20.07089836989947</v>
      </c>
      <c r="K58" s="7">
        <f t="shared" si="6"/>
        <v>8.063183844733194</v>
      </c>
      <c r="L58" s="7">
        <f t="shared" si="6"/>
        <v>1.450707850169683</v>
      </c>
      <c r="M58" s="7">
        <f t="shared" si="6"/>
        <v>9.863347727814844</v>
      </c>
      <c r="N58" s="7">
        <f t="shared" si="6"/>
        <v>1.7617559256207331</v>
      </c>
      <c r="O58" s="7">
        <f t="shared" si="6"/>
        <v>7.815604634118811</v>
      </c>
      <c r="P58" s="7">
        <f t="shared" si="6"/>
        <v>79.94919687956981</v>
      </c>
      <c r="Q58" s="7">
        <f t="shared" si="6"/>
        <v>30.260402235782486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15.571063263497162</v>
      </c>
      <c r="W58" s="7">
        <f t="shared" si="6"/>
        <v>95.87062560955471</v>
      </c>
      <c r="X58" s="7">
        <f t="shared" si="6"/>
        <v>0</v>
      </c>
      <c r="Y58" s="7">
        <f t="shared" si="6"/>
        <v>0</v>
      </c>
      <c r="Z58" s="8">
        <f t="shared" si="6"/>
        <v>97.01591823251657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70.00000236893847</v>
      </c>
      <c r="E59" s="10">
        <f t="shared" si="7"/>
        <v>100</v>
      </c>
      <c r="F59" s="10">
        <f t="shared" si="7"/>
        <v>0</v>
      </c>
      <c r="G59" s="10">
        <f t="shared" si="7"/>
        <v>32.20242750344856</v>
      </c>
      <c r="H59" s="10">
        <f t="shared" si="7"/>
        <v>24.236123404029104</v>
      </c>
      <c r="I59" s="10">
        <f t="shared" si="7"/>
        <v>18.856466206935615</v>
      </c>
      <c r="J59" s="10">
        <f t="shared" si="7"/>
        <v>34.14856495606263</v>
      </c>
      <c r="K59" s="10">
        <f t="shared" si="7"/>
        <v>11.94648965130911</v>
      </c>
      <c r="L59" s="10">
        <f t="shared" si="7"/>
        <v>1.2771227719315243</v>
      </c>
      <c r="M59" s="10">
        <f t="shared" si="7"/>
        <v>15.794286229480434</v>
      </c>
      <c r="N59" s="10">
        <f t="shared" si="7"/>
        <v>1.8085234982932512</v>
      </c>
      <c r="O59" s="10">
        <f t="shared" si="7"/>
        <v>11.703067188853026</v>
      </c>
      <c r="P59" s="10">
        <f t="shared" si="7"/>
        <v>193.2747982070141</v>
      </c>
      <c r="Q59" s="10">
        <f t="shared" si="7"/>
        <v>59.61027503630984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30.896624936412557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70.00121989821558</v>
      </c>
      <c r="E60" s="13">
        <f t="shared" si="7"/>
        <v>100.13955259311666</v>
      </c>
      <c r="F60" s="13">
        <f t="shared" si="7"/>
        <v>0</v>
      </c>
      <c r="G60" s="13">
        <f t="shared" si="7"/>
        <v>7.3975546618250165</v>
      </c>
      <c r="H60" s="13">
        <f t="shared" si="7"/>
        <v>8.312765215683863</v>
      </c>
      <c r="I60" s="13">
        <f t="shared" si="7"/>
        <v>5.570083714801406</v>
      </c>
      <c r="J60" s="13">
        <f t="shared" si="7"/>
        <v>12.174301032029943</v>
      </c>
      <c r="K60" s="13">
        <f t="shared" si="7"/>
        <v>5.796381394387172</v>
      </c>
      <c r="L60" s="13">
        <f t="shared" si="7"/>
        <v>1.5472563254052711</v>
      </c>
      <c r="M60" s="13">
        <f t="shared" si="7"/>
        <v>6.502266666597621</v>
      </c>
      <c r="N60" s="13">
        <f t="shared" si="7"/>
        <v>1.7353614819888465</v>
      </c>
      <c r="O60" s="13">
        <f t="shared" si="7"/>
        <v>1.8505371661838081</v>
      </c>
      <c r="P60" s="13">
        <f t="shared" si="7"/>
        <v>21.43710708285098</v>
      </c>
      <c r="Q60" s="13">
        <f t="shared" si="7"/>
        <v>9.40779056759388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6.870760804295702</v>
      </c>
      <c r="W60" s="13">
        <f t="shared" si="7"/>
        <v>100.19618418474565</v>
      </c>
      <c r="X60" s="13">
        <f t="shared" si="7"/>
        <v>0</v>
      </c>
      <c r="Y60" s="13">
        <f t="shared" si="7"/>
        <v>0</v>
      </c>
      <c r="Z60" s="14">
        <f t="shared" si="7"/>
        <v>100.13955259311666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70.00042568718074</v>
      </c>
      <c r="E61" s="13">
        <f t="shared" si="7"/>
        <v>100.00124057406956</v>
      </c>
      <c r="F61" s="13">
        <f t="shared" si="7"/>
        <v>0</v>
      </c>
      <c r="G61" s="13">
        <f t="shared" si="7"/>
        <v>13.223705934143954</v>
      </c>
      <c r="H61" s="13">
        <f t="shared" si="7"/>
        <v>13.984523757810068</v>
      </c>
      <c r="I61" s="13">
        <f t="shared" si="7"/>
        <v>10.722779442730436</v>
      </c>
      <c r="J61" s="13">
        <f t="shared" si="7"/>
        <v>37.9948517685565</v>
      </c>
      <c r="K61" s="13">
        <f t="shared" si="7"/>
        <v>21.688338313548545</v>
      </c>
      <c r="L61" s="13">
        <f t="shared" si="7"/>
        <v>3.0427810662601704</v>
      </c>
      <c r="M61" s="13">
        <f t="shared" si="7"/>
        <v>20.594452574439938</v>
      </c>
      <c r="N61" s="13">
        <f t="shared" si="7"/>
        <v>3.626422517676727</v>
      </c>
      <c r="O61" s="13">
        <f t="shared" si="7"/>
        <v>0</v>
      </c>
      <c r="P61" s="13">
        <f t="shared" si="7"/>
        <v>0</v>
      </c>
      <c r="Q61" s="13">
        <f t="shared" si="7"/>
        <v>61.242179145451935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19.295449184983696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100.00124057406956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70.00188758389262</v>
      </c>
      <c r="E62" s="13">
        <f t="shared" si="7"/>
        <v>100.0003172106436</v>
      </c>
      <c r="F62" s="13">
        <f t="shared" si="7"/>
        <v>0</v>
      </c>
      <c r="G62" s="13">
        <f t="shared" si="7"/>
        <v>6.743388308488231</v>
      </c>
      <c r="H62" s="13">
        <f t="shared" si="7"/>
        <v>6.943662321561435</v>
      </c>
      <c r="I62" s="13">
        <f t="shared" si="7"/>
        <v>4.635071647374179</v>
      </c>
      <c r="J62" s="13">
        <f t="shared" si="7"/>
        <v>4.9566354234989936</v>
      </c>
      <c r="K62" s="13">
        <f t="shared" si="7"/>
        <v>2.4438229085125114</v>
      </c>
      <c r="L62" s="13">
        <f t="shared" si="7"/>
        <v>1.3088337348621384</v>
      </c>
      <c r="M62" s="13">
        <f t="shared" si="7"/>
        <v>2.9029897616489584</v>
      </c>
      <c r="N62" s="13">
        <f t="shared" si="7"/>
        <v>1.5560087691837798</v>
      </c>
      <c r="O62" s="13">
        <f t="shared" si="7"/>
        <v>0</v>
      </c>
      <c r="P62" s="13">
        <f t="shared" si="7"/>
        <v>0</v>
      </c>
      <c r="Q62" s="13">
        <f t="shared" si="7"/>
        <v>10.65619138512681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4.735453410165957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100.0003172106436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70.00356317034009</v>
      </c>
      <c r="E63" s="13">
        <f t="shared" si="7"/>
        <v>100.00134853832927</v>
      </c>
      <c r="F63" s="13">
        <f t="shared" si="7"/>
        <v>0</v>
      </c>
      <c r="G63" s="13">
        <f t="shared" si="7"/>
        <v>2.332967068422826</v>
      </c>
      <c r="H63" s="13">
        <f t="shared" si="7"/>
        <v>3.1599759089703237</v>
      </c>
      <c r="I63" s="13">
        <f t="shared" si="7"/>
        <v>1.8309809924643834</v>
      </c>
      <c r="J63" s="13">
        <f t="shared" si="7"/>
        <v>6.22075090166901</v>
      </c>
      <c r="K63" s="13">
        <f t="shared" si="7"/>
        <v>2.5101160617441094</v>
      </c>
      <c r="L63" s="13">
        <f t="shared" si="7"/>
        <v>0.8625262936427063</v>
      </c>
      <c r="M63" s="13">
        <f t="shared" si="7"/>
        <v>3.2001421597771347</v>
      </c>
      <c r="N63" s="13">
        <f t="shared" si="7"/>
        <v>0.7456906570976131</v>
      </c>
      <c r="O63" s="13">
        <f t="shared" si="7"/>
        <v>0</v>
      </c>
      <c r="P63" s="13">
        <f t="shared" si="7"/>
        <v>0</v>
      </c>
      <c r="Q63" s="13">
        <f t="shared" si="7"/>
        <v>10.564881670129154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3.6537705143995693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100.00134853832927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69.99764145991531</v>
      </c>
      <c r="E64" s="13">
        <f t="shared" si="7"/>
        <v>100.00055291153416</v>
      </c>
      <c r="F64" s="13">
        <f t="shared" si="7"/>
        <v>0</v>
      </c>
      <c r="G64" s="13">
        <f t="shared" si="7"/>
        <v>0</v>
      </c>
      <c r="H64" s="13">
        <f t="shared" si="7"/>
        <v>2.29745099904459</v>
      </c>
      <c r="I64" s="13">
        <f t="shared" si="7"/>
        <v>0.7657181895702533</v>
      </c>
      <c r="J64" s="13">
        <f t="shared" si="7"/>
        <v>5.313771196124137</v>
      </c>
      <c r="K64" s="13">
        <f t="shared" si="7"/>
        <v>2.021378187466807</v>
      </c>
      <c r="L64" s="13">
        <f t="shared" si="7"/>
        <v>1.0372048479574716</v>
      </c>
      <c r="M64" s="13">
        <f t="shared" si="7"/>
        <v>2.7925597919417062</v>
      </c>
      <c r="N64" s="13">
        <f t="shared" si="7"/>
        <v>1.03727532619789</v>
      </c>
      <c r="O64" s="13">
        <f t="shared" si="7"/>
        <v>0</v>
      </c>
      <c r="P64" s="13">
        <f t="shared" si="7"/>
        <v>0</v>
      </c>
      <c r="Q64" s="13">
        <f t="shared" si="7"/>
        <v>11.866567263560515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3.204215652845958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100.00055291153416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71.44208534790835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154388798</v>
      </c>
      <c r="E67" s="26">
        <v>154389000</v>
      </c>
      <c r="F67" s="26">
        <v>15439297</v>
      </c>
      <c r="G67" s="26">
        <v>17375195</v>
      </c>
      <c r="H67" s="26">
        <v>17859693</v>
      </c>
      <c r="I67" s="26">
        <v>50674185</v>
      </c>
      <c r="J67" s="26">
        <v>15231944</v>
      </c>
      <c r="K67" s="26">
        <v>14844744</v>
      </c>
      <c r="L67" s="26">
        <v>15305287</v>
      </c>
      <c r="M67" s="26">
        <v>45381975</v>
      </c>
      <c r="N67" s="26">
        <v>15042095</v>
      </c>
      <c r="O67" s="26">
        <v>9399759</v>
      </c>
      <c r="P67" s="26">
        <v>12873225</v>
      </c>
      <c r="Q67" s="26">
        <v>37315079</v>
      </c>
      <c r="R67" s="26"/>
      <c r="S67" s="26"/>
      <c r="T67" s="26"/>
      <c r="U67" s="26"/>
      <c r="V67" s="26">
        <v>133371239</v>
      </c>
      <c r="W67" s="26">
        <v>93684167</v>
      </c>
      <c r="X67" s="26"/>
      <c r="Y67" s="25"/>
      <c r="Z67" s="27">
        <v>154389000</v>
      </c>
    </row>
    <row r="68" spans="1:26" ht="12.75" hidden="1">
      <c r="A68" s="37" t="s">
        <v>31</v>
      </c>
      <c r="B68" s="19"/>
      <c r="C68" s="19"/>
      <c r="D68" s="20">
        <v>42213000</v>
      </c>
      <c r="E68" s="21">
        <v>42213000</v>
      </c>
      <c r="F68" s="21">
        <v>5436034</v>
      </c>
      <c r="G68" s="21">
        <v>5474019</v>
      </c>
      <c r="H68" s="21">
        <v>5474019</v>
      </c>
      <c r="I68" s="21">
        <v>16384072</v>
      </c>
      <c r="J68" s="21">
        <v>5473700</v>
      </c>
      <c r="K68" s="21">
        <v>5471465</v>
      </c>
      <c r="L68" s="21">
        <v>5470265</v>
      </c>
      <c r="M68" s="21">
        <v>16415430</v>
      </c>
      <c r="N68" s="21">
        <v>5426692</v>
      </c>
      <c r="O68" s="21">
        <v>5690944</v>
      </c>
      <c r="P68" s="21">
        <v>4386426</v>
      </c>
      <c r="Q68" s="21">
        <v>15504062</v>
      </c>
      <c r="R68" s="21"/>
      <c r="S68" s="21"/>
      <c r="T68" s="21"/>
      <c r="U68" s="21"/>
      <c r="V68" s="21">
        <v>48303564</v>
      </c>
      <c r="W68" s="21">
        <v>23193042</v>
      </c>
      <c r="X68" s="21"/>
      <c r="Y68" s="20"/>
      <c r="Z68" s="23">
        <v>42213000</v>
      </c>
    </row>
    <row r="69" spans="1:26" ht="12.75" hidden="1">
      <c r="A69" s="38" t="s">
        <v>32</v>
      </c>
      <c r="B69" s="19"/>
      <c r="C69" s="19"/>
      <c r="D69" s="20">
        <v>107418798</v>
      </c>
      <c r="E69" s="21">
        <v>107419000</v>
      </c>
      <c r="F69" s="21">
        <v>10003263</v>
      </c>
      <c r="G69" s="21">
        <v>11901176</v>
      </c>
      <c r="H69" s="21">
        <v>12385674</v>
      </c>
      <c r="I69" s="21">
        <v>34290113</v>
      </c>
      <c r="J69" s="21">
        <v>9758244</v>
      </c>
      <c r="K69" s="21">
        <v>9373279</v>
      </c>
      <c r="L69" s="21">
        <v>9835022</v>
      </c>
      <c r="M69" s="21">
        <v>28966545</v>
      </c>
      <c r="N69" s="21">
        <v>9615403</v>
      </c>
      <c r="O69" s="21">
        <v>3708815</v>
      </c>
      <c r="P69" s="21">
        <v>8462821</v>
      </c>
      <c r="Q69" s="21">
        <v>21787039</v>
      </c>
      <c r="R69" s="21"/>
      <c r="S69" s="21"/>
      <c r="T69" s="21"/>
      <c r="U69" s="21"/>
      <c r="V69" s="21">
        <v>85043697</v>
      </c>
      <c r="W69" s="21">
        <v>66492108</v>
      </c>
      <c r="X69" s="21"/>
      <c r="Y69" s="20"/>
      <c r="Z69" s="23">
        <v>107419000</v>
      </c>
    </row>
    <row r="70" spans="1:26" ht="12.75" hidden="1">
      <c r="A70" s="39" t="s">
        <v>103</v>
      </c>
      <c r="B70" s="19"/>
      <c r="C70" s="19"/>
      <c r="D70" s="20">
        <v>32888000</v>
      </c>
      <c r="E70" s="21">
        <v>32888000</v>
      </c>
      <c r="F70" s="21">
        <v>2276164</v>
      </c>
      <c r="G70" s="21">
        <v>3994561</v>
      </c>
      <c r="H70" s="21">
        <v>4419936</v>
      </c>
      <c r="I70" s="21">
        <v>10690661</v>
      </c>
      <c r="J70" s="21">
        <v>2036039</v>
      </c>
      <c r="K70" s="21">
        <v>1653543</v>
      </c>
      <c r="L70" s="21">
        <v>2121546</v>
      </c>
      <c r="M70" s="21">
        <v>5811128</v>
      </c>
      <c r="N70" s="21">
        <v>2004896</v>
      </c>
      <c r="O70" s="21"/>
      <c r="P70" s="21"/>
      <c r="Q70" s="21">
        <v>2004896</v>
      </c>
      <c r="R70" s="21"/>
      <c r="S70" s="21"/>
      <c r="T70" s="21"/>
      <c r="U70" s="21"/>
      <c r="V70" s="21">
        <v>18506685</v>
      </c>
      <c r="W70" s="21">
        <v>23030680</v>
      </c>
      <c r="X70" s="21"/>
      <c r="Y70" s="20"/>
      <c r="Z70" s="23">
        <v>32888000</v>
      </c>
    </row>
    <row r="71" spans="1:26" ht="12.75" hidden="1">
      <c r="A71" s="39" t="s">
        <v>104</v>
      </c>
      <c r="B71" s="19"/>
      <c r="C71" s="19"/>
      <c r="D71" s="20">
        <v>38144000</v>
      </c>
      <c r="E71" s="21">
        <v>38145000</v>
      </c>
      <c r="F71" s="21">
        <v>4270858</v>
      </c>
      <c r="G71" s="21">
        <v>4450374</v>
      </c>
      <c r="H71" s="21">
        <v>4510516</v>
      </c>
      <c r="I71" s="21">
        <v>13231748</v>
      </c>
      <c r="J71" s="21">
        <v>4282643</v>
      </c>
      <c r="K71" s="21">
        <v>4280793</v>
      </c>
      <c r="L71" s="21">
        <v>4284043</v>
      </c>
      <c r="M71" s="21">
        <v>12847479</v>
      </c>
      <c r="N71" s="21">
        <v>4200619</v>
      </c>
      <c r="O71" s="21"/>
      <c r="P71" s="21"/>
      <c r="Q71" s="21">
        <v>4200619</v>
      </c>
      <c r="R71" s="21"/>
      <c r="S71" s="21"/>
      <c r="T71" s="21"/>
      <c r="U71" s="21"/>
      <c r="V71" s="21">
        <v>30279846</v>
      </c>
      <c r="W71" s="21">
        <v>18338440</v>
      </c>
      <c r="X71" s="21"/>
      <c r="Y71" s="20"/>
      <c r="Z71" s="23">
        <v>38145000</v>
      </c>
    </row>
    <row r="72" spans="1:26" ht="12.75" hidden="1">
      <c r="A72" s="39" t="s">
        <v>105</v>
      </c>
      <c r="B72" s="19"/>
      <c r="C72" s="19"/>
      <c r="D72" s="20">
        <v>22098298</v>
      </c>
      <c r="E72" s="21">
        <v>22098000</v>
      </c>
      <c r="F72" s="21">
        <v>2231536</v>
      </c>
      <c r="G72" s="21">
        <v>2231536</v>
      </c>
      <c r="H72" s="21">
        <v>2231536</v>
      </c>
      <c r="I72" s="21">
        <v>6694608</v>
      </c>
      <c r="J72" s="21">
        <v>2221436</v>
      </c>
      <c r="K72" s="21">
        <v>2220973</v>
      </c>
      <c r="L72" s="21">
        <v>2214889</v>
      </c>
      <c r="M72" s="21">
        <v>6657298</v>
      </c>
      <c r="N72" s="21">
        <v>2202656</v>
      </c>
      <c r="O72" s="21"/>
      <c r="P72" s="21"/>
      <c r="Q72" s="21">
        <v>2202656</v>
      </c>
      <c r="R72" s="21"/>
      <c r="S72" s="21"/>
      <c r="T72" s="21"/>
      <c r="U72" s="21"/>
      <c r="V72" s="21">
        <v>15554562</v>
      </c>
      <c r="W72" s="21">
        <v>15621741</v>
      </c>
      <c r="X72" s="21"/>
      <c r="Y72" s="20"/>
      <c r="Z72" s="23">
        <v>22098000</v>
      </c>
    </row>
    <row r="73" spans="1:26" ht="12.75" hidden="1">
      <c r="A73" s="39" t="s">
        <v>106</v>
      </c>
      <c r="B73" s="19"/>
      <c r="C73" s="19"/>
      <c r="D73" s="20">
        <v>14288500</v>
      </c>
      <c r="E73" s="21">
        <v>14288000</v>
      </c>
      <c r="F73" s="21">
        <v>1209139</v>
      </c>
      <c r="G73" s="21">
        <v>1209139</v>
      </c>
      <c r="H73" s="21">
        <v>1208905</v>
      </c>
      <c r="I73" s="21">
        <v>3627183</v>
      </c>
      <c r="J73" s="21">
        <v>1203345</v>
      </c>
      <c r="K73" s="21">
        <v>1203189</v>
      </c>
      <c r="L73" s="21">
        <v>1199763</v>
      </c>
      <c r="M73" s="21">
        <v>3606297</v>
      </c>
      <c r="N73" s="21">
        <v>1192451</v>
      </c>
      <c r="O73" s="21"/>
      <c r="P73" s="21"/>
      <c r="Q73" s="21">
        <v>1192451</v>
      </c>
      <c r="R73" s="21"/>
      <c r="S73" s="21"/>
      <c r="T73" s="21"/>
      <c r="U73" s="21"/>
      <c r="V73" s="21">
        <v>8425931</v>
      </c>
      <c r="W73" s="21">
        <v>9501247</v>
      </c>
      <c r="X73" s="21"/>
      <c r="Y73" s="20"/>
      <c r="Z73" s="23">
        <v>14288000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15566</v>
      </c>
      <c r="G74" s="21">
        <v>15566</v>
      </c>
      <c r="H74" s="21">
        <v>14781</v>
      </c>
      <c r="I74" s="21">
        <v>45913</v>
      </c>
      <c r="J74" s="21">
        <v>14781</v>
      </c>
      <c r="K74" s="21">
        <v>14781</v>
      </c>
      <c r="L74" s="21">
        <v>14781</v>
      </c>
      <c r="M74" s="21">
        <v>44343</v>
      </c>
      <c r="N74" s="21">
        <v>14781</v>
      </c>
      <c r="O74" s="21">
        <v>3708815</v>
      </c>
      <c r="P74" s="21">
        <v>8462821</v>
      </c>
      <c r="Q74" s="21">
        <v>12186417</v>
      </c>
      <c r="R74" s="21"/>
      <c r="S74" s="21"/>
      <c r="T74" s="21"/>
      <c r="U74" s="21"/>
      <c r="V74" s="21">
        <v>12276673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4757000</v>
      </c>
      <c r="E75" s="30">
        <v>4757000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>
        <v>23978</v>
      </c>
      <c r="Q75" s="30">
        <v>23978</v>
      </c>
      <c r="R75" s="30"/>
      <c r="S75" s="30"/>
      <c r="T75" s="30"/>
      <c r="U75" s="30"/>
      <c r="V75" s="30">
        <v>23978</v>
      </c>
      <c r="W75" s="30">
        <v>3999017</v>
      </c>
      <c r="X75" s="30"/>
      <c r="Y75" s="29"/>
      <c r="Z75" s="31">
        <v>4757000</v>
      </c>
    </row>
    <row r="76" spans="1:26" ht="12.75" hidden="1">
      <c r="A76" s="42" t="s">
        <v>287</v>
      </c>
      <c r="B76" s="32"/>
      <c r="C76" s="32"/>
      <c r="D76" s="33">
        <v>108142070</v>
      </c>
      <c r="E76" s="34">
        <v>149781906</v>
      </c>
      <c r="F76" s="34"/>
      <c r="G76" s="34">
        <v>2643163</v>
      </c>
      <c r="H76" s="34">
        <v>2356282</v>
      </c>
      <c r="I76" s="34">
        <v>4999445</v>
      </c>
      <c r="J76" s="34">
        <v>3057188</v>
      </c>
      <c r="K76" s="34">
        <v>1196959</v>
      </c>
      <c r="L76" s="34">
        <v>222035</v>
      </c>
      <c r="M76" s="34">
        <v>4476182</v>
      </c>
      <c r="N76" s="34">
        <v>265005</v>
      </c>
      <c r="O76" s="34">
        <v>734648</v>
      </c>
      <c r="P76" s="34">
        <v>10292040</v>
      </c>
      <c r="Q76" s="34">
        <v>11291693</v>
      </c>
      <c r="R76" s="34"/>
      <c r="S76" s="34"/>
      <c r="T76" s="34"/>
      <c r="U76" s="34"/>
      <c r="V76" s="34">
        <v>20767320</v>
      </c>
      <c r="W76" s="34">
        <v>89815597</v>
      </c>
      <c r="X76" s="34"/>
      <c r="Y76" s="33"/>
      <c r="Z76" s="35">
        <v>149781906</v>
      </c>
    </row>
    <row r="77" spans="1:26" ht="12.75" hidden="1">
      <c r="A77" s="37" t="s">
        <v>31</v>
      </c>
      <c r="B77" s="19"/>
      <c r="C77" s="19"/>
      <c r="D77" s="20">
        <v>29549101</v>
      </c>
      <c r="E77" s="21">
        <v>42213000</v>
      </c>
      <c r="F77" s="21"/>
      <c r="G77" s="21">
        <v>1762767</v>
      </c>
      <c r="H77" s="21">
        <v>1326690</v>
      </c>
      <c r="I77" s="21">
        <v>3089457</v>
      </c>
      <c r="J77" s="21">
        <v>1869190</v>
      </c>
      <c r="K77" s="21">
        <v>653648</v>
      </c>
      <c r="L77" s="21">
        <v>69862</v>
      </c>
      <c r="M77" s="21">
        <v>2592700</v>
      </c>
      <c r="N77" s="21">
        <v>98143</v>
      </c>
      <c r="O77" s="21">
        <v>666015</v>
      </c>
      <c r="P77" s="21">
        <v>8477856</v>
      </c>
      <c r="Q77" s="21">
        <v>9242014</v>
      </c>
      <c r="R77" s="21"/>
      <c r="S77" s="21"/>
      <c r="T77" s="21"/>
      <c r="U77" s="21"/>
      <c r="V77" s="21">
        <v>14924171</v>
      </c>
      <c r="W77" s="21">
        <v>23193042</v>
      </c>
      <c r="X77" s="21"/>
      <c r="Y77" s="20"/>
      <c r="Z77" s="23">
        <v>42213000</v>
      </c>
    </row>
    <row r="78" spans="1:26" ht="12.75" hidden="1">
      <c r="A78" s="38" t="s">
        <v>32</v>
      </c>
      <c r="B78" s="19"/>
      <c r="C78" s="19"/>
      <c r="D78" s="20">
        <v>75194469</v>
      </c>
      <c r="E78" s="21">
        <v>107568906</v>
      </c>
      <c r="F78" s="21"/>
      <c r="G78" s="21">
        <v>880396</v>
      </c>
      <c r="H78" s="21">
        <v>1029592</v>
      </c>
      <c r="I78" s="21">
        <v>1909988</v>
      </c>
      <c r="J78" s="21">
        <v>1187998</v>
      </c>
      <c r="K78" s="21">
        <v>543311</v>
      </c>
      <c r="L78" s="21">
        <v>152173</v>
      </c>
      <c r="M78" s="21">
        <v>1883482</v>
      </c>
      <c r="N78" s="21">
        <v>166862</v>
      </c>
      <c r="O78" s="21">
        <v>68633</v>
      </c>
      <c r="P78" s="21">
        <v>1814184</v>
      </c>
      <c r="Q78" s="21">
        <v>2049679</v>
      </c>
      <c r="R78" s="21"/>
      <c r="S78" s="21"/>
      <c r="T78" s="21"/>
      <c r="U78" s="21"/>
      <c r="V78" s="21">
        <v>5843149</v>
      </c>
      <c r="W78" s="21">
        <v>66622555</v>
      </c>
      <c r="X78" s="21"/>
      <c r="Y78" s="20"/>
      <c r="Z78" s="23">
        <v>107568906</v>
      </c>
    </row>
    <row r="79" spans="1:26" ht="12.75" hidden="1">
      <c r="A79" s="39" t="s">
        <v>103</v>
      </c>
      <c r="B79" s="19"/>
      <c r="C79" s="19"/>
      <c r="D79" s="20">
        <v>23021740</v>
      </c>
      <c r="E79" s="21">
        <v>32888408</v>
      </c>
      <c r="F79" s="21"/>
      <c r="G79" s="21">
        <v>528229</v>
      </c>
      <c r="H79" s="21">
        <v>618107</v>
      </c>
      <c r="I79" s="21">
        <v>1146336</v>
      </c>
      <c r="J79" s="21">
        <v>773590</v>
      </c>
      <c r="K79" s="21">
        <v>358626</v>
      </c>
      <c r="L79" s="21">
        <v>64554</v>
      </c>
      <c r="M79" s="21">
        <v>1196770</v>
      </c>
      <c r="N79" s="21">
        <v>72706</v>
      </c>
      <c r="O79" s="21">
        <v>271</v>
      </c>
      <c r="P79" s="21">
        <v>1154865</v>
      </c>
      <c r="Q79" s="21">
        <v>1227842</v>
      </c>
      <c r="R79" s="21"/>
      <c r="S79" s="21"/>
      <c r="T79" s="21"/>
      <c r="U79" s="21"/>
      <c r="V79" s="21">
        <v>3570948</v>
      </c>
      <c r="W79" s="21">
        <v>23030680</v>
      </c>
      <c r="X79" s="21"/>
      <c r="Y79" s="20"/>
      <c r="Z79" s="23">
        <v>32888408</v>
      </c>
    </row>
    <row r="80" spans="1:26" ht="12.75" hidden="1">
      <c r="A80" s="39" t="s">
        <v>104</v>
      </c>
      <c r="B80" s="19"/>
      <c r="C80" s="19"/>
      <c r="D80" s="20">
        <v>26701520</v>
      </c>
      <c r="E80" s="21">
        <v>38145121</v>
      </c>
      <c r="F80" s="21"/>
      <c r="G80" s="21">
        <v>300106</v>
      </c>
      <c r="H80" s="21">
        <v>313195</v>
      </c>
      <c r="I80" s="21">
        <v>613301</v>
      </c>
      <c r="J80" s="21">
        <v>212275</v>
      </c>
      <c r="K80" s="21">
        <v>104615</v>
      </c>
      <c r="L80" s="21">
        <v>56071</v>
      </c>
      <c r="M80" s="21">
        <v>372961</v>
      </c>
      <c r="N80" s="21">
        <v>65362</v>
      </c>
      <c r="O80" s="21">
        <v>38791</v>
      </c>
      <c r="P80" s="21">
        <v>343473</v>
      </c>
      <c r="Q80" s="21">
        <v>447626</v>
      </c>
      <c r="R80" s="21"/>
      <c r="S80" s="21"/>
      <c r="T80" s="21"/>
      <c r="U80" s="21"/>
      <c r="V80" s="21">
        <v>1433888</v>
      </c>
      <c r="W80" s="21">
        <v>18338440</v>
      </c>
      <c r="X80" s="21"/>
      <c r="Y80" s="20"/>
      <c r="Z80" s="23">
        <v>38145121</v>
      </c>
    </row>
    <row r="81" spans="1:26" ht="12.75" hidden="1">
      <c r="A81" s="39" t="s">
        <v>105</v>
      </c>
      <c r="B81" s="19"/>
      <c r="C81" s="19"/>
      <c r="D81" s="20">
        <v>15469596</v>
      </c>
      <c r="E81" s="21">
        <v>22098298</v>
      </c>
      <c r="F81" s="21"/>
      <c r="G81" s="21">
        <v>52061</v>
      </c>
      <c r="H81" s="21">
        <v>70516</v>
      </c>
      <c r="I81" s="21">
        <v>122577</v>
      </c>
      <c r="J81" s="21">
        <v>138190</v>
      </c>
      <c r="K81" s="21">
        <v>55749</v>
      </c>
      <c r="L81" s="21">
        <v>19104</v>
      </c>
      <c r="M81" s="21">
        <v>213043</v>
      </c>
      <c r="N81" s="21">
        <v>16425</v>
      </c>
      <c r="O81" s="21">
        <v>18103</v>
      </c>
      <c r="P81" s="21">
        <v>198180</v>
      </c>
      <c r="Q81" s="21">
        <v>232708</v>
      </c>
      <c r="R81" s="21"/>
      <c r="S81" s="21"/>
      <c r="T81" s="21"/>
      <c r="U81" s="21"/>
      <c r="V81" s="21">
        <v>568328</v>
      </c>
      <c r="W81" s="21">
        <v>15621741</v>
      </c>
      <c r="X81" s="21"/>
      <c r="Y81" s="20"/>
      <c r="Z81" s="23">
        <v>22098298</v>
      </c>
    </row>
    <row r="82" spans="1:26" ht="12.75" hidden="1">
      <c r="A82" s="39" t="s">
        <v>106</v>
      </c>
      <c r="B82" s="19"/>
      <c r="C82" s="19"/>
      <c r="D82" s="20">
        <v>10001613</v>
      </c>
      <c r="E82" s="21">
        <v>14288079</v>
      </c>
      <c r="F82" s="21"/>
      <c r="G82" s="21"/>
      <c r="H82" s="21">
        <v>27774</v>
      </c>
      <c r="I82" s="21">
        <v>27774</v>
      </c>
      <c r="J82" s="21">
        <v>63943</v>
      </c>
      <c r="K82" s="21">
        <v>24321</v>
      </c>
      <c r="L82" s="21">
        <v>12444</v>
      </c>
      <c r="M82" s="21">
        <v>100708</v>
      </c>
      <c r="N82" s="21">
        <v>12369</v>
      </c>
      <c r="O82" s="21">
        <v>11468</v>
      </c>
      <c r="P82" s="21">
        <v>117666</v>
      </c>
      <c r="Q82" s="21">
        <v>141503</v>
      </c>
      <c r="R82" s="21"/>
      <c r="S82" s="21"/>
      <c r="T82" s="21"/>
      <c r="U82" s="21"/>
      <c r="V82" s="21">
        <v>269985</v>
      </c>
      <c r="W82" s="21">
        <v>9501247</v>
      </c>
      <c r="X82" s="21"/>
      <c r="Y82" s="20"/>
      <c r="Z82" s="23">
        <v>14288079</v>
      </c>
    </row>
    <row r="83" spans="1:26" ht="12.75" hidden="1">
      <c r="A83" s="39" t="s">
        <v>107</v>
      </c>
      <c r="B83" s="19"/>
      <c r="C83" s="19"/>
      <c r="D83" s="20"/>
      <c r="E83" s="21">
        <v>149000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130447</v>
      </c>
      <c r="X83" s="21"/>
      <c r="Y83" s="20"/>
      <c r="Z83" s="23">
        <v>149000</v>
      </c>
    </row>
    <row r="84" spans="1:26" ht="12.75" hidden="1">
      <c r="A84" s="40" t="s">
        <v>110</v>
      </c>
      <c r="B84" s="28"/>
      <c r="C84" s="28"/>
      <c r="D84" s="29">
        <v>3398500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8098000</v>
      </c>
      <c r="F5" s="358">
        <f t="shared" si="0"/>
        <v>8098000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6073500</v>
      </c>
      <c r="Y5" s="358">
        <f t="shared" si="0"/>
        <v>-6073500</v>
      </c>
      <c r="Z5" s="359">
        <f>+IF(X5&lt;&gt;0,+(Y5/X5)*100,0)</f>
        <v>-100</v>
      </c>
      <c r="AA5" s="360">
        <f>+AA6+AA8+AA11+AA13+AA15</f>
        <v>8098000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2130000</v>
      </c>
      <c r="F6" s="59">
        <f t="shared" si="1"/>
        <v>3545000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2658750</v>
      </c>
      <c r="Y6" s="59">
        <f t="shared" si="1"/>
        <v>-2658750</v>
      </c>
      <c r="Z6" s="61">
        <f>+IF(X6&lt;&gt;0,+(Y6/X6)*100,0)</f>
        <v>-100</v>
      </c>
      <c r="AA6" s="62">
        <f t="shared" si="1"/>
        <v>3545000</v>
      </c>
    </row>
    <row r="7" spans="1:27" ht="12.75">
      <c r="A7" s="291" t="s">
        <v>229</v>
      </c>
      <c r="B7" s="142"/>
      <c r="C7" s="60"/>
      <c r="D7" s="340"/>
      <c r="E7" s="60">
        <v>2130000</v>
      </c>
      <c r="F7" s="59">
        <v>3545000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2658750</v>
      </c>
      <c r="Y7" s="59">
        <v>-2658750</v>
      </c>
      <c r="Z7" s="61">
        <v>-100</v>
      </c>
      <c r="AA7" s="62">
        <v>3545000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2331000</v>
      </c>
      <c r="F11" s="364">
        <f t="shared" si="3"/>
        <v>2331000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1748250</v>
      </c>
      <c r="Y11" s="364">
        <f t="shared" si="3"/>
        <v>-1748250</v>
      </c>
      <c r="Z11" s="365">
        <f>+IF(X11&lt;&gt;0,+(Y11/X11)*100,0)</f>
        <v>-100</v>
      </c>
      <c r="AA11" s="366">
        <f t="shared" si="3"/>
        <v>2331000</v>
      </c>
    </row>
    <row r="12" spans="1:27" ht="12.75">
      <c r="A12" s="291" t="s">
        <v>232</v>
      </c>
      <c r="B12" s="136"/>
      <c r="C12" s="60"/>
      <c r="D12" s="340"/>
      <c r="E12" s="60">
        <v>2331000</v>
      </c>
      <c r="F12" s="59">
        <v>2331000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1748250</v>
      </c>
      <c r="Y12" s="59">
        <v>-1748250</v>
      </c>
      <c r="Z12" s="61">
        <v>-100</v>
      </c>
      <c r="AA12" s="62">
        <v>2331000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2222000</v>
      </c>
      <c r="F13" s="342">
        <f t="shared" si="4"/>
        <v>2222000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1666500</v>
      </c>
      <c r="Y13" s="342">
        <f t="shared" si="4"/>
        <v>-1666500</v>
      </c>
      <c r="Z13" s="335">
        <f>+IF(X13&lt;&gt;0,+(Y13/X13)*100,0)</f>
        <v>-100</v>
      </c>
      <c r="AA13" s="273">
        <f t="shared" si="4"/>
        <v>2222000</v>
      </c>
    </row>
    <row r="14" spans="1:27" ht="12.75">
      <c r="A14" s="291" t="s">
        <v>233</v>
      </c>
      <c r="B14" s="136"/>
      <c r="C14" s="60"/>
      <c r="D14" s="340"/>
      <c r="E14" s="60">
        <v>2222000</v>
      </c>
      <c r="F14" s="59">
        <v>2222000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1666500</v>
      </c>
      <c r="Y14" s="59">
        <v>-1666500</v>
      </c>
      <c r="Z14" s="61">
        <v>-100</v>
      </c>
      <c r="AA14" s="62">
        <v>2222000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1415000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1415000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2961000</v>
      </c>
      <c r="F40" s="345">
        <f t="shared" si="9"/>
        <v>2961000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2220750</v>
      </c>
      <c r="Y40" s="345">
        <f t="shared" si="9"/>
        <v>-2220750</v>
      </c>
      <c r="Z40" s="336">
        <f>+IF(X40&lt;&gt;0,+(Y40/X40)*100,0)</f>
        <v>-100</v>
      </c>
      <c r="AA40" s="350">
        <f>SUM(AA41:AA49)</f>
        <v>2961000</v>
      </c>
    </row>
    <row r="41" spans="1:27" ht="12.75">
      <c r="A41" s="361" t="s">
        <v>248</v>
      </c>
      <c r="B41" s="142"/>
      <c r="C41" s="362"/>
      <c r="D41" s="363"/>
      <c r="E41" s="362"/>
      <c r="F41" s="364">
        <v>1897000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1422750</v>
      </c>
      <c r="Y41" s="364">
        <v>-1422750</v>
      </c>
      <c r="Z41" s="365">
        <v>-100</v>
      </c>
      <c r="AA41" s="366">
        <v>1897000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2961000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>
        <v>1064000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798000</v>
      </c>
      <c r="Y47" s="53">
        <v>-798000</v>
      </c>
      <c r="Z47" s="94">
        <v>-100</v>
      </c>
      <c r="AA47" s="95">
        <v>1064000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11059000</v>
      </c>
      <c r="F60" s="264">
        <f t="shared" si="14"/>
        <v>11059000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8294250</v>
      </c>
      <c r="Y60" s="264">
        <f t="shared" si="14"/>
        <v>-8294250</v>
      </c>
      <c r="Z60" s="337">
        <f>+IF(X60&lt;&gt;0,+(Y60/X60)*100,0)</f>
        <v>-100</v>
      </c>
      <c r="AA60" s="232">
        <f>+AA57+AA54+AA51+AA40+AA37+AA34+AA22+AA5</f>
        <v>11059000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80954000</v>
      </c>
      <c r="F5" s="100">
        <f t="shared" si="0"/>
        <v>138778000</v>
      </c>
      <c r="G5" s="100">
        <f t="shared" si="0"/>
        <v>44748831</v>
      </c>
      <c r="H5" s="100">
        <f t="shared" si="0"/>
        <v>5464070</v>
      </c>
      <c r="I5" s="100">
        <f t="shared" si="0"/>
        <v>5450276</v>
      </c>
      <c r="J5" s="100">
        <f t="shared" si="0"/>
        <v>55663177</v>
      </c>
      <c r="K5" s="100">
        <f t="shared" si="0"/>
        <v>7367444</v>
      </c>
      <c r="L5" s="100">
        <f t="shared" si="0"/>
        <v>5468788</v>
      </c>
      <c r="M5" s="100">
        <f t="shared" si="0"/>
        <v>27514872</v>
      </c>
      <c r="N5" s="100">
        <f t="shared" si="0"/>
        <v>40351104</v>
      </c>
      <c r="O5" s="100">
        <f t="shared" si="0"/>
        <v>5421722</v>
      </c>
      <c r="P5" s="100">
        <f t="shared" si="0"/>
        <v>9417926</v>
      </c>
      <c r="Q5" s="100">
        <f t="shared" si="0"/>
        <v>12912461</v>
      </c>
      <c r="R5" s="100">
        <f t="shared" si="0"/>
        <v>27752109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123766390</v>
      </c>
      <c r="X5" s="100">
        <f t="shared" si="0"/>
        <v>38589438</v>
      </c>
      <c r="Y5" s="100">
        <f t="shared" si="0"/>
        <v>85176952</v>
      </c>
      <c r="Z5" s="137">
        <f>+IF(X5&lt;&gt;0,+(Y5/X5)*100,0)</f>
        <v>220.72607535771834</v>
      </c>
      <c r="AA5" s="153">
        <f>SUM(AA6:AA8)</f>
        <v>138778000</v>
      </c>
    </row>
    <row r="6" spans="1:27" ht="12.75">
      <c r="A6" s="138" t="s">
        <v>75</v>
      </c>
      <c r="B6" s="136"/>
      <c r="C6" s="155"/>
      <c r="D6" s="155"/>
      <c r="E6" s="156">
        <v>22951500</v>
      </c>
      <c r="F6" s="60">
        <v>85578000</v>
      </c>
      <c r="G6" s="60">
        <v>37423000</v>
      </c>
      <c r="H6" s="60"/>
      <c r="I6" s="60"/>
      <c r="J6" s="60">
        <v>37423000</v>
      </c>
      <c r="K6" s="60">
        <v>1900000</v>
      </c>
      <c r="L6" s="60"/>
      <c r="M6" s="60">
        <v>22056000</v>
      </c>
      <c r="N6" s="60">
        <v>23956000</v>
      </c>
      <c r="O6" s="60"/>
      <c r="P6" s="60"/>
      <c r="Q6" s="60"/>
      <c r="R6" s="60"/>
      <c r="S6" s="60"/>
      <c r="T6" s="60"/>
      <c r="U6" s="60"/>
      <c r="V6" s="60"/>
      <c r="W6" s="60">
        <v>61379000</v>
      </c>
      <c r="X6" s="60">
        <v>8486194</v>
      </c>
      <c r="Y6" s="60">
        <v>52892806</v>
      </c>
      <c r="Z6" s="140">
        <v>623.28</v>
      </c>
      <c r="AA6" s="155">
        <v>85578000</v>
      </c>
    </row>
    <row r="7" spans="1:27" ht="12.75">
      <c r="A7" s="138" t="s">
        <v>76</v>
      </c>
      <c r="B7" s="136"/>
      <c r="C7" s="157"/>
      <c r="D7" s="157"/>
      <c r="E7" s="158">
        <v>58002500</v>
      </c>
      <c r="F7" s="159">
        <v>53200000</v>
      </c>
      <c r="G7" s="159">
        <v>7325831</v>
      </c>
      <c r="H7" s="159">
        <v>5464070</v>
      </c>
      <c r="I7" s="159">
        <v>5450276</v>
      </c>
      <c r="J7" s="159">
        <v>18240177</v>
      </c>
      <c r="K7" s="159">
        <v>5467444</v>
      </c>
      <c r="L7" s="159">
        <v>5468788</v>
      </c>
      <c r="M7" s="159">
        <v>5458872</v>
      </c>
      <c r="N7" s="159">
        <v>16395104</v>
      </c>
      <c r="O7" s="159">
        <v>5421722</v>
      </c>
      <c r="P7" s="159">
        <v>9417926</v>
      </c>
      <c r="Q7" s="159">
        <v>12912461</v>
      </c>
      <c r="R7" s="159">
        <v>27752109</v>
      </c>
      <c r="S7" s="159"/>
      <c r="T7" s="159"/>
      <c r="U7" s="159"/>
      <c r="V7" s="159"/>
      <c r="W7" s="159">
        <v>62387390</v>
      </c>
      <c r="X7" s="159">
        <v>30103244</v>
      </c>
      <c r="Y7" s="159">
        <v>32284146</v>
      </c>
      <c r="Z7" s="141">
        <v>107.24</v>
      </c>
      <c r="AA7" s="157">
        <v>53200000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7363000</v>
      </c>
      <c r="F9" s="100">
        <f t="shared" si="1"/>
        <v>150150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5723710</v>
      </c>
      <c r="Y9" s="100">
        <f t="shared" si="1"/>
        <v>-5723710</v>
      </c>
      <c r="Z9" s="137">
        <f>+IF(X9&lt;&gt;0,+(Y9/X9)*100,0)</f>
        <v>-100</v>
      </c>
      <c r="AA9" s="153">
        <f>SUM(AA10:AA14)</f>
        <v>150150</v>
      </c>
    </row>
    <row r="10" spans="1:27" ht="12.75">
      <c r="A10" s="138" t="s">
        <v>79</v>
      </c>
      <c r="B10" s="136"/>
      <c r="C10" s="155"/>
      <c r="D10" s="155"/>
      <c r="E10" s="156">
        <v>5588000</v>
      </c>
      <c r="F10" s="60">
        <v>149000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2344753</v>
      </c>
      <c r="Y10" s="60">
        <v>-2344753</v>
      </c>
      <c r="Z10" s="140">
        <v>-100</v>
      </c>
      <c r="AA10" s="155">
        <v>149000</v>
      </c>
    </row>
    <row r="11" spans="1:27" ht="12.75">
      <c r="A11" s="138" t="s">
        <v>80</v>
      </c>
      <c r="B11" s="136"/>
      <c r="C11" s="155"/>
      <c r="D11" s="155"/>
      <c r="E11" s="156">
        <v>1685000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3378957</v>
      </c>
      <c r="Y11" s="60">
        <v>-3378957</v>
      </c>
      <c r="Z11" s="140">
        <v>-100</v>
      </c>
      <c r="AA11" s="155"/>
    </row>
    <row r="12" spans="1:27" ht="12.75">
      <c r="A12" s="138" t="s">
        <v>81</v>
      </c>
      <c r="B12" s="136"/>
      <c r="C12" s="155"/>
      <c r="D12" s="155"/>
      <c r="E12" s="156">
        <v>90000</v>
      </c>
      <c r="F12" s="60">
        <v>1150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>
        <v>1150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26041000</v>
      </c>
      <c r="F15" s="100">
        <f t="shared" si="2"/>
        <v>16913000</v>
      </c>
      <c r="G15" s="100">
        <f t="shared" si="2"/>
        <v>9124133</v>
      </c>
      <c r="H15" s="100">
        <f t="shared" si="2"/>
        <v>250000</v>
      </c>
      <c r="I15" s="100">
        <f t="shared" si="2"/>
        <v>0</v>
      </c>
      <c r="J15" s="100">
        <f t="shared" si="2"/>
        <v>9374133</v>
      </c>
      <c r="K15" s="100">
        <f t="shared" si="2"/>
        <v>0</v>
      </c>
      <c r="L15" s="100">
        <f t="shared" si="2"/>
        <v>0</v>
      </c>
      <c r="M15" s="100">
        <f t="shared" si="2"/>
        <v>7326000</v>
      </c>
      <c r="N15" s="100">
        <f t="shared" si="2"/>
        <v>7326000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16700133</v>
      </c>
      <c r="X15" s="100">
        <f t="shared" si="2"/>
        <v>21560750</v>
      </c>
      <c r="Y15" s="100">
        <f t="shared" si="2"/>
        <v>-4860617</v>
      </c>
      <c r="Z15" s="137">
        <f>+IF(X15&lt;&gt;0,+(Y15/X15)*100,0)</f>
        <v>-22.543821527544264</v>
      </c>
      <c r="AA15" s="153">
        <f>SUM(AA16:AA18)</f>
        <v>16913000</v>
      </c>
    </row>
    <row r="16" spans="1:27" ht="12.75">
      <c r="A16" s="138" t="s">
        <v>85</v>
      </c>
      <c r="B16" s="136"/>
      <c r="C16" s="155"/>
      <c r="D16" s="155"/>
      <c r="E16" s="156">
        <v>2000000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2030750</v>
      </c>
      <c r="Y16" s="60">
        <v>-2030750</v>
      </c>
      <c r="Z16" s="140">
        <v>-100</v>
      </c>
      <c r="AA16" s="155"/>
    </row>
    <row r="17" spans="1:27" ht="12.75">
      <c r="A17" s="138" t="s">
        <v>86</v>
      </c>
      <c r="B17" s="136"/>
      <c r="C17" s="155"/>
      <c r="D17" s="155"/>
      <c r="E17" s="156">
        <v>24041000</v>
      </c>
      <c r="F17" s="60">
        <v>16913000</v>
      </c>
      <c r="G17" s="60">
        <v>9124133</v>
      </c>
      <c r="H17" s="60">
        <v>250000</v>
      </c>
      <c r="I17" s="60"/>
      <c r="J17" s="60">
        <v>9374133</v>
      </c>
      <c r="K17" s="60"/>
      <c r="L17" s="60"/>
      <c r="M17" s="60">
        <v>7326000</v>
      </c>
      <c r="N17" s="60">
        <v>7326000</v>
      </c>
      <c r="O17" s="60"/>
      <c r="P17" s="60"/>
      <c r="Q17" s="60"/>
      <c r="R17" s="60"/>
      <c r="S17" s="60"/>
      <c r="T17" s="60"/>
      <c r="U17" s="60"/>
      <c r="V17" s="60"/>
      <c r="W17" s="60">
        <v>16700133</v>
      </c>
      <c r="X17" s="60">
        <v>19530000</v>
      </c>
      <c r="Y17" s="60">
        <v>-2829867</v>
      </c>
      <c r="Z17" s="140">
        <v>-14.49</v>
      </c>
      <c r="AA17" s="155">
        <v>16913000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197687798</v>
      </c>
      <c r="F19" s="100">
        <f t="shared" si="3"/>
        <v>127419000</v>
      </c>
      <c r="G19" s="100">
        <f t="shared" si="3"/>
        <v>9987697</v>
      </c>
      <c r="H19" s="100">
        <f t="shared" si="3"/>
        <v>13885610</v>
      </c>
      <c r="I19" s="100">
        <f t="shared" si="3"/>
        <v>12370893</v>
      </c>
      <c r="J19" s="100">
        <f t="shared" si="3"/>
        <v>36244200</v>
      </c>
      <c r="K19" s="100">
        <f t="shared" si="3"/>
        <v>14743463</v>
      </c>
      <c r="L19" s="100">
        <f t="shared" si="3"/>
        <v>15358498</v>
      </c>
      <c r="M19" s="100">
        <f t="shared" si="3"/>
        <v>11720241</v>
      </c>
      <c r="N19" s="100">
        <f t="shared" si="3"/>
        <v>41822202</v>
      </c>
      <c r="O19" s="100">
        <f t="shared" si="3"/>
        <v>12600622</v>
      </c>
      <c r="P19" s="100">
        <f t="shared" si="3"/>
        <v>0</v>
      </c>
      <c r="Q19" s="100">
        <f t="shared" si="3"/>
        <v>0</v>
      </c>
      <c r="R19" s="100">
        <f t="shared" si="3"/>
        <v>12600622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90667024</v>
      </c>
      <c r="X19" s="100">
        <f t="shared" si="3"/>
        <v>80489045</v>
      </c>
      <c r="Y19" s="100">
        <f t="shared" si="3"/>
        <v>10177979</v>
      </c>
      <c r="Z19" s="137">
        <f>+IF(X19&lt;&gt;0,+(Y19/X19)*100,0)</f>
        <v>12.64517301702362</v>
      </c>
      <c r="AA19" s="153">
        <f>SUM(AA20:AA23)</f>
        <v>127419000</v>
      </c>
    </row>
    <row r="20" spans="1:27" ht="12.75">
      <c r="A20" s="138" t="s">
        <v>89</v>
      </c>
      <c r="B20" s="136"/>
      <c r="C20" s="155"/>
      <c r="D20" s="155"/>
      <c r="E20" s="156">
        <v>64365000</v>
      </c>
      <c r="F20" s="60">
        <v>42888000</v>
      </c>
      <c r="G20" s="60">
        <v>2276164</v>
      </c>
      <c r="H20" s="60">
        <v>5994561</v>
      </c>
      <c r="I20" s="60">
        <v>4419936</v>
      </c>
      <c r="J20" s="60">
        <v>12690661</v>
      </c>
      <c r="K20" s="60">
        <v>2036039</v>
      </c>
      <c r="L20" s="60">
        <v>1653543</v>
      </c>
      <c r="M20" s="60">
        <v>4021546</v>
      </c>
      <c r="N20" s="60">
        <v>7711128</v>
      </c>
      <c r="O20" s="60">
        <v>5004896</v>
      </c>
      <c r="P20" s="60"/>
      <c r="Q20" s="60"/>
      <c r="R20" s="60">
        <v>5004896</v>
      </c>
      <c r="S20" s="60"/>
      <c r="T20" s="60"/>
      <c r="U20" s="60"/>
      <c r="V20" s="60"/>
      <c r="W20" s="60">
        <v>25406685</v>
      </c>
      <c r="X20" s="60">
        <v>23779190</v>
      </c>
      <c r="Y20" s="60">
        <v>1627495</v>
      </c>
      <c r="Z20" s="140">
        <v>6.84</v>
      </c>
      <c r="AA20" s="155">
        <v>42888000</v>
      </c>
    </row>
    <row r="21" spans="1:27" ht="12.75">
      <c r="A21" s="138" t="s">
        <v>90</v>
      </c>
      <c r="B21" s="136"/>
      <c r="C21" s="155"/>
      <c r="D21" s="155"/>
      <c r="E21" s="156">
        <v>71174000</v>
      </c>
      <c r="F21" s="60">
        <v>48145000</v>
      </c>
      <c r="G21" s="60">
        <v>4270858</v>
      </c>
      <c r="H21" s="60">
        <v>4450374</v>
      </c>
      <c r="I21" s="60">
        <v>4510516</v>
      </c>
      <c r="J21" s="60">
        <v>13231748</v>
      </c>
      <c r="K21" s="60">
        <v>9282643</v>
      </c>
      <c r="L21" s="60">
        <v>4280793</v>
      </c>
      <c r="M21" s="60">
        <v>4284043</v>
      </c>
      <c r="N21" s="60">
        <v>17847479</v>
      </c>
      <c r="O21" s="60">
        <v>4200619</v>
      </c>
      <c r="P21" s="60"/>
      <c r="Q21" s="60"/>
      <c r="R21" s="60">
        <v>4200619</v>
      </c>
      <c r="S21" s="60"/>
      <c r="T21" s="60"/>
      <c r="U21" s="60"/>
      <c r="V21" s="60"/>
      <c r="W21" s="60">
        <v>35279846</v>
      </c>
      <c r="X21" s="60">
        <v>23205684</v>
      </c>
      <c r="Y21" s="60">
        <v>12074162</v>
      </c>
      <c r="Z21" s="140">
        <v>52.03</v>
      </c>
      <c r="AA21" s="155">
        <v>48145000</v>
      </c>
    </row>
    <row r="22" spans="1:27" ht="12.75">
      <c r="A22" s="138" t="s">
        <v>91</v>
      </c>
      <c r="B22" s="136"/>
      <c r="C22" s="157"/>
      <c r="D22" s="157"/>
      <c r="E22" s="158">
        <v>36666298</v>
      </c>
      <c r="F22" s="159">
        <v>22098000</v>
      </c>
      <c r="G22" s="159">
        <v>2231536</v>
      </c>
      <c r="H22" s="159">
        <v>2231536</v>
      </c>
      <c r="I22" s="159">
        <v>2231536</v>
      </c>
      <c r="J22" s="159">
        <v>6694608</v>
      </c>
      <c r="K22" s="159">
        <v>2221436</v>
      </c>
      <c r="L22" s="159">
        <v>8220973</v>
      </c>
      <c r="M22" s="159">
        <v>2214889</v>
      </c>
      <c r="N22" s="159">
        <v>12657298</v>
      </c>
      <c r="O22" s="159">
        <v>2202656</v>
      </c>
      <c r="P22" s="159"/>
      <c r="Q22" s="159"/>
      <c r="R22" s="159">
        <v>2202656</v>
      </c>
      <c r="S22" s="159"/>
      <c r="T22" s="159"/>
      <c r="U22" s="159"/>
      <c r="V22" s="159"/>
      <c r="W22" s="159">
        <v>21554562</v>
      </c>
      <c r="X22" s="159">
        <v>16943421</v>
      </c>
      <c r="Y22" s="159">
        <v>4611141</v>
      </c>
      <c r="Z22" s="141">
        <v>27.21</v>
      </c>
      <c r="AA22" s="157">
        <v>22098000</v>
      </c>
    </row>
    <row r="23" spans="1:27" ht="12.75">
      <c r="A23" s="138" t="s">
        <v>92</v>
      </c>
      <c r="B23" s="136"/>
      <c r="C23" s="155"/>
      <c r="D23" s="155"/>
      <c r="E23" s="156">
        <v>25482500</v>
      </c>
      <c r="F23" s="60">
        <v>14288000</v>
      </c>
      <c r="G23" s="60">
        <v>1209139</v>
      </c>
      <c r="H23" s="60">
        <v>1209139</v>
      </c>
      <c r="I23" s="60">
        <v>1208905</v>
      </c>
      <c r="J23" s="60">
        <v>3627183</v>
      </c>
      <c r="K23" s="60">
        <v>1203345</v>
      </c>
      <c r="L23" s="60">
        <v>1203189</v>
      </c>
      <c r="M23" s="60">
        <v>1199763</v>
      </c>
      <c r="N23" s="60">
        <v>3606297</v>
      </c>
      <c r="O23" s="60">
        <v>1192451</v>
      </c>
      <c r="P23" s="60"/>
      <c r="Q23" s="60"/>
      <c r="R23" s="60">
        <v>1192451</v>
      </c>
      <c r="S23" s="60"/>
      <c r="T23" s="60"/>
      <c r="U23" s="60"/>
      <c r="V23" s="60"/>
      <c r="W23" s="60">
        <v>8425931</v>
      </c>
      <c r="X23" s="60">
        <v>16560750</v>
      </c>
      <c r="Y23" s="60">
        <v>-8134819</v>
      </c>
      <c r="Z23" s="140">
        <v>-49.12</v>
      </c>
      <c r="AA23" s="155">
        <v>14288000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312045798</v>
      </c>
      <c r="F25" s="73">
        <f t="shared" si="4"/>
        <v>283260150</v>
      </c>
      <c r="G25" s="73">
        <f t="shared" si="4"/>
        <v>63860661</v>
      </c>
      <c r="H25" s="73">
        <f t="shared" si="4"/>
        <v>19599680</v>
      </c>
      <c r="I25" s="73">
        <f t="shared" si="4"/>
        <v>17821169</v>
      </c>
      <c r="J25" s="73">
        <f t="shared" si="4"/>
        <v>101281510</v>
      </c>
      <c r="K25" s="73">
        <f t="shared" si="4"/>
        <v>22110907</v>
      </c>
      <c r="L25" s="73">
        <f t="shared" si="4"/>
        <v>20827286</v>
      </c>
      <c r="M25" s="73">
        <f t="shared" si="4"/>
        <v>46561113</v>
      </c>
      <c r="N25" s="73">
        <f t="shared" si="4"/>
        <v>89499306</v>
      </c>
      <c r="O25" s="73">
        <f t="shared" si="4"/>
        <v>18022344</v>
      </c>
      <c r="P25" s="73">
        <f t="shared" si="4"/>
        <v>9417926</v>
      </c>
      <c r="Q25" s="73">
        <f t="shared" si="4"/>
        <v>12912461</v>
      </c>
      <c r="R25" s="73">
        <f t="shared" si="4"/>
        <v>40352731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231133547</v>
      </c>
      <c r="X25" s="73">
        <f t="shared" si="4"/>
        <v>146362943</v>
      </c>
      <c r="Y25" s="73">
        <f t="shared" si="4"/>
        <v>84770604</v>
      </c>
      <c r="Z25" s="170">
        <f>+IF(X25&lt;&gt;0,+(Y25/X25)*100,0)</f>
        <v>57.91807834856122</v>
      </c>
      <c r="AA25" s="168">
        <f>+AA5+AA9+AA15+AA19+AA24</f>
        <v>283260150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67462853</v>
      </c>
      <c r="F28" s="100">
        <f t="shared" si="5"/>
        <v>185788000</v>
      </c>
      <c r="G28" s="100">
        <f t="shared" si="5"/>
        <v>19803250</v>
      </c>
      <c r="H28" s="100">
        <f t="shared" si="5"/>
        <v>12220934</v>
      </c>
      <c r="I28" s="100">
        <f t="shared" si="5"/>
        <v>9018158</v>
      </c>
      <c r="J28" s="100">
        <f t="shared" si="5"/>
        <v>41042342</v>
      </c>
      <c r="K28" s="100">
        <f t="shared" si="5"/>
        <v>6679151</v>
      </c>
      <c r="L28" s="100">
        <f t="shared" si="5"/>
        <v>7195324</v>
      </c>
      <c r="M28" s="100">
        <f t="shared" si="5"/>
        <v>6460312</v>
      </c>
      <c r="N28" s="100">
        <f t="shared" si="5"/>
        <v>20334787</v>
      </c>
      <c r="O28" s="100">
        <f t="shared" si="5"/>
        <v>7372326</v>
      </c>
      <c r="P28" s="100">
        <f t="shared" si="5"/>
        <v>55995</v>
      </c>
      <c r="Q28" s="100">
        <f t="shared" si="5"/>
        <v>136404</v>
      </c>
      <c r="R28" s="100">
        <f t="shared" si="5"/>
        <v>7564725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68941854</v>
      </c>
      <c r="X28" s="100">
        <f t="shared" si="5"/>
        <v>28836324</v>
      </c>
      <c r="Y28" s="100">
        <f t="shared" si="5"/>
        <v>40105530</v>
      </c>
      <c r="Z28" s="137">
        <f>+IF(X28&lt;&gt;0,+(Y28/X28)*100,0)</f>
        <v>139.07989797867438</v>
      </c>
      <c r="AA28" s="153">
        <f>SUM(AA29:AA31)</f>
        <v>185788000</v>
      </c>
    </row>
    <row r="29" spans="1:27" ht="12.75">
      <c r="A29" s="138" t="s">
        <v>75</v>
      </c>
      <c r="B29" s="136"/>
      <c r="C29" s="155"/>
      <c r="D29" s="155"/>
      <c r="E29" s="156">
        <v>19291015</v>
      </c>
      <c r="F29" s="60">
        <v>96179000</v>
      </c>
      <c r="G29" s="60">
        <v>484147</v>
      </c>
      <c r="H29" s="60">
        <v>473492</v>
      </c>
      <c r="I29" s="60">
        <v>500255</v>
      </c>
      <c r="J29" s="60">
        <v>1457894</v>
      </c>
      <c r="K29" s="60">
        <v>471792</v>
      </c>
      <c r="L29" s="60">
        <v>427889</v>
      </c>
      <c r="M29" s="60">
        <v>410855</v>
      </c>
      <c r="N29" s="60">
        <v>1310536</v>
      </c>
      <c r="O29" s="60">
        <v>408025</v>
      </c>
      <c r="P29" s="60">
        <v>13400</v>
      </c>
      <c r="Q29" s="60">
        <v>52939</v>
      </c>
      <c r="R29" s="60">
        <v>474364</v>
      </c>
      <c r="S29" s="60"/>
      <c r="T29" s="60"/>
      <c r="U29" s="60"/>
      <c r="V29" s="60"/>
      <c r="W29" s="60">
        <v>3242794</v>
      </c>
      <c r="X29" s="60">
        <v>12073777</v>
      </c>
      <c r="Y29" s="60">
        <v>-8830983</v>
      </c>
      <c r="Z29" s="140">
        <v>-73.14</v>
      </c>
      <c r="AA29" s="155">
        <v>96179000</v>
      </c>
    </row>
    <row r="30" spans="1:27" ht="12.75">
      <c r="A30" s="138" t="s">
        <v>76</v>
      </c>
      <c r="B30" s="136"/>
      <c r="C30" s="157"/>
      <c r="D30" s="157"/>
      <c r="E30" s="158">
        <v>47174838</v>
      </c>
      <c r="F30" s="159">
        <v>89609000</v>
      </c>
      <c r="G30" s="159">
        <v>19232332</v>
      </c>
      <c r="H30" s="159">
        <v>11744644</v>
      </c>
      <c r="I30" s="159">
        <v>8517903</v>
      </c>
      <c r="J30" s="159">
        <v>39494879</v>
      </c>
      <c r="K30" s="159">
        <v>6187107</v>
      </c>
      <c r="L30" s="159">
        <v>5912321</v>
      </c>
      <c r="M30" s="159">
        <v>6049457</v>
      </c>
      <c r="N30" s="159">
        <v>18148885</v>
      </c>
      <c r="O30" s="159">
        <v>6895836</v>
      </c>
      <c r="P30" s="159">
        <v>42595</v>
      </c>
      <c r="Q30" s="159">
        <v>83054</v>
      </c>
      <c r="R30" s="159">
        <v>7021485</v>
      </c>
      <c r="S30" s="159"/>
      <c r="T30" s="159"/>
      <c r="U30" s="159"/>
      <c r="V30" s="159"/>
      <c r="W30" s="159">
        <v>64665249</v>
      </c>
      <c r="X30" s="159">
        <v>16045997</v>
      </c>
      <c r="Y30" s="159">
        <v>48619252</v>
      </c>
      <c r="Z30" s="141">
        <v>303</v>
      </c>
      <c r="AA30" s="157">
        <v>89609000</v>
      </c>
    </row>
    <row r="31" spans="1:27" ht="12.75">
      <c r="A31" s="138" t="s">
        <v>77</v>
      </c>
      <c r="B31" s="136"/>
      <c r="C31" s="155"/>
      <c r="D31" s="155"/>
      <c r="E31" s="156">
        <v>997000</v>
      </c>
      <c r="F31" s="60"/>
      <c r="G31" s="60">
        <v>86771</v>
      </c>
      <c r="H31" s="60">
        <v>2798</v>
      </c>
      <c r="I31" s="60"/>
      <c r="J31" s="60">
        <v>89569</v>
      </c>
      <c r="K31" s="60">
        <v>20252</v>
      </c>
      <c r="L31" s="60">
        <v>855114</v>
      </c>
      <c r="M31" s="60"/>
      <c r="N31" s="60">
        <v>875366</v>
      </c>
      <c r="O31" s="60">
        <v>68465</v>
      </c>
      <c r="P31" s="60"/>
      <c r="Q31" s="60">
        <v>411</v>
      </c>
      <c r="R31" s="60">
        <v>68876</v>
      </c>
      <c r="S31" s="60"/>
      <c r="T31" s="60"/>
      <c r="U31" s="60"/>
      <c r="V31" s="60"/>
      <c r="W31" s="60">
        <v>1033811</v>
      </c>
      <c r="X31" s="60">
        <v>716550</v>
      </c>
      <c r="Y31" s="60">
        <v>317261</v>
      </c>
      <c r="Z31" s="140">
        <v>44.28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34503507</v>
      </c>
      <c r="F32" s="100">
        <f t="shared" si="6"/>
        <v>0</v>
      </c>
      <c r="G32" s="100">
        <f t="shared" si="6"/>
        <v>11466</v>
      </c>
      <c r="H32" s="100">
        <f t="shared" si="6"/>
        <v>174</v>
      </c>
      <c r="I32" s="100">
        <f t="shared" si="6"/>
        <v>0</v>
      </c>
      <c r="J32" s="100">
        <f t="shared" si="6"/>
        <v>11640</v>
      </c>
      <c r="K32" s="100">
        <f t="shared" si="6"/>
        <v>0</v>
      </c>
      <c r="L32" s="100">
        <f t="shared" si="6"/>
        <v>0</v>
      </c>
      <c r="M32" s="100">
        <f t="shared" si="6"/>
        <v>25896</v>
      </c>
      <c r="N32" s="100">
        <f t="shared" si="6"/>
        <v>25896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37536</v>
      </c>
      <c r="X32" s="100">
        <f t="shared" si="6"/>
        <v>18110893</v>
      </c>
      <c r="Y32" s="100">
        <f t="shared" si="6"/>
        <v>-18073357</v>
      </c>
      <c r="Z32" s="137">
        <f>+IF(X32&lt;&gt;0,+(Y32/X32)*100,0)</f>
        <v>-99.79274351629155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>
        <v>29935172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14313550</v>
      </c>
      <c r="Y33" s="60">
        <v>-14313550</v>
      </c>
      <c r="Z33" s="140">
        <v>-100</v>
      </c>
      <c r="AA33" s="155"/>
    </row>
    <row r="34" spans="1:27" ht="12.75">
      <c r="A34" s="138" t="s">
        <v>80</v>
      </c>
      <c r="B34" s="136"/>
      <c r="C34" s="155"/>
      <c r="D34" s="155"/>
      <c r="E34" s="156">
        <v>2901431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2672261</v>
      </c>
      <c r="Y34" s="60">
        <v>-2672261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11466</v>
      </c>
      <c r="H35" s="60">
        <v>174</v>
      </c>
      <c r="I35" s="60"/>
      <c r="J35" s="60">
        <v>11640</v>
      </c>
      <c r="K35" s="60"/>
      <c r="L35" s="60"/>
      <c r="M35" s="60">
        <v>25896</v>
      </c>
      <c r="N35" s="60">
        <v>25896</v>
      </c>
      <c r="O35" s="60"/>
      <c r="P35" s="60"/>
      <c r="Q35" s="60"/>
      <c r="R35" s="60"/>
      <c r="S35" s="60"/>
      <c r="T35" s="60"/>
      <c r="U35" s="60"/>
      <c r="V35" s="60"/>
      <c r="W35" s="60">
        <v>37536</v>
      </c>
      <c r="X35" s="60"/>
      <c r="Y35" s="60">
        <v>37536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>
        <v>1666904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1125082</v>
      </c>
      <c r="Y36" s="60">
        <v>-1125082</v>
      </c>
      <c r="Z36" s="140">
        <v>-100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36756691</v>
      </c>
      <c r="F38" s="100">
        <f t="shared" si="7"/>
        <v>11059000</v>
      </c>
      <c r="G38" s="100">
        <f t="shared" si="7"/>
        <v>1571044</v>
      </c>
      <c r="H38" s="100">
        <f t="shared" si="7"/>
        <v>545644</v>
      </c>
      <c r="I38" s="100">
        <f t="shared" si="7"/>
        <v>19150</v>
      </c>
      <c r="J38" s="100">
        <f t="shared" si="7"/>
        <v>2135838</v>
      </c>
      <c r="K38" s="100">
        <f t="shared" si="7"/>
        <v>0</v>
      </c>
      <c r="L38" s="100">
        <f t="shared" si="7"/>
        <v>1394000</v>
      </c>
      <c r="M38" s="100">
        <f t="shared" si="7"/>
        <v>0</v>
      </c>
      <c r="N38" s="100">
        <f t="shared" si="7"/>
        <v>1394000</v>
      </c>
      <c r="O38" s="100">
        <f t="shared" si="7"/>
        <v>0</v>
      </c>
      <c r="P38" s="100">
        <f t="shared" si="7"/>
        <v>22560</v>
      </c>
      <c r="Q38" s="100">
        <f t="shared" si="7"/>
        <v>113653</v>
      </c>
      <c r="R38" s="100">
        <f t="shared" si="7"/>
        <v>136213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3666051</v>
      </c>
      <c r="X38" s="100">
        <f t="shared" si="7"/>
        <v>22990547</v>
      </c>
      <c r="Y38" s="100">
        <f t="shared" si="7"/>
        <v>-19324496</v>
      </c>
      <c r="Z38" s="137">
        <f>+IF(X38&lt;&gt;0,+(Y38/X38)*100,0)</f>
        <v>-84.0540940587451</v>
      </c>
      <c r="AA38" s="153">
        <f>SUM(AA39:AA41)</f>
        <v>11059000</v>
      </c>
    </row>
    <row r="39" spans="1:27" ht="12.75">
      <c r="A39" s="138" t="s">
        <v>85</v>
      </c>
      <c r="B39" s="136"/>
      <c r="C39" s="155"/>
      <c r="D39" s="155"/>
      <c r="E39" s="156">
        <v>7939191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>
        <v>11511</v>
      </c>
      <c r="R39" s="60">
        <v>11511</v>
      </c>
      <c r="S39" s="60"/>
      <c r="T39" s="60"/>
      <c r="U39" s="60"/>
      <c r="V39" s="60"/>
      <c r="W39" s="60">
        <v>11511</v>
      </c>
      <c r="X39" s="60">
        <v>2030750</v>
      </c>
      <c r="Y39" s="60">
        <v>-2019239</v>
      </c>
      <c r="Z39" s="140">
        <v>-99.43</v>
      </c>
      <c r="AA39" s="155"/>
    </row>
    <row r="40" spans="1:27" ht="12.75">
      <c r="A40" s="138" t="s">
        <v>86</v>
      </c>
      <c r="B40" s="136"/>
      <c r="C40" s="155"/>
      <c r="D40" s="155"/>
      <c r="E40" s="156">
        <v>28817500</v>
      </c>
      <c r="F40" s="60">
        <v>11059000</v>
      </c>
      <c r="G40" s="60">
        <v>1571044</v>
      </c>
      <c r="H40" s="60">
        <v>545644</v>
      </c>
      <c r="I40" s="60">
        <v>19150</v>
      </c>
      <c r="J40" s="60">
        <v>2135838</v>
      </c>
      <c r="K40" s="60"/>
      <c r="L40" s="60">
        <v>1394000</v>
      </c>
      <c r="M40" s="60"/>
      <c r="N40" s="60">
        <v>1394000</v>
      </c>
      <c r="O40" s="60"/>
      <c r="P40" s="60">
        <v>22560</v>
      </c>
      <c r="Q40" s="60">
        <v>102142</v>
      </c>
      <c r="R40" s="60">
        <v>124702</v>
      </c>
      <c r="S40" s="60"/>
      <c r="T40" s="60"/>
      <c r="U40" s="60"/>
      <c r="V40" s="60"/>
      <c r="W40" s="60">
        <v>3654540</v>
      </c>
      <c r="X40" s="60">
        <v>20959797</v>
      </c>
      <c r="Y40" s="60">
        <v>-17305257</v>
      </c>
      <c r="Z40" s="140">
        <v>-82.56</v>
      </c>
      <c r="AA40" s="155">
        <v>11059000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107547424</v>
      </c>
      <c r="F42" s="100">
        <f t="shared" si="8"/>
        <v>24453000</v>
      </c>
      <c r="G42" s="100">
        <f t="shared" si="8"/>
        <v>3456127</v>
      </c>
      <c r="H42" s="100">
        <f t="shared" si="8"/>
        <v>3456127</v>
      </c>
      <c r="I42" s="100">
        <f t="shared" si="8"/>
        <v>4091074</v>
      </c>
      <c r="J42" s="100">
        <f t="shared" si="8"/>
        <v>11003328</v>
      </c>
      <c r="K42" s="100">
        <f t="shared" si="8"/>
        <v>0</v>
      </c>
      <c r="L42" s="100">
        <f t="shared" si="8"/>
        <v>16060</v>
      </c>
      <c r="M42" s="100">
        <f t="shared" si="8"/>
        <v>0</v>
      </c>
      <c r="N42" s="100">
        <f t="shared" si="8"/>
        <v>16060</v>
      </c>
      <c r="O42" s="100">
        <f t="shared" si="8"/>
        <v>69994</v>
      </c>
      <c r="P42" s="100">
        <f t="shared" si="8"/>
        <v>64505</v>
      </c>
      <c r="Q42" s="100">
        <f t="shared" si="8"/>
        <v>462698</v>
      </c>
      <c r="R42" s="100">
        <f t="shared" si="8"/>
        <v>597197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11616585</v>
      </c>
      <c r="X42" s="100">
        <f t="shared" si="8"/>
        <v>84047110</v>
      </c>
      <c r="Y42" s="100">
        <f t="shared" si="8"/>
        <v>-72430525</v>
      </c>
      <c r="Z42" s="137">
        <f>+IF(X42&lt;&gt;0,+(Y42/X42)*100,0)</f>
        <v>-86.17848370990984</v>
      </c>
      <c r="AA42" s="153">
        <f>SUM(AA43:AA46)</f>
        <v>24453000</v>
      </c>
    </row>
    <row r="43" spans="1:27" ht="12.75">
      <c r="A43" s="138" t="s">
        <v>89</v>
      </c>
      <c r="B43" s="136"/>
      <c r="C43" s="155"/>
      <c r="D43" s="155"/>
      <c r="E43" s="156">
        <v>47185815</v>
      </c>
      <c r="F43" s="60">
        <v>21613000</v>
      </c>
      <c r="G43" s="60">
        <v>3456127</v>
      </c>
      <c r="H43" s="60">
        <v>3456127</v>
      </c>
      <c r="I43" s="60">
        <v>4091074</v>
      </c>
      <c r="J43" s="60">
        <v>11003328</v>
      </c>
      <c r="K43" s="60"/>
      <c r="L43" s="60">
        <v>16060</v>
      </c>
      <c r="M43" s="60"/>
      <c r="N43" s="60">
        <v>16060</v>
      </c>
      <c r="O43" s="60"/>
      <c r="P43" s="60">
        <v>24564</v>
      </c>
      <c r="Q43" s="60">
        <v>10000</v>
      </c>
      <c r="R43" s="60">
        <v>34564</v>
      </c>
      <c r="S43" s="60"/>
      <c r="T43" s="60"/>
      <c r="U43" s="60"/>
      <c r="V43" s="60"/>
      <c r="W43" s="60">
        <v>11053952</v>
      </c>
      <c r="X43" s="60">
        <v>37047652</v>
      </c>
      <c r="Y43" s="60">
        <v>-25993700</v>
      </c>
      <c r="Z43" s="140">
        <v>-70.16</v>
      </c>
      <c r="AA43" s="155">
        <v>21613000</v>
      </c>
    </row>
    <row r="44" spans="1:27" ht="12.75">
      <c r="A44" s="138" t="s">
        <v>90</v>
      </c>
      <c r="B44" s="136"/>
      <c r="C44" s="155"/>
      <c r="D44" s="155"/>
      <c r="E44" s="156">
        <v>29873577</v>
      </c>
      <c r="F44" s="60">
        <v>2840000</v>
      </c>
      <c r="G44" s="60"/>
      <c r="H44" s="60"/>
      <c r="I44" s="60"/>
      <c r="J44" s="60"/>
      <c r="K44" s="60"/>
      <c r="L44" s="60"/>
      <c r="M44" s="60"/>
      <c r="N44" s="60"/>
      <c r="O44" s="60">
        <v>69994</v>
      </c>
      <c r="P44" s="60">
        <v>39941</v>
      </c>
      <c r="Q44" s="60">
        <v>443398</v>
      </c>
      <c r="R44" s="60">
        <v>553333</v>
      </c>
      <c r="S44" s="60"/>
      <c r="T44" s="60"/>
      <c r="U44" s="60"/>
      <c r="V44" s="60"/>
      <c r="W44" s="60">
        <v>553333</v>
      </c>
      <c r="X44" s="60">
        <v>24705684</v>
      </c>
      <c r="Y44" s="60">
        <v>-24152351</v>
      </c>
      <c r="Z44" s="140">
        <v>-97.76</v>
      </c>
      <c r="AA44" s="155">
        <v>2840000</v>
      </c>
    </row>
    <row r="45" spans="1:27" ht="12.75">
      <c r="A45" s="138" t="s">
        <v>91</v>
      </c>
      <c r="B45" s="136"/>
      <c r="C45" s="157"/>
      <c r="D45" s="157"/>
      <c r="E45" s="158">
        <v>20094039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14543421</v>
      </c>
      <c r="Y45" s="159">
        <v>-14543421</v>
      </c>
      <c r="Z45" s="141">
        <v>-100</v>
      </c>
      <c r="AA45" s="157"/>
    </row>
    <row r="46" spans="1:27" ht="12.75">
      <c r="A46" s="138" t="s">
        <v>92</v>
      </c>
      <c r="B46" s="136"/>
      <c r="C46" s="155"/>
      <c r="D46" s="155"/>
      <c r="E46" s="156">
        <v>10393993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>
        <v>9300</v>
      </c>
      <c r="R46" s="60">
        <v>9300</v>
      </c>
      <c r="S46" s="60"/>
      <c r="T46" s="60"/>
      <c r="U46" s="60"/>
      <c r="V46" s="60"/>
      <c r="W46" s="60">
        <v>9300</v>
      </c>
      <c r="X46" s="60">
        <v>7750353</v>
      </c>
      <c r="Y46" s="60">
        <v>-7741053</v>
      </c>
      <c r="Z46" s="140">
        <v>-99.88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246270475</v>
      </c>
      <c r="F48" s="73">
        <f t="shared" si="9"/>
        <v>221300000</v>
      </c>
      <c r="G48" s="73">
        <f t="shared" si="9"/>
        <v>24841887</v>
      </c>
      <c r="H48" s="73">
        <f t="shared" si="9"/>
        <v>16222879</v>
      </c>
      <c r="I48" s="73">
        <f t="shared" si="9"/>
        <v>13128382</v>
      </c>
      <c r="J48" s="73">
        <f t="shared" si="9"/>
        <v>54193148</v>
      </c>
      <c r="K48" s="73">
        <f t="shared" si="9"/>
        <v>6679151</v>
      </c>
      <c r="L48" s="73">
        <f t="shared" si="9"/>
        <v>8605384</v>
      </c>
      <c r="M48" s="73">
        <f t="shared" si="9"/>
        <v>6486208</v>
      </c>
      <c r="N48" s="73">
        <f t="shared" si="9"/>
        <v>21770743</v>
      </c>
      <c r="O48" s="73">
        <f t="shared" si="9"/>
        <v>7442320</v>
      </c>
      <c r="P48" s="73">
        <f t="shared" si="9"/>
        <v>143060</v>
      </c>
      <c r="Q48" s="73">
        <f t="shared" si="9"/>
        <v>712755</v>
      </c>
      <c r="R48" s="73">
        <f t="shared" si="9"/>
        <v>8298135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84262026</v>
      </c>
      <c r="X48" s="73">
        <f t="shared" si="9"/>
        <v>153984874</v>
      </c>
      <c r="Y48" s="73">
        <f t="shared" si="9"/>
        <v>-69722848</v>
      </c>
      <c r="Z48" s="170">
        <f>+IF(X48&lt;&gt;0,+(Y48/X48)*100,0)</f>
        <v>-45.27902396439276</v>
      </c>
      <c r="AA48" s="168">
        <f>+AA28+AA32+AA38+AA42+AA47</f>
        <v>221300000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65775323</v>
      </c>
      <c r="F49" s="173">
        <f t="shared" si="10"/>
        <v>61960150</v>
      </c>
      <c r="G49" s="173">
        <f t="shared" si="10"/>
        <v>39018774</v>
      </c>
      <c r="H49" s="173">
        <f t="shared" si="10"/>
        <v>3376801</v>
      </c>
      <c r="I49" s="173">
        <f t="shared" si="10"/>
        <v>4692787</v>
      </c>
      <c r="J49" s="173">
        <f t="shared" si="10"/>
        <v>47088362</v>
      </c>
      <c r="K49" s="173">
        <f t="shared" si="10"/>
        <v>15431756</v>
      </c>
      <c r="L49" s="173">
        <f t="shared" si="10"/>
        <v>12221902</v>
      </c>
      <c r="M49" s="173">
        <f t="shared" si="10"/>
        <v>40074905</v>
      </c>
      <c r="N49" s="173">
        <f t="shared" si="10"/>
        <v>67728563</v>
      </c>
      <c r="O49" s="173">
        <f t="shared" si="10"/>
        <v>10580024</v>
      </c>
      <c r="P49" s="173">
        <f t="shared" si="10"/>
        <v>9274866</v>
      </c>
      <c r="Q49" s="173">
        <f t="shared" si="10"/>
        <v>12199706</v>
      </c>
      <c r="R49" s="173">
        <f t="shared" si="10"/>
        <v>32054596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146871521</v>
      </c>
      <c r="X49" s="173">
        <f>IF(F25=F48,0,X25-X48)</f>
        <v>-7621931</v>
      </c>
      <c r="Y49" s="173">
        <f t="shared" si="10"/>
        <v>154493452</v>
      </c>
      <c r="Z49" s="174">
        <f>+IF(X49&lt;&gt;0,+(Y49/X49)*100,0)</f>
        <v>-2026.9594673580752</v>
      </c>
      <c r="AA49" s="171">
        <f>+AA25-AA48</f>
        <v>61960150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42213000</v>
      </c>
      <c r="F5" s="60">
        <v>42213000</v>
      </c>
      <c r="G5" s="60">
        <v>5436034</v>
      </c>
      <c r="H5" s="60">
        <v>5474019</v>
      </c>
      <c r="I5" s="60">
        <v>5474019</v>
      </c>
      <c r="J5" s="60">
        <v>16384072</v>
      </c>
      <c r="K5" s="60">
        <v>5473700</v>
      </c>
      <c r="L5" s="60">
        <v>5471465</v>
      </c>
      <c r="M5" s="60">
        <v>5470265</v>
      </c>
      <c r="N5" s="60">
        <v>16415430</v>
      </c>
      <c r="O5" s="60">
        <v>5426692</v>
      </c>
      <c r="P5" s="60">
        <v>5690944</v>
      </c>
      <c r="Q5" s="60">
        <v>4386426</v>
      </c>
      <c r="R5" s="60">
        <v>15504062</v>
      </c>
      <c r="S5" s="60">
        <v>0</v>
      </c>
      <c r="T5" s="60">
        <v>0</v>
      </c>
      <c r="U5" s="60">
        <v>0</v>
      </c>
      <c r="V5" s="60">
        <v>0</v>
      </c>
      <c r="W5" s="60">
        <v>48303564</v>
      </c>
      <c r="X5" s="60">
        <v>23193042</v>
      </c>
      <c r="Y5" s="60">
        <v>25110522</v>
      </c>
      <c r="Z5" s="140">
        <v>108.27</v>
      </c>
      <c r="AA5" s="155">
        <v>42213000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32888000</v>
      </c>
      <c r="F7" s="60">
        <v>32888000</v>
      </c>
      <c r="G7" s="60">
        <v>2276164</v>
      </c>
      <c r="H7" s="60">
        <v>3994561</v>
      </c>
      <c r="I7" s="60">
        <v>4419936</v>
      </c>
      <c r="J7" s="60">
        <v>10690661</v>
      </c>
      <c r="K7" s="60">
        <v>2036039</v>
      </c>
      <c r="L7" s="60">
        <v>1653543</v>
      </c>
      <c r="M7" s="60">
        <v>2121546</v>
      </c>
      <c r="N7" s="60">
        <v>5811128</v>
      </c>
      <c r="O7" s="60">
        <v>2004896</v>
      </c>
      <c r="P7" s="60">
        <v>0</v>
      </c>
      <c r="Q7" s="60">
        <v>0</v>
      </c>
      <c r="R7" s="60">
        <v>2004896</v>
      </c>
      <c r="S7" s="60">
        <v>0</v>
      </c>
      <c r="T7" s="60">
        <v>0</v>
      </c>
      <c r="U7" s="60">
        <v>0</v>
      </c>
      <c r="V7" s="60">
        <v>0</v>
      </c>
      <c r="W7" s="60">
        <v>18506685</v>
      </c>
      <c r="X7" s="60">
        <v>23030680</v>
      </c>
      <c r="Y7" s="60">
        <v>-4523995</v>
      </c>
      <c r="Z7" s="140">
        <v>-19.64</v>
      </c>
      <c r="AA7" s="155">
        <v>32888000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38144000</v>
      </c>
      <c r="F8" s="60">
        <v>38145000</v>
      </c>
      <c r="G8" s="60">
        <v>4270858</v>
      </c>
      <c r="H8" s="60">
        <v>4450374</v>
      </c>
      <c r="I8" s="60">
        <v>4510516</v>
      </c>
      <c r="J8" s="60">
        <v>13231748</v>
      </c>
      <c r="K8" s="60">
        <v>4282643</v>
      </c>
      <c r="L8" s="60">
        <v>4280793</v>
      </c>
      <c r="M8" s="60">
        <v>4284043</v>
      </c>
      <c r="N8" s="60">
        <v>12847479</v>
      </c>
      <c r="O8" s="60">
        <v>4200619</v>
      </c>
      <c r="P8" s="60">
        <v>0</v>
      </c>
      <c r="Q8" s="60">
        <v>0</v>
      </c>
      <c r="R8" s="60">
        <v>4200619</v>
      </c>
      <c r="S8" s="60">
        <v>0</v>
      </c>
      <c r="T8" s="60">
        <v>0</v>
      </c>
      <c r="U8" s="60">
        <v>0</v>
      </c>
      <c r="V8" s="60">
        <v>0</v>
      </c>
      <c r="W8" s="60">
        <v>30279846</v>
      </c>
      <c r="X8" s="60">
        <v>18338440</v>
      </c>
      <c r="Y8" s="60">
        <v>11941406</v>
      </c>
      <c r="Z8" s="140">
        <v>65.12</v>
      </c>
      <c r="AA8" s="155">
        <v>38145000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22098298</v>
      </c>
      <c r="F9" s="60">
        <v>22098000</v>
      </c>
      <c r="G9" s="60">
        <v>2231536</v>
      </c>
      <c r="H9" s="60">
        <v>2231536</v>
      </c>
      <c r="I9" s="60">
        <v>2231536</v>
      </c>
      <c r="J9" s="60">
        <v>6694608</v>
      </c>
      <c r="K9" s="60">
        <v>2221436</v>
      </c>
      <c r="L9" s="60">
        <v>2220973</v>
      </c>
      <c r="M9" s="60">
        <v>2214889</v>
      </c>
      <c r="N9" s="60">
        <v>6657298</v>
      </c>
      <c r="O9" s="60">
        <v>2202656</v>
      </c>
      <c r="P9" s="60">
        <v>0</v>
      </c>
      <c r="Q9" s="60">
        <v>0</v>
      </c>
      <c r="R9" s="60">
        <v>2202656</v>
      </c>
      <c r="S9" s="60">
        <v>0</v>
      </c>
      <c r="T9" s="60">
        <v>0</v>
      </c>
      <c r="U9" s="60">
        <v>0</v>
      </c>
      <c r="V9" s="60">
        <v>0</v>
      </c>
      <c r="W9" s="60">
        <v>15554562</v>
      </c>
      <c r="X9" s="60">
        <v>15621741</v>
      </c>
      <c r="Y9" s="60">
        <v>-67179</v>
      </c>
      <c r="Z9" s="140">
        <v>-0.43</v>
      </c>
      <c r="AA9" s="155">
        <v>22098000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14288500</v>
      </c>
      <c r="F10" s="54">
        <v>14288000</v>
      </c>
      <c r="G10" s="54">
        <v>1209139</v>
      </c>
      <c r="H10" s="54">
        <v>1209139</v>
      </c>
      <c r="I10" s="54">
        <v>1208905</v>
      </c>
      <c r="J10" s="54">
        <v>3627183</v>
      </c>
      <c r="K10" s="54">
        <v>1203345</v>
      </c>
      <c r="L10" s="54">
        <v>1203189</v>
      </c>
      <c r="M10" s="54">
        <v>1199763</v>
      </c>
      <c r="N10" s="54">
        <v>3606297</v>
      </c>
      <c r="O10" s="54">
        <v>1192451</v>
      </c>
      <c r="P10" s="54">
        <v>0</v>
      </c>
      <c r="Q10" s="54">
        <v>0</v>
      </c>
      <c r="R10" s="54">
        <v>1192451</v>
      </c>
      <c r="S10" s="54">
        <v>0</v>
      </c>
      <c r="T10" s="54">
        <v>0</v>
      </c>
      <c r="U10" s="54">
        <v>0</v>
      </c>
      <c r="V10" s="54">
        <v>0</v>
      </c>
      <c r="W10" s="54">
        <v>8425931</v>
      </c>
      <c r="X10" s="54">
        <v>9501247</v>
      </c>
      <c r="Y10" s="54">
        <v>-1075316</v>
      </c>
      <c r="Z10" s="184">
        <v>-11.32</v>
      </c>
      <c r="AA10" s="130">
        <v>14288000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15566</v>
      </c>
      <c r="H11" s="60">
        <v>15566</v>
      </c>
      <c r="I11" s="60">
        <v>14781</v>
      </c>
      <c r="J11" s="60">
        <v>45913</v>
      </c>
      <c r="K11" s="60">
        <v>14781</v>
      </c>
      <c r="L11" s="60">
        <v>14781</v>
      </c>
      <c r="M11" s="60">
        <v>14781</v>
      </c>
      <c r="N11" s="60">
        <v>44343</v>
      </c>
      <c r="O11" s="60">
        <v>14781</v>
      </c>
      <c r="P11" s="60">
        <v>3708815</v>
      </c>
      <c r="Q11" s="60">
        <v>8462821</v>
      </c>
      <c r="R11" s="60">
        <v>12186417</v>
      </c>
      <c r="S11" s="60">
        <v>0</v>
      </c>
      <c r="T11" s="60">
        <v>0</v>
      </c>
      <c r="U11" s="60">
        <v>0</v>
      </c>
      <c r="V11" s="60">
        <v>0</v>
      </c>
      <c r="W11" s="60">
        <v>12276673</v>
      </c>
      <c r="X11" s="60"/>
      <c r="Y11" s="60">
        <v>12276673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149000</v>
      </c>
      <c r="F12" s="60">
        <v>149000</v>
      </c>
      <c r="G12" s="60">
        <v>-21120</v>
      </c>
      <c r="H12" s="60">
        <v>-18717</v>
      </c>
      <c r="I12" s="60">
        <v>-19752</v>
      </c>
      <c r="J12" s="60">
        <v>-59589</v>
      </c>
      <c r="K12" s="60">
        <v>-19853</v>
      </c>
      <c r="L12" s="60">
        <v>-17458</v>
      </c>
      <c r="M12" s="60">
        <v>-23367</v>
      </c>
      <c r="N12" s="60">
        <v>-60678</v>
      </c>
      <c r="O12" s="60">
        <v>-19751</v>
      </c>
      <c r="P12" s="60">
        <v>18167</v>
      </c>
      <c r="Q12" s="60">
        <v>22736</v>
      </c>
      <c r="R12" s="60">
        <v>21152</v>
      </c>
      <c r="S12" s="60">
        <v>0</v>
      </c>
      <c r="T12" s="60">
        <v>0</v>
      </c>
      <c r="U12" s="60">
        <v>0</v>
      </c>
      <c r="V12" s="60">
        <v>0</v>
      </c>
      <c r="W12" s="60">
        <v>-99115</v>
      </c>
      <c r="X12" s="60">
        <v>130447</v>
      </c>
      <c r="Y12" s="60">
        <v>-229562</v>
      </c>
      <c r="Z12" s="140">
        <v>-175.98</v>
      </c>
      <c r="AA12" s="155">
        <v>149000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564000</v>
      </c>
      <c r="F13" s="60">
        <v>564000</v>
      </c>
      <c r="G13" s="60">
        <v>87133</v>
      </c>
      <c r="H13" s="60">
        <v>0</v>
      </c>
      <c r="I13" s="60">
        <v>0</v>
      </c>
      <c r="J13" s="60">
        <v>87133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87133</v>
      </c>
      <c r="X13" s="60">
        <v>480700</v>
      </c>
      <c r="Y13" s="60">
        <v>-393567</v>
      </c>
      <c r="Z13" s="140">
        <v>-81.87</v>
      </c>
      <c r="AA13" s="155">
        <v>564000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4757000</v>
      </c>
      <c r="F14" s="60">
        <v>4757000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23978</v>
      </c>
      <c r="R14" s="60">
        <v>23978</v>
      </c>
      <c r="S14" s="60">
        <v>0</v>
      </c>
      <c r="T14" s="60">
        <v>0</v>
      </c>
      <c r="U14" s="60">
        <v>0</v>
      </c>
      <c r="V14" s="60">
        <v>0</v>
      </c>
      <c r="W14" s="60">
        <v>23978</v>
      </c>
      <c r="X14" s="60">
        <v>3999017</v>
      </c>
      <c r="Y14" s="60">
        <v>-3975039</v>
      </c>
      <c r="Z14" s="140">
        <v>-99.4</v>
      </c>
      <c r="AA14" s="155">
        <v>4757000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6000</v>
      </c>
      <c r="F15" s="60">
        <v>6000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6000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1150</v>
      </c>
      <c r="G16" s="60">
        <v>-4649</v>
      </c>
      <c r="H16" s="60">
        <v>-6798</v>
      </c>
      <c r="I16" s="60">
        <v>-18772</v>
      </c>
      <c r="J16" s="60">
        <v>-30219</v>
      </c>
      <c r="K16" s="60">
        <v>-1184</v>
      </c>
      <c r="L16" s="60">
        <v>0</v>
      </c>
      <c r="M16" s="60">
        <v>-2807</v>
      </c>
      <c r="N16" s="60">
        <v>-3991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-34210</v>
      </c>
      <c r="X16" s="60">
        <v>86608</v>
      </c>
      <c r="Y16" s="60">
        <v>-120818</v>
      </c>
      <c r="Z16" s="140">
        <v>-139.5</v>
      </c>
      <c r="AA16" s="155">
        <v>1150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97714000</v>
      </c>
      <c r="F19" s="60">
        <v>89833000</v>
      </c>
      <c r="G19" s="60">
        <v>39323000</v>
      </c>
      <c r="H19" s="60">
        <v>2250000</v>
      </c>
      <c r="I19" s="60">
        <v>0</v>
      </c>
      <c r="J19" s="60">
        <v>41573000</v>
      </c>
      <c r="K19" s="60">
        <v>1900000</v>
      </c>
      <c r="L19" s="60">
        <v>0</v>
      </c>
      <c r="M19" s="60">
        <v>22506000</v>
      </c>
      <c r="N19" s="60">
        <v>24406000</v>
      </c>
      <c r="O19" s="60">
        <v>3000000</v>
      </c>
      <c r="P19" s="60">
        <v>0</v>
      </c>
      <c r="Q19" s="60">
        <v>0</v>
      </c>
      <c r="R19" s="60">
        <v>3000000</v>
      </c>
      <c r="S19" s="60">
        <v>0</v>
      </c>
      <c r="T19" s="60">
        <v>0</v>
      </c>
      <c r="U19" s="60">
        <v>0</v>
      </c>
      <c r="V19" s="60">
        <v>0</v>
      </c>
      <c r="W19" s="60">
        <v>68979000</v>
      </c>
      <c r="X19" s="60">
        <v>97713999</v>
      </c>
      <c r="Y19" s="60">
        <v>-28734999</v>
      </c>
      <c r="Z19" s="140">
        <v>-29.41</v>
      </c>
      <c r="AA19" s="155">
        <v>89833000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5000000</v>
      </c>
      <c r="F20" s="54">
        <v>3760000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16500</v>
      </c>
      <c r="R20" s="54">
        <v>16500</v>
      </c>
      <c r="S20" s="54">
        <v>0</v>
      </c>
      <c r="T20" s="54">
        <v>0</v>
      </c>
      <c r="U20" s="54">
        <v>0</v>
      </c>
      <c r="V20" s="54">
        <v>0</v>
      </c>
      <c r="W20" s="54">
        <v>16500</v>
      </c>
      <c r="X20" s="54">
        <v>61980</v>
      </c>
      <c r="Y20" s="54">
        <v>-45480</v>
      </c>
      <c r="Z20" s="184">
        <v>-73.38</v>
      </c>
      <c r="AA20" s="130">
        <v>3760000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257821798</v>
      </c>
      <c r="F22" s="190">
        <f t="shared" si="0"/>
        <v>248702150</v>
      </c>
      <c r="G22" s="190">
        <f t="shared" si="0"/>
        <v>54823661</v>
      </c>
      <c r="H22" s="190">
        <f t="shared" si="0"/>
        <v>19599680</v>
      </c>
      <c r="I22" s="190">
        <f t="shared" si="0"/>
        <v>17821169</v>
      </c>
      <c r="J22" s="190">
        <f t="shared" si="0"/>
        <v>92244510</v>
      </c>
      <c r="K22" s="190">
        <f t="shared" si="0"/>
        <v>17110907</v>
      </c>
      <c r="L22" s="190">
        <f t="shared" si="0"/>
        <v>14827286</v>
      </c>
      <c r="M22" s="190">
        <f t="shared" si="0"/>
        <v>37785113</v>
      </c>
      <c r="N22" s="190">
        <f t="shared" si="0"/>
        <v>69723306</v>
      </c>
      <c r="O22" s="190">
        <f t="shared" si="0"/>
        <v>18022344</v>
      </c>
      <c r="P22" s="190">
        <f t="shared" si="0"/>
        <v>9417926</v>
      </c>
      <c r="Q22" s="190">
        <f t="shared" si="0"/>
        <v>12912461</v>
      </c>
      <c r="R22" s="190">
        <f t="shared" si="0"/>
        <v>40352731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202320547</v>
      </c>
      <c r="X22" s="190">
        <f t="shared" si="0"/>
        <v>192157901</v>
      </c>
      <c r="Y22" s="190">
        <f t="shared" si="0"/>
        <v>10162646</v>
      </c>
      <c r="Z22" s="191">
        <f>+IF(X22&lt;&gt;0,+(Y22/X22)*100,0)</f>
        <v>5.288695363091003</v>
      </c>
      <c r="AA22" s="188">
        <f>SUM(AA5:AA21)</f>
        <v>248702150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89286139</v>
      </c>
      <c r="F25" s="60">
        <v>89286000</v>
      </c>
      <c r="G25" s="60">
        <v>10462923</v>
      </c>
      <c r="H25" s="60">
        <v>7200175</v>
      </c>
      <c r="I25" s="60">
        <v>6053375</v>
      </c>
      <c r="J25" s="60">
        <v>23716473</v>
      </c>
      <c r="K25" s="60">
        <v>6255526</v>
      </c>
      <c r="L25" s="60">
        <v>6843320</v>
      </c>
      <c r="M25" s="60">
        <v>6104843</v>
      </c>
      <c r="N25" s="60">
        <v>19203689</v>
      </c>
      <c r="O25" s="60">
        <v>6937692</v>
      </c>
      <c r="P25" s="60">
        <v>0</v>
      </c>
      <c r="Q25" s="60">
        <v>0</v>
      </c>
      <c r="R25" s="60">
        <v>6937692</v>
      </c>
      <c r="S25" s="60">
        <v>0</v>
      </c>
      <c r="T25" s="60">
        <v>0</v>
      </c>
      <c r="U25" s="60">
        <v>0</v>
      </c>
      <c r="V25" s="60">
        <v>0</v>
      </c>
      <c r="W25" s="60">
        <v>49857854</v>
      </c>
      <c r="X25" s="60">
        <v>63268187</v>
      </c>
      <c r="Y25" s="60">
        <v>-13410333</v>
      </c>
      <c r="Z25" s="140">
        <v>-21.2</v>
      </c>
      <c r="AA25" s="155">
        <v>89286000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6893000</v>
      </c>
      <c r="F26" s="60">
        <v>6893000</v>
      </c>
      <c r="G26" s="60">
        <v>365435</v>
      </c>
      <c r="H26" s="60">
        <v>353093</v>
      </c>
      <c r="I26" s="60">
        <v>354756</v>
      </c>
      <c r="J26" s="60">
        <v>1073284</v>
      </c>
      <c r="K26" s="60">
        <v>351393</v>
      </c>
      <c r="L26" s="60">
        <v>350288</v>
      </c>
      <c r="M26" s="60">
        <v>355469</v>
      </c>
      <c r="N26" s="60">
        <v>1057150</v>
      </c>
      <c r="O26" s="60">
        <v>352969</v>
      </c>
      <c r="P26" s="60">
        <v>0</v>
      </c>
      <c r="Q26" s="60">
        <v>0</v>
      </c>
      <c r="R26" s="60">
        <v>352969</v>
      </c>
      <c r="S26" s="60">
        <v>0</v>
      </c>
      <c r="T26" s="60">
        <v>0</v>
      </c>
      <c r="U26" s="60">
        <v>0</v>
      </c>
      <c r="V26" s="60">
        <v>0</v>
      </c>
      <c r="W26" s="60">
        <v>2483403</v>
      </c>
      <c r="X26" s="60">
        <v>5031881</v>
      </c>
      <c r="Y26" s="60">
        <v>-2548478</v>
      </c>
      <c r="Z26" s="140">
        <v>-50.65</v>
      </c>
      <c r="AA26" s="155">
        <v>6893000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35000457</v>
      </c>
      <c r="F27" s="60">
        <v>35000000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35000000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26534050</v>
      </c>
      <c r="F28" s="60">
        <v>26534000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26534000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4334800</v>
      </c>
      <c r="F29" s="60">
        <v>1335000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62251</v>
      </c>
      <c r="R29" s="60">
        <v>62251</v>
      </c>
      <c r="S29" s="60">
        <v>0</v>
      </c>
      <c r="T29" s="60">
        <v>0</v>
      </c>
      <c r="U29" s="60">
        <v>0</v>
      </c>
      <c r="V29" s="60">
        <v>0</v>
      </c>
      <c r="W29" s="60">
        <v>62251</v>
      </c>
      <c r="X29" s="60">
        <v>4084772</v>
      </c>
      <c r="Y29" s="60">
        <v>-4022521</v>
      </c>
      <c r="Z29" s="140">
        <v>-98.48</v>
      </c>
      <c r="AA29" s="155">
        <v>1335000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42291945</v>
      </c>
      <c r="F30" s="60">
        <v>24453000</v>
      </c>
      <c r="G30" s="60">
        <v>3456127</v>
      </c>
      <c r="H30" s="60">
        <v>3456127</v>
      </c>
      <c r="I30" s="60">
        <v>4091074</v>
      </c>
      <c r="J30" s="60">
        <v>11003328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318873</v>
      </c>
      <c r="R30" s="60">
        <v>318873</v>
      </c>
      <c r="S30" s="60">
        <v>0</v>
      </c>
      <c r="T30" s="60">
        <v>0</v>
      </c>
      <c r="U30" s="60">
        <v>0</v>
      </c>
      <c r="V30" s="60">
        <v>0</v>
      </c>
      <c r="W30" s="60">
        <v>11322201</v>
      </c>
      <c r="X30" s="60">
        <v>35696000</v>
      </c>
      <c r="Y30" s="60">
        <v>-24373799</v>
      </c>
      <c r="Z30" s="140">
        <v>-68.28</v>
      </c>
      <c r="AA30" s="155">
        <v>24453000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11059104</v>
      </c>
      <c r="F31" s="60">
        <v>11059000</v>
      </c>
      <c r="G31" s="60">
        <v>1571044</v>
      </c>
      <c r="H31" s="60">
        <v>536496</v>
      </c>
      <c r="I31" s="60">
        <v>0</v>
      </c>
      <c r="J31" s="60">
        <v>2107540</v>
      </c>
      <c r="K31" s="60">
        <v>0</v>
      </c>
      <c r="L31" s="60">
        <v>1395716</v>
      </c>
      <c r="M31" s="60">
        <v>0</v>
      </c>
      <c r="N31" s="60">
        <v>1395716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3503256</v>
      </c>
      <c r="X31" s="60">
        <v>6655961</v>
      </c>
      <c r="Y31" s="60">
        <v>-3152705</v>
      </c>
      <c r="Z31" s="140">
        <v>-47.37</v>
      </c>
      <c r="AA31" s="155">
        <v>11059000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3675316</v>
      </c>
      <c r="F32" s="60">
        <v>3175000</v>
      </c>
      <c r="G32" s="60">
        <v>1550545</v>
      </c>
      <c r="H32" s="60">
        <v>341891</v>
      </c>
      <c r="I32" s="60">
        <v>95134</v>
      </c>
      <c r="J32" s="60">
        <v>1987570</v>
      </c>
      <c r="K32" s="60">
        <v>0</v>
      </c>
      <c r="L32" s="60">
        <v>16060</v>
      </c>
      <c r="M32" s="60">
        <v>0</v>
      </c>
      <c r="N32" s="60">
        <v>16060</v>
      </c>
      <c r="O32" s="60">
        <v>83194</v>
      </c>
      <c r="P32" s="60">
        <v>89677</v>
      </c>
      <c r="Q32" s="60">
        <v>168866</v>
      </c>
      <c r="R32" s="60">
        <v>341737</v>
      </c>
      <c r="S32" s="60">
        <v>0</v>
      </c>
      <c r="T32" s="60">
        <v>0</v>
      </c>
      <c r="U32" s="60">
        <v>0</v>
      </c>
      <c r="V32" s="60">
        <v>0</v>
      </c>
      <c r="W32" s="60">
        <v>2345367</v>
      </c>
      <c r="X32" s="60">
        <v>2905058</v>
      </c>
      <c r="Y32" s="60">
        <v>-559691</v>
      </c>
      <c r="Z32" s="140">
        <v>-19.27</v>
      </c>
      <c r="AA32" s="155">
        <v>3175000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27195664</v>
      </c>
      <c r="F34" s="60">
        <v>23565000</v>
      </c>
      <c r="G34" s="60">
        <v>7435813</v>
      </c>
      <c r="H34" s="60">
        <v>4335097</v>
      </c>
      <c r="I34" s="60">
        <v>2534043</v>
      </c>
      <c r="J34" s="60">
        <v>14304953</v>
      </c>
      <c r="K34" s="60">
        <v>72232</v>
      </c>
      <c r="L34" s="60">
        <v>0</v>
      </c>
      <c r="M34" s="60">
        <v>25896</v>
      </c>
      <c r="N34" s="60">
        <v>98128</v>
      </c>
      <c r="O34" s="60">
        <v>68465</v>
      </c>
      <c r="P34" s="60">
        <v>53383</v>
      </c>
      <c r="Q34" s="60">
        <v>162765</v>
      </c>
      <c r="R34" s="60">
        <v>284613</v>
      </c>
      <c r="S34" s="60">
        <v>0</v>
      </c>
      <c r="T34" s="60">
        <v>0</v>
      </c>
      <c r="U34" s="60">
        <v>0</v>
      </c>
      <c r="V34" s="60">
        <v>0</v>
      </c>
      <c r="W34" s="60">
        <v>14687694</v>
      </c>
      <c r="X34" s="60">
        <v>24338686</v>
      </c>
      <c r="Y34" s="60">
        <v>-9650992</v>
      </c>
      <c r="Z34" s="140">
        <v>-39.65</v>
      </c>
      <c r="AA34" s="155">
        <v>23565000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246270475</v>
      </c>
      <c r="F36" s="190">
        <f t="shared" si="1"/>
        <v>221300000</v>
      </c>
      <c r="G36" s="190">
        <f t="shared" si="1"/>
        <v>24841887</v>
      </c>
      <c r="H36" s="190">
        <f t="shared" si="1"/>
        <v>16222879</v>
      </c>
      <c r="I36" s="190">
        <f t="shared" si="1"/>
        <v>13128382</v>
      </c>
      <c r="J36" s="190">
        <f t="shared" si="1"/>
        <v>54193148</v>
      </c>
      <c r="K36" s="190">
        <f t="shared" si="1"/>
        <v>6679151</v>
      </c>
      <c r="L36" s="190">
        <f t="shared" si="1"/>
        <v>8605384</v>
      </c>
      <c r="M36" s="190">
        <f t="shared" si="1"/>
        <v>6486208</v>
      </c>
      <c r="N36" s="190">
        <f t="shared" si="1"/>
        <v>21770743</v>
      </c>
      <c r="O36" s="190">
        <f t="shared" si="1"/>
        <v>7442320</v>
      </c>
      <c r="P36" s="190">
        <f t="shared" si="1"/>
        <v>143060</v>
      </c>
      <c r="Q36" s="190">
        <f t="shared" si="1"/>
        <v>712755</v>
      </c>
      <c r="R36" s="190">
        <f t="shared" si="1"/>
        <v>8298135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84262026</v>
      </c>
      <c r="X36" s="190">
        <f t="shared" si="1"/>
        <v>141980545</v>
      </c>
      <c r="Y36" s="190">
        <f t="shared" si="1"/>
        <v>-57718519</v>
      </c>
      <c r="Z36" s="191">
        <f>+IF(X36&lt;&gt;0,+(Y36/X36)*100,0)</f>
        <v>-40.65241403320434</v>
      </c>
      <c r="AA36" s="188">
        <f>SUM(AA25:AA35)</f>
        <v>221300000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11551323</v>
      </c>
      <c r="F38" s="106">
        <f t="shared" si="2"/>
        <v>27402150</v>
      </c>
      <c r="G38" s="106">
        <f t="shared" si="2"/>
        <v>29981774</v>
      </c>
      <c r="H38" s="106">
        <f t="shared" si="2"/>
        <v>3376801</v>
      </c>
      <c r="I38" s="106">
        <f t="shared" si="2"/>
        <v>4692787</v>
      </c>
      <c r="J38" s="106">
        <f t="shared" si="2"/>
        <v>38051362</v>
      </c>
      <c r="K38" s="106">
        <f t="shared" si="2"/>
        <v>10431756</v>
      </c>
      <c r="L38" s="106">
        <f t="shared" si="2"/>
        <v>6221902</v>
      </c>
      <c r="M38" s="106">
        <f t="shared" si="2"/>
        <v>31298905</v>
      </c>
      <c r="N38" s="106">
        <f t="shared" si="2"/>
        <v>47952563</v>
      </c>
      <c r="O38" s="106">
        <f t="shared" si="2"/>
        <v>10580024</v>
      </c>
      <c r="P38" s="106">
        <f t="shared" si="2"/>
        <v>9274866</v>
      </c>
      <c r="Q38" s="106">
        <f t="shared" si="2"/>
        <v>12199706</v>
      </c>
      <c r="R38" s="106">
        <f t="shared" si="2"/>
        <v>32054596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118058521</v>
      </c>
      <c r="X38" s="106">
        <f>IF(F22=F36,0,X22-X36)</f>
        <v>50177356</v>
      </c>
      <c r="Y38" s="106">
        <f t="shared" si="2"/>
        <v>67881165</v>
      </c>
      <c r="Z38" s="201">
        <f>+IF(X38&lt;&gt;0,+(Y38/X38)*100,0)</f>
        <v>135.28246685616517</v>
      </c>
      <c r="AA38" s="199">
        <f>+AA22-AA36</f>
        <v>27402150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51263000</v>
      </c>
      <c r="F39" s="60">
        <v>30913000</v>
      </c>
      <c r="G39" s="60">
        <v>9037000</v>
      </c>
      <c r="H39" s="60">
        <v>0</v>
      </c>
      <c r="I39" s="60">
        <v>0</v>
      </c>
      <c r="J39" s="60">
        <v>9037000</v>
      </c>
      <c r="K39" s="60">
        <v>5000000</v>
      </c>
      <c r="L39" s="60">
        <v>6000000</v>
      </c>
      <c r="M39" s="60">
        <v>8776000</v>
      </c>
      <c r="N39" s="60">
        <v>19776000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28813000</v>
      </c>
      <c r="X39" s="60">
        <v>28767999</v>
      </c>
      <c r="Y39" s="60">
        <v>45001</v>
      </c>
      <c r="Z39" s="140">
        <v>0.16</v>
      </c>
      <c r="AA39" s="155">
        <v>30913000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16499997</v>
      </c>
      <c r="Y40" s="54">
        <v>-16499997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2961000</v>
      </c>
      <c r="F41" s="60">
        <v>3645000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3645000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65775323</v>
      </c>
      <c r="F42" s="88">
        <f t="shared" si="3"/>
        <v>61960150</v>
      </c>
      <c r="G42" s="88">
        <f t="shared" si="3"/>
        <v>39018774</v>
      </c>
      <c r="H42" s="88">
        <f t="shared" si="3"/>
        <v>3376801</v>
      </c>
      <c r="I42" s="88">
        <f t="shared" si="3"/>
        <v>4692787</v>
      </c>
      <c r="J42" s="88">
        <f t="shared" si="3"/>
        <v>47088362</v>
      </c>
      <c r="K42" s="88">
        <f t="shared" si="3"/>
        <v>15431756</v>
      </c>
      <c r="L42" s="88">
        <f t="shared" si="3"/>
        <v>12221902</v>
      </c>
      <c r="M42" s="88">
        <f t="shared" si="3"/>
        <v>40074905</v>
      </c>
      <c r="N42" s="88">
        <f t="shared" si="3"/>
        <v>67728563</v>
      </c>
      <c r="O42" s="88">
        <f t="shared" si="3"/>
        <v>10580024</v>
      </c>
      <c r="P42" s="88">
        <f t="shared" si="3"/>
        <v>9274866</v>
      </c>
      <c r="Q42" s="88">
        <f t="shared" si="3"/>
        <v>12199706</v>
      </c>
      <c r="R42" s="88">
        <f t="shared" si="3"/>
        <v>32054596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146871521</v>
      </c>
      <c r="X42" s="88">
        <f t="shared" si="3"/>
        <v>95445352</v>
      </c>
      <c r="Y42" s="88">
        <f t="shared" si="3"/>
        <v>51426169</v>
      </c>
      <c r="Z42" s="208">
        <f>+IF(X42&lt;&gt;0,+(Y42/X42)*100,0)</f>
        <v>53.880223523089946</v>
      </c>
      <c r="AA42" s="206">
        <f>SUM(AA38:AA41)</f>
        <v>61960150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65775323</v>
      </c>
      <c r="F44" s="77">
        <f t="shared" si="4"/>
        <v>61960150</v>
      </c>
      <c r="G44" s="77">
        <f t="shared" si="4"/>
        <v>39018774</v>
      </c>
      <c r="H44" s="77">
        <f t="shared" si="4"/>
        <v>3376801</v>
      </c>
      <c r="I44" s="77">
        <f t="shared" si="4"/>
        <v>4692787</v>
      </c>
      <c r="J44" s="77">
        <f t="shared" si="4"/>
        <v>47088362</v>
      </c>
      <c r="K44" s="77">
        <f t="shared" si="4"/>
        <v>15431756</v>
      </c>
      <c r="L44" s="77">
        <f t="shared" si="4"/>
        <v>12221902</v>
      </c>
      <c r="M44" s="77">
        <f t="shared" si="4"/>
        <v>40074905</v>
      </c>
      <c r="N44" s="77">
        <f t="shared" si="4"/>
        <v>67728563</v>
      </c>
      <c r="O44" s="77">
        <f t="shared" si="4"/>
        <v>10580024</v>
      </c>
      <c r="P44" s="77">
        <f t="shared" si="4"/>
        <v>9274866</v>
      </c>
      <c r="Q44" s="77">
        <f t="shared" si="4"/>
        <v>12199706</v>
      </c>
      <c r="R44" s="77">
        <f t="shared" si="4"/>
        <v>32054596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146871521</v>
      </c>
      <c r="X44" s="77">
        <f t="shared" si="4"/>
        <v>95445352</v>
      </c>
      <c r="Y44" s="77">
        <f t="shared" si="4"/>
        <v>51426169</v>
      </c>
      <c r="Z44" s="212">
        <f>+IF(X44&lt;&gt;0,+(Y44/X44)*100,0)</f>
        <v>53.880223523089946</v>
      </c>
      <c r="AA44" s="210">
        <f>+AA42-AA43</f>
        <v>61960150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65775323</v>
      </c>
      <c r="F46" s="88">
        <f t="shared" si="5"/>
        <v>61960150</v>
      </c>
      <c r="G46" s="88">
        <f t="shared" si="5"/>
        <v>39018774</v>
      </c>
      <c r="H46" s="88">
        <f t="shared" si="5"/>
        <v>3376801</v>
      </c>
      <c r="I46" s="88">
        <f t="shared" si="5"/>
        <v>4692787</v>
      </c>
      <c r="J46" s="88">
        <f t="shared" si="5"/>
        <v>47088362</v>
      </c>
      <c r="K46" s="88">
        <f t="shared" si="5"/>
        <v>15431756</v>
      </c>
      <c r="L46" s="88">
        <f t="shared" si="5"/>
        <v>12221902</v>
      </c>
      <c r="M46" s="88">
        <f t="shared" si="5"/>
        <v>40074905</v>
      </c>
      <c r="N46" s="88">
        <f t="shared" si="5"/>
        <v>67728563</v>
      </c>
      <c r="O46" s="88">
        <f t="shared" si="5"/>
        <v>10580024</v>
      </c>
      <c r="P46" s="88">
        <f t="shared" si="5"/>
        <v>9274866</v>
      </c>
      <c r="Q46" s="88">
        <f t="shared" si="5"/>
        <v>12199706</v>
      </c>
      <c r="R46" s="88">
        <f t="shared" si="5"/>
        <v>32054596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146871521</v>
      </c>
      <c r="X46" s="88">
        <f t="shared" si="5"/>
        <v>95445352</v>
      </c>
      <c r="Y46" s="88">
        <f t="shared" si="5"/>
        <v>51426169</v>
      </c>
      <c r="Z46" s="208">
        <f>+IF(X46&lt;&gt;0,+(Y46/X46)*100,0)</f>
        <v>53.880223523089946</v>
      </c>
      <c r="AA46" s="206">
        <f>SUM(AA44:AA45)</f>
        <v>61960150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65775323</v>
      </c>
      <c r="F48" s="219">
        <f t="shared" si="6"/>
        <v>61960150</v>
      </c>
      <c r="G48" s="219">
        <f t="shared" si="6"/>
        <v>39018774</v>
      </c>
      <c r="H48" s="220">
        <f t="shared" si="6"/>
        <v>3376801</v>
      </c>
      <c r="I48" s="220">
        <f t="shared" si="6"/>
        <v>4692787</v>
      </c>
      <c r="J48" s="220">
        <f t="shared" si="6"/>
        <v>47088362</v>
      </c>
      <c r="K48" s="220">
        <f t="shared" si="6"/>
        <v>15431756</v>
      </c>
      <c r="L48" s="220">
        <f t="shared" si="6"/>
        <v>12221902</v>
      </c>
      <c r="M48" s="219">
        <f t="shared" si="6"/>
        <v>40074905</v>
      </c>
      <c r="N48" s="219">
        <f t="shared" si="6"/>
        <v>67728563</v>
      </c>
      <c r="O48" s="220">
        <f t="shared" si="6"/>
        <v>10580024</v>
      </c>
      <c r="P48" s="220">
        <f t="shared" si="6"/>
        <v>9274866</v>
      </c>
      <c r="Q48" s="220">
        <f t="shared" si="6"/>
        <v>12199706</v>
      </c>
      <c r="R48" s="220">
        <f t="shared" si="6"/>
        <v>32054596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146871521</v>
      </c>
      <c r="X48" s="220">
        <f t="shared" si="6"/>
        <v>95445352</v>
      </c>
      <c r="Y48" s="220">
        <f t="shared" si="6"/>
        <v>51426169</v>
      </c>
      <c r="Z48" s="221">
        <f>+IF(X48&lt;&gt;0,+(Y48/X48)*100,0)</f>
        <v>53.880223523089946</v>
      </c>
      <c r="AA48" s="222">
        <f>SUM(AA46:AA47)</f>
        <v>61960150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1000000</v>
      </c>
      <c r="F5" s="100">
        <f t="shared" si="0"/>
        <v>2588000</v>
      </c>
      <c r="G5" s="100">
        <f t="shared" si="0"/>
        <v>189203</v>
      </c>
      <c r="H5" s="100">
        <f t="shared" si="0"/>
        <v>0</v>
      </c>
      <c r="I5" s="100">
        <f t="shared" si="0"/>
        <v>0</v>
      </c>
      <c r="J5" s="100">
        <f t="shared" si="0"/>
        <v>189203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189203</v>
      </c>
      <c r="X5" s="100">
        <f t="shared" si="0"/>
        <v>6183297</v>
      </c>
      <c r="Y5" s="100">
        <f t="shared" si="0"/>
        <v>-5994094</v>
      </c>
      <c r="Z5" s="137">
        <f>+IF(X5&lt;&gt;0,+(Y5/X5)*100,0)</f>
        <v>-96.94009522751374</v>
      </c>
      <c r="AA5" s="153">
        <f>SUM(AA6:AA8)</f>
        <v>2588000</v>
      </c>
    </row>
    <row r="6" spans="1:27" ht="12.75">
      <c r="A6" s="138" t="s">
        <v>75</v>
      </c>
      <c r="B6" s="136"/>
      <c r="C6" s="155"/>
      <c r="D6" s="155"/>
      <c r="E6" s="156"/>
      <c r="F6" s="60">
        <v>2588000</v>
      </c>
      <c r="G6" s="60">
        <v>189203</v>
      </c>
      <c r="H6" s="60"/>
      <c r="I6" s="60"/>
      <c r="J6" s="60">
        <v>189203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189203</v>
      </c>
      <c r="X6" s="60">
        <v>891297</v>
      </c>
      <c r="Y6" s="60">
        <v>-702094</v>
      </c>
      <c r="Z6" s="140">
        <v>-78.77</v>
      </c>
      <c r="AA6" s="62">
        <v>2588000</v>
      </c>
    </row>
    <row r="7" spans="1:27" ht="12.75">
      <c r="A7" s="138" t="s">
        <v>76</v>
      </c>
      <c r="B7" s="136"/>
      <c r="C7" s="157"/>
      <c r="D7" s="157"/>
      <c r="E7" s="158">
        <v>1000000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5292000</v>
      </c>
      <c r="Y7" s="159">
        <v>-5292000</v>
      </c>
      <c r="Z7" s="141">
        <v>-100</v>
      </c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8402000</v>
      </c>
      <c r="F9" s="100">
        <f t="shared" si="1"/>
        <v>495000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4653143</v>
      </c>
      <c r="Y9" s="100">
        <f t="shared" si="1"/>
        <v>-4653143</v>
      </c>
      <c r="Z9" s="137">
        <f>+IF(X9&lt;&gt;0,+(Y9/X9)*100,0)</f>
        <v>-100</v>
      </c>
      <c r="AA9" s="102">
        <f>SUM(AA10:AA14)</f>
        <v>495000</v>
      </c>
    </row>
    <row r="10" spans="1:27" ht="12.75">
      <c r="A10" s="138" t="s">
        <v>79</v>
      </c>
      <c r="B10" s="136"/>
      <c r="C10" s="155"/>
      <c r="D10" s="155"/>
      <c r="E10" s="156">
        <v>6627000</v>
      </c>
      <c r="F10" s="60">
        <v>405000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2968063</v>
      </c>
      <c r="Y10" s="60">
        <v>-2968063</v>
      </c>
      <c r="Z10" s="140">
        <v>-100</v>
      </c>
      <c r="AA10" s="62">
        <v>405000</v>
      </c>
    </row>
    <row r="11" spans="1:27" ht="12.75">
      <c r="A11" s="138" t="s">
        <v>80</v>
      </c>
      <c r="B11" s="136"/>
      <c r="C11" s="155"/>
      <c r="D11" s="155"/>
      <c r="E11" s="156">
        <v>1685000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1685080</v>
      </c>
      <c r="Y11" s="60">
        <v>-1685080</v>
      </c>
      <c r="Z11" s="140">
        <v>-100</v>
      </c>
      <c r="AA11" s="62"/>
    </row>
    <row r="12" spans="1:27" ht="12.75">
      <c r="A12" s="138" t="s">
        <v>81</v>
      </c>
      <c r="B12" s="136"/>
      <c r="C12" s="155"/>
      <c r="D12" s="155"/>
      <c r="E12" s="156">
        <v>90000</v>
      </c>
      <c r="F12" s="60">
        <v>90000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90000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14861000</v>
      </c>
      <c r="F15" s="100">
        <f t="shared" si="2"/>
        <v>9091000</v>
      </c>
      <c r="G15" s="100">
        <f t="shared" si="2"/>
        <v>0</v>
      </c>
      <c r="H15" s="100">
        <f t="shared" si="2"/>
        <v>1605883</v>
      </c>
      <c r="I15" s="100">
        <f t="shared" si="2"/>
        <v>840726</v>
      </c>
      <c r="J15" s="100">
        <f t="shared" si="2"/>
        <v>2446609</v>
      </c>
      <c r="K15" s="100">
        <f t="shared" si="2"/>
        <v>1183336</v>
      </c>
      <c r="L15" s="100">
        <f t="shared" si="2"/>
        <v>1750456</v>
      </c>
      <c r="M15" s="100">
        <f t="shared" si="2"/>
        <v>3351</v>
      </c>
      <c r="N15" s="100">
        <f t="shared" si="2"/>
        <v>2937143</v>
      </c>
      <c r="O15" s="100">
        <f t="shared" si="2"/>
        <v>0</v>
      </c>
      <c r="P15" s="100">
        <f t="shared" si="2"/>
        <v>0</v>
      </c>
      <c r="Q15" s="100">
        <f t="shared" si="2"/>
        <v>26318</v>
      </c>
      <c r="R15" s="100">
        <f t="shared" si="2"/>
        <v>26318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5410070</v>
      </c>
      <c r="X15" s="100">
        <f t="shared" si="2"/>
        <v>9467717</v>
      </c>
      <c r="Y15" s="100">
        <f t="shared" si="2"/>
        <v>-4057647</v>
      </c>
      <c r="Z15" s="137">
        <f>+IF(X15&lt;&gt;0,+(Y15/X15)*100,0)</f>
        <v>-42.857713216396306</v>
      </c>
      <c r="AA15" s="102">
        <f>SUM(AA16:AA18)</f>
        <v>9091000</v>
      </c>
    </row>
    <row r="16" spans="1:27" ht="12.75">
      <c r="A16" s="138" t="s">
        <v>85</v>
      </c>
      <c r="B16" s="136"/>
      <c r="C16" s="155"/>
      <c r="D16" s="155"/>
      <c r="E16" s="156">
        <v>1000000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13861000</v>
      </c>
      <c r="F17" s="60">
        <v>9091000</v>
      </c>
      <c r="G17" s="60"/>
      <c r="H17" s="60">
        <v>1605883</v>
      </c>
      <c r="I17" s="60">
        <v>840726</v>
      </c>
      <c r="J17" s="60">
        <v>2446609</v>
      </c>
      <c r="K17" s="60">
        <v>1183336</v>
      </c>
      <c r="L17" s="60">
        <v>1750456</v>
      </c>
      <c r="M17" s="60">
        <v>3351</v>
      </c>
      <c r="N17" s="60">
        <v>2937143</v>
      </c>
      <c r="O17" s="60"/>
      <c r="P17" s="60"/>
      <c r="Q17" s="60">
        <v>26318</v>
      </c>
      <c r="R17" s="60">
        <v>26318</v>
      </c>
      <c r="S17" s="60"/>
      <c r="T17" s="60"/>
      <c r="U17" s="60"/>
      <c r="V17" s="60"/>
      <c r="W17" s="60">
        <v>5410070</v>
      </c>
      <c r="X17" s="60">
        <v>9467717</v>
      </c>
      <c r="Y17" s="60">
        <v>-4057647</v>
      </c>
      <c r="Z17" s="140">
        <v>-42.86</v>
      </c>
      <c r="AA17" s="62">
        <v>9091000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27000000</v>
      </c>
      <c r="F19" s="100">
        <f t="shared" si="3"/>
        <v>22384000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152457</v>
      </c>
      <c r="N19" s="100">
        <f t="shared" si="3"/>
        <v>152457</v>
      </c>
      <c r="O19" s="100">
        <f t="shared" si="3"/>
        <v>1486067</v>
      </c>
      <c r="P19" s="100">
        <f t="shared" si="3"/>
        <v>0</v>
      </c>
      <c r="Q19" s="100">
        <f t="shared" si="3"/>
        <v>11400</v>
      </c>
      <c r="R19" s="100">
        <f t="shared" si="3"/>
        <v>1497467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1649924</v>
      </c>
      <c r="X19" s="100">
        <f t="shared" si="3"/>
        <v>7000000</v>
      </c>
      <c r="Y19" s="100">
        <f t="shared" si="3"/>
        <v>-5350076</v>
      </c>
      <c r="Z19" s="137">
        <f>+IF(X19&lt;&gt;0,+(Y19/X19)*100,0)</f>
        <v>-76.42965714285714</v>
      </c>
      <c r="AA19" s="102">
        <f>SUM(AA20:AA23)</f>
        <v>22384000</v>
      </c>
    </row>
    <row r="20" spans="1:27" ht="12.75">
      <c r="A20" s="138" t="s">
        <v>89</v>
      </c>
      <c r="B20" s="136"/>
      <c r="C20" s="155"/>
      <c r="D20" s="155"/>
      <c r="E20" s="156">
        <v>10000000</v>
      </c>
      <c r="F20" s="60">
        <v>6750000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5000000</v>
      </c>
      <c r="Y20" s="60">
        <v>-5000000</v>
      </c>
      <c r="Z20" s="140">
        <v>-100</v>
      </c>
      <c r="AA20" s="62">
        <v>6750000</v>
      </c>
    </row>
    <row r="21" spans="1:27" ht="12.75">
      <c r="A21" s="138" t="s">
        <v>90</v>
      </c>
      <c r="B21" s="136"/>
      <c r="C21" s="155"/>
      <c r="D21" s="155"/>
      <c r="E21" s="156">
        <v>15000000</v>
      </c>
      <c r="F21" s="60">
        <v>13634000</v>
      </c>
      <c r="G21" s="60"/>
      <c r="H21" s="60"/>
      <c r="I21" s="60"/>
      <c r="J21" s="60"/>
      <c r="K21" s="60"/>
      <c r="L21" s="60"/>
      <c r="M21" s="60">
        <v>152457</v>
      </c>
      <c r="N21" s="60">
        <v>152457</v>
      </c>
      <c r="O21" s="60">
        <v>1486067</v>
      </c>
      <c r="P21" s="60"/>
      <c r="Q21" s="60">
        <v>11400</v>
      </c>
      <c r="R21" s="60">
        <v>1497467</v>
      </c>
      <c r="S21" s="60"/>
      <c r="T21" s="60"/>
      <c r="U21" s="60"/>
      <c r="V21" s="60"/>
      <c r="W21" s="60">
        <v>1649924</v>
      </c>
      <c r="X21" s="60"/>
      <c r="Y21" s="60">
        <v>1649924</v>
      </c>
      <c r="Z21" s="140"/>
      <c r="AA21" s="62">
        <v>13634000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2000000</v>
      </c>
      <c r="F23" s="60">
        <v>2000000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2000000</v>
      </c>
      <c r="Y23" s="60">
        <v>-2000000</v>
      </c>
      <c r="Z23" s="140">
        <v>-100</v>
      </c>
      <c r="AA23" s="62">
        <v>2000000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51263000</v>
      </c>
      <c r="F25" s="219">
        <f t="shared" si="4"/>
        <v>34558000</v>
      </c>
      <c r="G25" s="219">
        <f t="shared" si="4"/>
        <v>189203</v>
      </c>
      <c r="H25" s="219">
        <f t="shared" si="4"/>
        <v>1605883</v>
      </c>
      <c r="I25" s="219">
        <f t="shared" si="4"/>
        <v>840726</v>
      </c>
      <c r="J25" s="219">
        <f t="shared" si="4"/>
        <v>2635812</v>
      </c>
      <c r="K25" s="219">
        <f t="shared" si="4"/>
        <v>1183336</v>
      </c>
      <c r="L25" s="219">
        <f t="shared" si="4"/>
        <v>1750456</v>
      </c>
      <c r="M25" s="219">
        <f t="shared" si="4"/>
        <v>155808</v>
      </c>
      <c r="N25" s="219">
        <f t="shared" si="4"/>
        <v>3089600</v>
      </c>
      <c r="O25" s="219">
        <f t="shared" si="4"/>
        <v>1486067</v>
      </c>
      <c r="P25" s="219">
        <f t="shared" si="4"/>
        <v>0</v>
      </c>
      <c r="Q25" s="219">
        <f t="shared" si="4"/>
        <v>37718</v>
      </c>
      <c r="R25" s="219">
        <f t="shared" si="4"/>
        <v>1523785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7249197</v>
      </c>
      <c r="X25" s="219">
        <f t="shared" si="4"/>
        <v>27304157</v>
      </c>
      <c r="Y25" s="219">
        <f t="shared" si="4"/>
        <v>-20054960</v>
      </c>
      <c r="Z25" s="231">
        <f>+IF(X25&lt;&gt;0,+(Y25/X25)*100,0)</f>
        <v>-73.45020760025662</v>
      </c>
      <c r="AA25" s="232">
        <f>+AA5+AA9+AA15+AA19+AA24</f>
        <v>34558000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43768000</v>
      </c>
      <c r="F28" s="60">
        <v>30913000</v>
      </c>
      <c r="G28" s="60">
        <v>189203</v>
      </c>
      <c r="H28" s="60">
        <v>1605883</v>
      </c>
      <c r="I28" s="60">
        <v>840726</v>
      </c>
      <c r="J28" s="60">
        <v>2635812</v>
      </c>
      <c r="K28" s="60">
        <v>1183336</v>
      </c>
      <c r="L28" s="60">
        <v>1750456</v>
      </c>
      <c r="M28" s="60">
        <v>155808</v>
      </c>
      <c r="N28" s="60">
        <v>3089600</v>
      </c>
      <c r="O28" s="60">
        <v>1486067</v>
      </c>
      <c r="P28" s="60"/>
      <c r="Q28" s="60">
        <v>26318</v>
      </c>
      <c r="R28" s="60">
        <v>1512385</v>
      </c>
      <c r="S28" s="60"/>
      <c r="T28" s="60"/>
      <c r="U28" s="60"/>
      <c r="V28" s="60"/>
      <c r="W28" s="60">
        <v>7237797</v>
      </c>
      <c r="X28" s="60">
        <v>28767998</v>
      </c>
      <c r="Y28" s="60">
        <v>-21530201</v>
      </c>
      <c r="Z28" s="140">
        <v>-74.84</v>
      </c>
      <c r="AA28" s="155">
        <v>30913000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5292000</v>
      </c>
      <c r="Y31" s="60">
        <v>-5292000</v>
      </c>
      <c r="Z31" s="140">
        <v>-100</v>
      </c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43768000</v>
      </c>
      <c r="F32" s="77">
        <f t="shared" si="5"/>
        <v>30913000</v>
      </c>
      <c r="G32" s="77">
        <f t="shared" si="5"/>
        <v>189203</v>
      </c>
      <c r="H32" s="77">
        <f t="shared" si="5"/>
        <v>1605883</v>
      </c>
      <c r="I32" s="77">
        <f t="shared" si="5"/>
        <v>840726</v>
      </c>
      <c r="J32" s="77">
        <f t="shared" si="5"/>
        <v>2635812</v>
      </c>
      <c r="K32" s="77">
        <f t="shared" si="5"/>
        <v>1183336</v>
      </c>
      <c r="L32" s="77">
        <f t="shared" si="5"/>
        <v>1750456</v>
      </c>
      <c r="M32" s="77">
        <f t="shared" si="5"/>
        <v>155808</v>
      </c>
      <c r="N32" s="77">
        <f t="shared" si="5"/>
        <v>3089600</v>
      </c>
      <c r="O32" s="77">
        <f t="shared" si="5"/>
        <v>1486067</v>
      </c>
      <c r="P32" s="77">
        <f t="shared" si="5"/>
        <v>0</v>
      </c>
      <c r="Q32" s="77">
        <f t="shared" si="5"/>
        <v>26318</v>
      </c>
      <c r="R32" s="77">
        <f t="shared" si="5"/>
        <v>1512385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7237797</v>
      </c>
      <c r="X32" s="77">
        <f t="shared" si="5"/>
        <v>34059998</v>
      </c>
      <c r="Y32" s="77">
        <f t="shared" si="5"/>
        <v>-26822201</v>
      </c>
      <c r="Z32" s="212">
        <f>+IF(X32&lt;&gt;0,+(Y32/X32)*100,0)</f>
        <v>-78.7498607604146</v>
      </c>
      <c r="AA32" s="79">
        <f>SUM(AA28:AA31)</f>
        <v>30913000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7495000</v>
      </c>
      <c r="F35" s="60">
        <v>3645000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>
        <v>11400</v>
      </c>
      <c r="R35" s="60">
        <v>11400</v>
      </c>
      <c r="S35" s="60"/>
      <c r="T35" s="60"/>
      <c r="U35" s="60"/>
      <c r="V35" s="60"/>
      <c r="W35" s="60">
        <v>11400</v>
      </c>
      <c r="X35" s="60"/>
      <c r="Y35" s="60">
        <v>11400</v>
      </c>
      <c r="Z35" s="140"/>
      <c r="AA35" s="62">
        <v>3645000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51263000</v>
      </c>
      <c r="F36" s="220">
        <f t="shared" si="6"/>
        <v>34558000</v>
      </c>
      <c r="G36" s="220">
        <f t="shared" si="6"/>
        <v>189203</v>
      </c>
      <c r="H36" s="220">
        <f t="shared" si="6"/>
        <v>1605883</v>
      </c>
      <c r="I36" s="220">
        <f t="shared" si="6"/>
        <v>840726</v>
      </c>
      <c r="J36" s="220">
        <f t="shared" si="6"/>
        <v>2635812</v>
      </c>
      <c r="K36" s="220">
        <f t="shared" si="6"/>
        <v>1183336</v>
      </c>
      <c r="L36" s="220">
        <f t="shared" si="6"/>
        <v>1750456</v>
      </c>
      <c r="M36" s="220">
        <f t="shared" si="6"/>
        <v>155808</v>
      </c>
      <c r="N36" s="220">
        <f t="shared" si="6"/>
        <v>3089600</v>
      </c>
      <c r="O36" s="220">
        <f t="shared" si="6"/>
        <v>1486067</v>
      </c>
      <c r="P36" s="220">
        <f t="shared" si="6"/>
        <v>0</v>
      </c>
      <c r="Q36" s="220">
        <f t="shared" si="6"/>
        <v>37718</v>
      </c>
      <c r="R36" s="220">
        <f t="shared" si="6"/>
        <v>1523785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7249197</v>
      </c>
      <c r="X36" s="220">
        <f t="shared" si="6"/>
        <v>34059998</v>
      </c>
      <c r="Y36" s="220">
        <f t="shared" si="6"/>
        <v>-26810801</v>
      </c>
      <c r="Z36" s="221">
        <f>+IF(X36&lt;&gt;0,+(Y36/X36)*100,0)</f>
        <v>-78.71639041200179</v>
      </c>
      <c r="AA36" s="239">
        <f>SUM(AA32:AA35)</f>
        <v>34558000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980000</v>
      </c>
      <c r="F6" s="60">
        <v>-40742000</v>
      </c>
      <c r="G6" s="60">
        <v>-17388696</v>
      </c>
      <c r="H6" s="60">
        <v>-14634792</v>
      </c>
      <c r="I6" s="60">
        <v>-11952624</v>
      </c>
      <c r="J6" s="60">
        <v>-11952624</v>
      </c>
      <c r="K6" s="60">
        <v>-8266978</v>
      </c>
      <c r="L6" s="60">
        <v>-42488426</v>
      </c>
      <c r="M6" s="60">
        <v>-40742069</v>
      </c>
      <c r="N6" s="60">
        <v>-40742069</v>
      </c>
      <c r="O6" s="60">
        <v>-40292250</v>
      </c>
      <c r="P6" s="60">
        <v>-34908350</v>
      </c>
      <c r="Q6" s="60">
        <v>-91995680</v>
      </c>
      <c r="R6" s="60">
        <v>-91995680</v>
      </c>
      <c r="S6" s="60"/>
      <c r="T6" s="60"/>
      <c r="U6" s="60"/>
      <c r="V6" s="60"/>
      <c r="W6" s="60">
        <v>-91995680</v>
      </c>
      <c r="X6" s="60">
        <v>-30556500</v>
      </c>
      <c r="Y6" s="60">
        <v>-61439180</v>
      </c>
      <c r="Z6" s="140">
        <v>201.07</v>
      </c>
      <c r="AA6" s="62">
        <v>-40742000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19938594</v>
      </c>
      <c r="R7" s="60">
        <v>19938594</v>
      </c>
      <c r="S7" s="60"/>
      <c r="T7" s="60"/>
      <c r="U7" s="60"/>
      <c r="V7" s="60"/>
      <c r="W7" s="60">
        <v>19938594</v>
      </c>
      <c r="X7" s="60"/>
      <c r="Y7" s="60">
        <v>19938594</v>
      </c>
      <c r="Z7" s="140"/>
      <c r="AA7" s="62"/>
    </row>
    <row r="8" spans="1:27" ht="12.75">
      <c r="A8" s="249" t="s">
        <v>145</v>
      </c>
      <c r="B8" s="182"/>
      <c r="C8" s="155"/>
      <c r="D8" s="155"/>
      <c r="E8" s="59">
        <v>312587912</v>
      </c>
      <c r="F8" s="60">
        <v>200750000</v>
      </c>
      <c r="G8" s="60">
        <v>124435894</v>
      </c>
      <c r="H8" s="60">
        <v>140007365</v>
      </c>
      <c r="I8" s="60">
        <v>158989144</v>
      </c>
      <c r="J8" s="60">
        <v>158989144</v>
      </c>
      <c r="K8" s="60">
        <v>172051044</v>
      </c>
      <c r="L8" s="60">
        <v>185948633</v>
      </c>
      <c r="M8" s="60">
        <v>200750102</v>
      </c>
      <c r="N8" s="60">
        <v>200750102</v>
      </c>
      <c r="O8" s="60">
        <v>216491702</v>
      </c>
      <c r="P8" s="60">
        <v>224400386</v>
      </c>
      <c r="Q8" s="60">
        <v>234325215</v>
      </c>
      <c r="R8" s="60">
        <v>234325215</v>
      </c>
      <c r="S8" s="60"/>
      <c r="T8" s="60"/>
      <c r="U8" s="60"/>
      <c r="V8" s="60"/>
      <c r="W8" s="60">
        <v>234325215</v>
      </c>
      <c r="X8" s="60">
        <v>150562500</v>
      </c>
      <c r="Y8" s="60">
        <v>83762715</v>
      </c>
      <c r="Z8" s="140">
        <v>55.63</v>
      </c>
      <c r="AA8" s="62">
        <v>200750000</v>
      </c>
    </row>
    <row r="9" spans="1:27" ht="12.75">
      <c r="A9" s="249" t="s">
        <v>146</v>
      </c>
      <c r="B9" s="182"/>
      <c r="C9" s="155"/>
      <c r="D9" s="155"/>
      <c r="E9" s="59"/>
      <c r="F9" s="60">
        <v>78106000</v>
      </c>
      <c r="G9" s="60">
        <v>75451998</v>
      </c>
      <c r="H9" s="60">
        <v>75447573</v>
      </c>
      <c r="I9" s="60">
        <v>75446667</v>
      </c>
      <c r="J9" s="60">
        <v>75446667</v>
      </c>
      <c r="K9" s="60">
        <v>75509138</v>
      </c>
      <c r="L9" s="60">
        <v>75595853</v>
      </c>
      <c r="M9" s="60">
        <v>78106177</v>
      </c>
      <c r="N9" s="60">
        <v>78106177</v>
      </c>
      <c r="O9" s="60">
        <v>78225960</v>
      </c>
      <c r="P9" s="60">
        <v>78687154</v>
      </c>
      <c r="Q9" s="60">
        <v>79905883</v>
      </c>
      <c r="R9" s="60">
        <v>79905883</v>
      </c>
      <c r="S9" s="60"/>
      <c r="T9" s="60"/>
      <c r="U9" s="60"/>
      <c r="V9" s="60"/>
      <c r="W9" s="60">
        <v>79905883</v>
      </c>
      <c r="X9" s="60">
        <v>58579500</v>
      </c>
      <c r="Y9" s="60">
        <v>21326383</v>
      </c>
      <c r="Z9" s="140">
        <v>36.41</v>
      </c>
      <c r="AA9" s="62">
        <v>78106000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233000</v>
      </c>
      <c r="F11" s="60">
        <v>219000</v>
      </c>
      <c r="G11" s="60">
        <v>218717</v>
      </c>
      <c r="H11" s="60">
        <v>218716</v>
      </c>
      <c r="I11" s="60">
        <v>218716</v>
      </c>
      <c r="J11" s="60">
        <v>218716</v>
      </c>
      <c r="K11" s="60">
        <v>218716</v>
      </c>
      <c r="L11" s="60">
        <v>218716</v>
      </c>
      <c r="M11" s="60">
        <v>218716</v>
      </c>
      <c r="N11" s="60">
        <v>218716</v>
      </c>
      <c r="O11" s="60">
        <v>218716</v>
      </c>
      <c r="P11" s="60">
        <v>218716</v>
      </c>
      <c r="Q11" s="60">
        <v>218716</v>
      </c>
      <c r="R11" s="60">
        <v>218716</v>
      </c>
      <c r="S11" s="60"/>
      <c r="T11" s="60"/>
      <c r="U11" s="60"/>
      <c r="V11" s="60"/>
      <c r="W11" s="60">
        <v>218716</v>
      </c>
      <c r="X11" s="60">
        <v>164250</v>
      </c>
      <c r="Y11" s="60">
        <v>54466</v>
      </c>
      <c r="Z11" s="140">
        <v>33.16</v>
      </c>
      <c r="AA11" s="62">
        <v>219000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313800912</v>
      </c>
      <c r="F12" s="73">
        <f t="shared" si="0"/>
        <v>238333000</v>
      </c>
      <c r="G12" s="73">
        <f t="shared" si="0"/>
        <v>182717913</v>
      </c>
      <c r="H12" s="73">
        <f t="shared" si="0"/>
        <v>201038862</v>
      </c>
      <c r="I12" s="73">
        <f t="shared" si="0"/>
        <v>222701903</v>
      </c>
      <c r="J12" s="73">
        <f t="shared" si="0"/>
        <v>222701903</v>
      </c>
      <c r="K12" s="73">
        <f t="shared" si="0"/>
        <v>239511920</v>
      </c>
      <c r="L12" s="73">
        <f t="shared" si="0"/>
        <v>219274776</v>
      </c>
      <c r="M12" s="73">
        <f t="shared" si="0"/>
        <v>238332926</v>
      </c>
      <c r="N12" s="73">
        <f t="shared" si="0"/>
        <v>238332926</v>
      </c>
      <c r="O12" s="73">
        <f t="shared" si="0"/>
        <v>254644128</v>
      </c>
      <c r="P12" s="73">
        <f t="shared" si="0"/>
        <v>268397906</v>
      </c>
      <c r="Q12" s="73">
        <f t="shared" si="0"/>
        <v>242392728</v>
      </c>
      <c r="R12" s="73">
        <f t="shared" si="0"/>
        <v>242392728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242392728</v>
      </c>
      <c r="X12" s="73">
        <f t="shared" si="0"/>
        <v>178749750</v>
      </c>
      <c r="Y12" s="73">
        <f t="shared" si="0"/>
        <v>63642978</v>
      </c>
      <c r="Z12" s="170">
        <f>+IF(X12&lt;&gt;0,+(Y12/X12)*100,0)</f>
        <v>35.60451301330491</v>
      </c>
      <c r="AA12" s="74">
        <f>SUM(AA6:AA11)</f>
        <v>238333000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98000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66543506</v>
      </c>
      <c r="F17" s="60">
        <v>-4026000</v>
      </c>
      <c r="G17" s="60">
        <v>-4025611</v>
      </c>
      <c r="H17" s="60">
        <v>-4025611</v>
      </c>
      <c r="I17" s="60">
        <v>-4025611</v>
      </c>
      <c r="J17" s="60">
        <v>-4025611</v>
      </c>
      <c r="K17" s="60">
        <v>-4025611</v>
      </c>
      <c r="L17" s="60">
        <v>-4025611</v>
      </c>
      <c r="M17" s="60">
        <v>-4025611</v>
      </c>
      <c r="N17" s="60">
        <v>-4025611</v>
      </c>
      <c r="O17" s="60">
        <v>-4025611</v>
      </c>
      <c r="P17" s="60">
        <v>-4025611</v>
      </c>
      <c r="Q17" s="60">
        <v>-4025611</v>
      </c>
      <c r="R17" s="60">
        <v>-4025611</v>
      </c>
      <c r="S17" s="60"/>
      <c r="T17" s="60"/>
      <c r="U17" s="60"/>
      <c r="V17" s="60"/>
      <c r="W17" s="60">
        <v>-4025611</v>
      </c>
      <c r="X17" s="60">
        <v>-3019500</v>
      </c>
      <c r="Y17" s="60">
        <v>-1006111</v>
      </c>
      <c r="Z17" s="140">
        <v>33.32</v>
      </c>
      <c r="AA17" s="62">
        <v>-4026000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674659000</v>
      </c>
      <c r="F19" s="60">
        <v>712610000</v>
      </c>
      <c r="G19" s="60">
        <v>712609853</v>
      </c>
      <c r="H19" s="60">
        <v>712609853</v>
      </c>
      <c r="I19" s="60">
        <v>712609853</v>
      </c>
      <c r="J19" s="60">
        <v>712609853</v>
      </c>
      <c r="K19" s="60">
        <v>712609853</v>
      </c>
      <c r="L19" s="60">
        <v>712609853</v>
      </c>
      <c r="M19" s="60">
        <v>712609853</v>
      </c>
      <c r="N19" s="60">
        <v>712609853</v>
      </c>
      <c r="O19" s="60">
        <v>712609853</v>
      </c>
      <c r="P19" s="60">
        <v>712609853</v>
      </c>
      <c r="Q19" s="60">
        <v>715323984</v>
      </c>
      <c r="R19" s="60">
        <v>715323984</v>
      </c>
      <c r="S19" s="60"/>
      <c r="T19" s="60"/>
      <c r="U19" s="60"/>
      <c r="V19" s="60"/>
      <c r="W19" s="60">
        <v>715323984</v>
      </c>
      <c r="X19" s="60">
        <v>534457500</v>
      </c>
      <c r="Y19" s="60">
        <v>180866484</v>
      </c>
      <c r="Z19" s="140">
        <v>33.84</v>
      </c>
      <c r="AA19" s="62">
        <v>712610000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741300506</v>
      </c>
      <c r="F24" s="77">
        <f t="shared" si="1"/>
        <v>708584000</v>
      </c>
      <c r="G24" s="77">
        <f t="shared" si="1"/>
        <v>708584242</v>
      </c>
      <c r="H24" s="77">
        <f t="shared" si="1"/>
        <v>708584242</v>
      </c>
      <c r="I24" s="77">
        <f t="shared" si="1"/>
        <v>708584242</v>
      </c>
      <c r="J24" s="77">
        <f t="shared" si="1"/>
        <v>708584242</v>
      </c>
      <c r="K24" s="77">
        <f t="shared" si="1"/>
        <v>708584242</v>
      </c>
      <c r="L24" s="77">
        <f t="shared" si="1"/>
        <v>708584242</v>
      </c>
      <c r="M24" s="77">
        <f t="shared" si="1"/>
        <v>708584242</v>
      </c>
      <c r="N24" s="77">
        <f t="shared" si="1"/>
        <v>708584242</v>
      </c>
      <c r="O24" s="77">
        <f t="shared" si="1"/>
        <v>708584242</v>
      </c>
      <c r="P24" s="77">
        <f t="shared" si="1"/>
        <v>708584242</v>
      </c>
      <c r="Q24" s="77">
        <f t="shared" si="1"/>
        <v>711298373</v>
      </c>
      <c r="R24" s="77">
        <f t="shared" si="1"/>
        <v>711298373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711298373</v>
      </c>
      <c r="X24" s="77">
        <f t="shared" si="1"/>
        <v>531438000</v>
      </c>
      <c r="Y24" s="77">
        <f t="shared" si="1"/>
        <v>179860373</v>
      </c>
      <c r="Z24" s="212">
        <f>+IF(X24&lt;&gt;0,+(Y24/X24)*100,0)</f>
        <v>33.84409338436469</v>
      </c>
      <c r="AA24" s="79">
        <f>SUM(AA15:AA23)</f>
        <v>708584000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1055101418</v>
      </c>
      <c r="F25" s="73">
        <f t="shared" si="2"/>
        <v>946917000</v>
      </c>
      <c r="G25" s="73">
        <f t="shared" si="2"/>
        <v>891302155</v>
      </c>
      <c r="H25" s="73">
        <f t="shared" si="2"/>
        <v>909623104</v>
      </c>
      <c r="I25" s="73">
        <f t="shared" si="2"/>
        <v>931286145</v>
      </c>
      <c r="J25" s="73">
        <f t="shared" si="2"/>
        <v>931286145</v>
      </c>
      <c r="K25" s="73">
        <f t="shared" si="2"/>
        <v>948096162</v>
      </c>
      <c r="L25" s="73">
        <f t="shared" si="2"/>
        <v>927859018</v>
      </c>
      <c r="M25" s="73">
        <f t="shared" si="2"/>
        <v>946917168</v>
      </c>
      <c r="N25" s="73">
        <f t="shared" si="2"/>
        <v>946917168</v>
      </c>
      <c r="O25" s="73">
        <f t="shared" si="2"/>
        <v>963228370</v>
      </c>
      <c r="P25" s="73">
        <f t="shared" si="2"/>
        <v>976982148</v>
      </c>
      <c r="Q25" s="73">
        <f t="shared" si="2"/>
        <v>953691101</v>
      </c>
      <c r="R25" s="73">
        <f t="shared" si="2"/>
        <v>953691101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953691101</v>
      </c>
      <c r="X25" s="73">
        <f t="shared" si="2"/>
        <v>710187750</v>
      </c>
      <c r="Y25" s="73">
        <f t="shared" si="2"/>
        <v>243503351</v>
      </c>
      <c r="Z25" s="170">
        <f>+IF(X25&lt;&gt;0,+(Y25/X25)*100,0)</f>
        <v>34.28717983378339</v>
      </c>
      <c r="AA25" s="74">
        <f>+AA12+AA24</f>
        <v>946917000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>
        <v>81000</v>
      </c>
      <c r="G31" s="60">
        <v>13225</v>
      </c>
      <c r="H31" s="60">
        <v>23094</v>
      </c>
      <c r="I31" s="60">
        <v>38306</v>
      </c>
      <c r="J31" s="60">
        <v>38306</v>
      </c>
      <c r="K31" s="60">
        <v>56433</v>
      </c>
      <c r="L31" s="60">
        <v>72848</v>
      </c>
      <c r="M31" s="60">
        <v>80755</v>
      </c>
      <c r="N31" s="60">
        <v>80755</v>
      </c>
      <c r="O31" s="60">
        <v>89890</v>
      </c>
      <c r="P31" s="60">
        <v>93510</v>
      </c>
      <c r="Q31" s="60">
        <v>121017</v>
      </c>
      <c r="R31" s="60">
        <v>121017</v>
      </c>
      <c r="S31" s="60"/>
      <c r="T31" s="60"/>
      <c r="U31" s="60"/>
      <c r="V31" s="60"/>
      <c r="W31" s="60">
        <v>121017</v>
      </c>
      <c r="X31" s="60">
        <v>60750</v>
      </c>
      <c r="Y31" s="60">
        <v>60267</v>
      </c>
      <c r="Z31" s="140">
        <v>99.2</v>
      </c>
      <c r="AA31" s="62">
        <v>81000</v>
      </c>
    </row>
    <row r="32" spans="1:27" ht="12.75">
      <c r="A32" s="249" t="s">
        <v>164</v>
      </c>
      <c r="B32" s="182"/>
      <c r="C32" s="155"/>
      <c r="D32" s="155"/>
      <c r="E32" s="59">
        <v>68620293</v>
      </c>
      <c r="F32" s="60">
        <v>235644500</v>
      </c>
      <c r="G32" s="60">
        <v>239985182</v>
      </c>
      <c r="H32" s="60">
        <v>241490034</v>
      </c>
      <c r="I32" s="60">
        <v>243469014</v>
      </c>
      <c r="J32" s="60">
        <v>243469014</v>
      </c>
      <c r="K32" s="60">
        <v>245505489</v>
      </c>
      <c r="L32" s="60">
        <v>211462387</v>
      </c>
      <c r="M32" s="60">
        <v>235644587</v>
      </c>
      <c r="N32" s="60">
        <v>235644587</v>
      </c>
      <c r="O32" s="60">
        <v>238254017</v>
      </c>
      <c r="P32" s="60">
        <v>241238431</v>
      </c>
      <c r="Q32" s="60">
        <v>210437568</v>
      </c>
      <c r="R32" s="60">
        <v>210437568</v>
      </c>
      <c r="S32" s="60"/>
      <c r="T32" s="60"/>
      <c r="U32" s="60"/>
      <c r="V32" s="60"/>
      <c r="W32" s="60">
        <v>210437568</v>
      </c>
      <c r="X32" s="60">
        <v>176733375</v>
      </c>
      <c r="Y32" s="60">
        <v>33704193</v>
      </c>
      <c r="Z32" s="140">
        <v>19.07</v>
      </c>
      <c r="AA32" s="62">
        <v>235644500</v>
      </c>
    </row>
    <row r="33" spans="1:27" ht="12.75">
      <c r="A33" s="249" t="s">
        <v>165</v>
      </c>
      <c r="B33" s="182"/>
      <c r="C33" s="155"/>
      <c r="D33" s="155"/>
      <c r="E33" s="59"/>
      <c r="F33" s="60">
        <v>8610000</v>
      </c>
      <c r="G33" s="60">
        <v>8609510</v>
      </c>
      <c r="H33" s="60">
        <v>8609510</v>
      </c>
      <c r="I33" s="60">
        <v>8609510</v>
      </c>
      <c r="J33" s="60">
        <v>8609510</v>
      </c>
      <c r="K33" s="60">
        <v>8609510</v>
      </c>
      <c r="L33" s="60">
        <v>8609510</v>
      </c>
      <c r="M33" s="60">
        <v>8609510</v>
      </c>
      <c r="N33" s="60">
        <v>8609510</v>
      </c>
      <c r="O33" s="60">
        <v>8609510</v>
      </c>
      <c r="P33" s="60">
        <v>8609510</v>
      </c>
      <c r="Q33" s="60">
        <v>10286432</v>
      </c>
      <c r="R33" s="60">
        <v>10286432</v>
      </c>
      <c r="S33" s="60"/>
      <c r="T33" s="60"/>
      <c r="U33" s="60"/>
      <c r="V33" s="60"/>
      <c r="W33" s="60">
        <v>10286432</v>
      </c>
      <c r="X33" s="60">
        <v>6457500</v>
      </c>
      <c r="Y33" s="60">
        <v>3828932</v>
      </c>
      <c r="Z33" s="140">
        <v>59.29</v>
      </c>
      <c r="AA33" s="62">
        <v>8610000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68620293</v>
      </c>
      <c r="F34" s="73">
        <f t="shared" si="3"/>
        <v>244335500</v>
      </c>
      <c r="G34" s="73">
        <f t="shared" si="3"/>
        <v>248607917</v>
      </c>
      <c r="H34" s="73">
        <f t="shared" si="3"/>
        <v>250122638</v>
      </c>
      <c r="I34" s="73">
        <f t="shared" si="3"/>
        <v>252116830</v>
      </c>
      <c r="J34" s="73">
        <f t="shared" si="3"/>
        <v>252116830</v>
      </c>
      <c r="K34" s="73">
        <f t="shared" si="3"/>
        <v>254171432</v>
      </c>
      <c r="L34" s="73">
        <f t="shared" si="3"/>
        <v>220144745</v>
      </c>
      <c r="M34" s="73">
        <f t="shared" si="3"/>
        <v>244334852</v>
      </c>
      <c r="N34" s="73">
        <f t="shared" si="3"/>
        <v>244334852</v>
      </c>
      <c r="O34" s="73">
        <f t="shared" si="3"/>
        <v>246953417</v>
      </c>
      <c r="P34" s="73">
        <f t="shared" si="3"/>
        <v>249941451</v>
      </c>
      <c r="Q34" s="73">
        <f t="shared" si="3"/>
        <v>220845017</v>
      </c>
      <c r="R34" s="73">
        <f t="shared" si="3"/>
        <v>220845017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220845017</v>
      </c>
      <c r="X34" s="73">
        <f t="shared" si="3"/>
        <v>183251625</v>
      </c>
      <c r="Y34" s="73">
        <f t="shared" si="3"/>
        <v>37593392</v>
      </c>
      <c r="Z34" s="170">
        <f>+IF(X34&lt;&gt;0,+(Y34/X34)*100,0)</f>
        <v>20.514629542848528</v>
      </c>
      <c r="AA34" s="74">
        <f>SUM(AA29:AA33)</f>
        <v>244335500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1689125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>
        <v>3096158</v>
      </c>
      <c r="R37" s="60">
        <v>3096158</v>
      </c>
      <c r="S37" s="60"/>
      <c r="T37" s="60"/>
      <c r="U37" s="60"/>
      <c r="V37" s="60"/>
      <c r="W37" s="60">
        <v>3096158</v>
      </c>
      <c r="X37" s="60"/>
      <c r="Y37" s="60">
        <v>3096158</v>
      </c>
      <c r="Z37" s="140"/>
      <c r="AA37" s="62"/>
    </row>
    <row r="38" spans="1:27" ht="12.75">
      <c r="A38" s="249" t="s">
        <v>165</v>
      </c>
      <c r="B38" s="182"/>
      <c r="C38" s="155"/>
      <c r="D38" s="155"/>
      <c r="E38" s="59"/>
      <c r="F38" s="60">
        <v>31809500</v>
      </c>
      <c r="G38" s="60">
        <v>31809846</v>
      </c>
      <c r="H38" s="60">
        <v>31809846</v>
      </c>
      <c r="I38" s="60">
        <v>31809846</v>
      </c>
      <c r="J38" s="60">
        <v>31809846</v>
      </c>
      <c r="K38" s="60">
        <v>31809846</v>
      </c>
      <c r="L38" s="60">
        <v>31809846</v>
      </c>
      <c r="M38" s="60">
        <v>31809846</v>
      </c>
      <c r="N38" s="60">
        <v>31809846</v>
      </c>
      <c r="O38" s="60">
        <v>31809846</v>
      </c>
      <c r="P38" s="60">
        <v>31809846</v>
      </c>
      <c r="Q38" s="60">
        <v>27036766</v>
      </c>
      <c r="R38" s="60">
        <v>27036766</v>
      </c>
      <c r="S38" s="60"/>
      <c r="T38" s="60"/>
      <c r="U38" s="60"/>
      <c r="V38" s="60"/>
      <c r="W38" s="60">
        <v>27036766</v>
      </c>
      <c r="X38" s="60">
        <v>23857125</v>
      </c>
      <c r="Y38" s="60">
        <v>3179641</v>
      </c>
      <c r="Z38" s="140">
        <v>13.33</v>
      </c>
      <c r="AA38" s="62">
        <v>31809500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1689125</v>
      </c>
      <c r="F39" s="77">
        <f t="shared" si="4"/>
        <v>31809500</v>
      </c>
      <c r="G39" s="77">
        <f t="shared" si="4"/>
        <v>31809846</v>
      </c>
      <c r="H39" s="77">
        <f t="shared" si="4"/>
        <v>31809846</v>
      </c>
      <c r="I39" s="77">
        <f t="shared" si="4"/>
        <v>31809846</v>
      </c>
      <c r="J39" s="77">
        <f t="shared" si="4"/>
        <v>31809846</v>
      </c>
      <c r="K39" s="77">
        <f t="shared" si="4"/>
        <v>31809846</v>
      </c>
      <c r="L39" s="77">
        <f t="shared" si="4"/>
        <v>31809846</v>
      </c>
      <c r="M39" s="77">
        <f t="shared" si="4"/>
        <v>31809846</v>
      </c>
      <c r="N39" s="77">
        <f t="shared" si="4"/>
        <v>31809846</v>
      </c>
      <c r="O39" s="77">
        <f t="shared" si="4"/>
        <v>31809846</v>
      </c>
      <c r="P39" s="77">
        <f t="shared" si="4"/>
        <v>31809846</v>
      </c>
      <c r="Q39" s="77">
        <f t="shared" si="4"/>
        <v>30132924</v>
      </c>
      <c r="R39" s="77">
        <f t="shared" si="4"/>
        <v>30132924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30132924</v>
      </c>
      <c r="X39" s="77">
        <f t="shared" si="4"/>
        <v>23857125</v>
      </c>
      <c r="Y39" s="77">
        <f t="shared" si="4"/>
        <v>6275799</v>
      </c>
      <c r="Z39" s="212">
        <f>+IF(X39&lt;&gt;0,+(Y39/X39)*100,0)</f>
        <v>26.30576400132036</v>
      </c>
      <c r="AA39" s="79">
        <f>SUM(AA37:AA38)</f>
        <v>31809500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70309418</v>
      </c>
      <c r="F40" s="73">
        <f t="shared" si="5"/>
        <v>276145000</v>
      </c>
      <c r="G40" s="73">
        <f t="shared" si="5"/>
        <v>280417763</v>
      </c>
      <c r="H40" s="73">
        <f t="shared" si="5"/>
        <v>281932484</v>
      </c>
      <c r="I40" s="73">
        <f t="shared" si="5"/>
        <v>283926676</v>
      </c>
      <c r="J40" s="73">
        <f t="shared" si="5"/>
        <v>283926676</v>
      </c>
      <c r="K40" s="73">
        <f t="shared" si="5"/>
        <v>285981278</v>
      </c>
      <c r="L40" s="73">
        <f t="shared" si="5"/>
        <v>251954591</v>
      </c>
      <c r="M40" s="73">
        <f t="shared" si="5"/>
        <v>276144698</v>
      </c>
      <c r="N40" s="73">
        <f t="shared" si="5"/>
        <v>276144698</v>
      </c>
      <c r="O40" s="73">
        <f t="shared" si="5"/>
        <v>278763263</v>
      </c>
      <c r="P40" s="73">
        <f t="shared" si="5"/>
        <v>281751297</v>
      </c>
      <c r="Q40" s="73">
        <f t="shared" si="5"/>
        <v>250977941</v>
      </c>
      <c r="R40" s="73">
        <f t="shared" si="5"/>
        <v>250977941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250977941</v>
      </c>
      <c r="X40" s="73">
        <f t="shared" si="5"/>
        <v>207108750</v>
      </c>
      <c r="Y40" s="73">
        <f t="shared" si="5"/>
        <v>43869191</v>
      </c>
      <c r="Z40" s="170">
        <f>+IF(X40&lt;&gt;0,+(Y40/X40)*100,0)</f>
        <v>21.181717817330266</v>
      </c>
      <c r="AA40" s="74">
        <f>+AA34+AA39</f>
        <v>276145000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984792000</v>
      </c>
      <c r="F42" s="259">
        <f t="shared" si="6"/>
        <v>670772000</v>
      </c>
      <c r="G42" s="259">
        <f t="shared" si="6"/>
        <v>610884392</v>
      </c>
      <c r="H42" s="259">
        <f t="shared" si="6"/>
        <v>627690620</v>
      </c>
      <c r="I42" s="259">
        <f t="shared" si="6"/>
        <v>647359469</v>
      </c>
      <c r="J42" s="259">
        <f t="shared" si="6"/>
        <v>647359469</v>
      </c>
      <c r="K42" s="259">
        <f t="shared" si="6"/>
        <v>662114884</v>
      </c>
      <c r="L42" s="259">
        <f t="shared" si="6"/>
        <v>675904427</v>
      </c>
      <c r="M42" s="259">
        <f t="shared" si="6"/>
        <v>670772470</v>
      </c>
      <c r="N42" s="259">
        <f t="shared" si="6"/>
        <v>670772470</v>
      </c>
      <c r="O42" s="259">
        <f t="shared" si="6"/>
        <v>684465107</v>
      </c>
      <c r="P42" s="259">
        <f t="shared" si="6"/>
        <v>695230851</v>
      </c>
      <c r="Q42" s="259">
        <f t="shared" si="6"/>
        <v>702713160</v>
      </c>
      <c r="R42" s="259">
        <f t="shared" si="6"/>
        <v>702713160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702713160</v>
      </c>
      <c r="X42" s="259">
        <f t="shared" si="6"/>
        <v>503079000</v>
      </c>
      <c r="Y42" s="259">
        <f t="shared" si="6"/>
        <v>199634160</v>
      </c>
      <c r="Z42" s="260">
        <f>+IF(X42&lt;&gt;0,+(Y42/X42)*100,0)</f>
        <v>39.68246736596042</v>
      </c>
      <c r="AA42" s="261">
        <f>+AA25-AA40</f>
        <v>670772000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984792000</v>
      </c>
      <c r="F45" s="60">
        <v>670772000</v>
      </c>
      <c r="G45" s="60">
        <v>610884392</v>
      </c>
      <c r="H45" s="60">
        <v>627690620</v>
      </c>
      <c r="I45" s="60">
        <v>647359470</v>
      </c>
      <c r="J45" s="60">
        <v>647359470</v>
      </c>
      <c r="K45" s="60">
        <v>662114884</v>
      </c>
      <c r="L45" s="60">
        <v>675904427</v>
      </c>
      <c r="M45" s="60">
        <v>670772469</v>
      </c>
      <c r="N45" s="60">
        <v>670772469</v>
      </c>
      <c r="O45" s="60">
        <v>684465109</v>
      </c>
      <c r="P45" s="60">
        <v>695230852</v>
      </c>
      <c r="Q45" s="60">
        <v>714876951</v>
      </c>
      <c r="R45" s="60">
        <v>714876951</v>
      </c>
      <c r="S45" s="60"/>
      <c r="T45" s="60"/>
      <c r="U45" s="60"/>
      <c r="V45" s="60"/>
      <c r="W45" s="60">
        <v>714876951</v>
      </c>
      <c r="X45" s="60">
        <v>503079000</v>
      </c>
      <c r="Y45" s="60">
        <v>211797951</v>
      </c>
      <c r="Z45" s="139">
        <v>42.1</v>
      </c>
      <c r="AA45" s="62">
        <v>670772000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>
        <v>-12163790</v>
      </c>
      <c r="R47" s="60">
        <v>-12163790</v>
      </c>
      <c r="S47" s="60"/>
      <c r="T47" s="60"/>
      <c r="U47" s="60"/>
      <c r="V47" s="60"/>
      <c r="W47" s="60">
        <v>-12163790</v>
      </c>
      <c r="X47" s="60"/>
      <c r="Y47" s="60">
        <v>-12163790</v>
      </c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984792000</v>
      </c>
      <c r="F48" s="219">
        <f t="shared" si="7"/>
        <v>670772000</v>
      </c>
      <c r="G48" s="219">
        <f t="shared" si="7"/>
        <v>610884392</v>
      </c>
      <c r="H48" s="219">
        <f t="shared" si="7"/>
        <v>627690620</v>
      </c>
      <c r="I48" s="219">
        <f t="shared" si="7"/>
        <v>647359470</v>
      </c>
      <c r="J48" s="219">
        <f t="shared" si="7"/>
        <v>647359470</v>
      </c>
      <c r="K48" s="219">
        <f t="shared" si="7"/>
        <v>662114884</v>
      </c>
      <c r="L48" s="219">
        <f t="shared" si="7"/>
        <v>675904427</v>
      </c>
      <c r="M48" s="219">
        <f t="shared" si="7"/>
        <v>670772469</v>
      </c>
      <c r="N48" s="219">
        <f t="shared" si="7"/>
        <v>670772469</v>
      </c>
      <c r="O48" s="219">
        <f t="shared" si="7"/>
        <v>684465109</v>
      </c>
      <c r="P48" s="219">
        <f t="shared" si="7"/>
        <v>695230852</v>
      </c>
      <c r="Q48" s="219">
        <f t="shared" si="7"/>
        <v>702713161</v>
      </c>
      <c r="R48" s="219">
        <f t="shared" si="7"/>
        <v>702713161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702713161</v>
      </c>
      <c r="X48" s="219">
        <f t="shared" si="7"/>
        <v>503079000</v>
      </c>
      <c r="Y48" s="219">
        <f t="shared" si="7"/>
        <v>199634161</v>
      </c>
      <c r="Z48" s="265">
        <f>+IF(X48&lt;&gt;0,+(Y48/X48)*100,0)</f>
        <v>39.68246756473635</v>
      </c>
      <c r="AA48" s="232">
        <f>SUM(AA45:AA47)</f>
        <v>670772000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29549101</v>
      </c>
      <c r="F6" s="60">
        <v>42213000</v>
      </c>
      <c r="G6" s="60"/>
      <c r="H6" s="60">
        <v>1762767</v>
      </c>
      <c r="I6" s="60">
        <v>1326690</v>
      </c>
      <c r="J6" s="60">
        <v>3089457</v>
      </c>
      <c r="K6" s="60">
        <v>1869190</v>
      </c>
      <c r="L6" s="60">
        <v>653648</v>
      </c>
      <c r="M6" s="60">
        <v>69862</v>
      </c>
      <c r="N6" s="60">
        <v>2592700</v>
      </c>
      <c r="O6" s="60">
        <v>98143</v>
      </c>
      <c r="P6" s="60">
        <v>666015</v>
      </c>
      <c r="Q6" s="60">
        <v>8477856</v>
      </c>
      <c r="R6" s="60">
        <v>9242014</v>
      </c>
      <c r="S6" s="60"/>
      <c r="T6" s="60"/>
      <c r="U6" s="60"/>
      <c r="V6" s="60"/>
      <c r="W6" s="60">
        <v>14924171</v>
      </c>
      <c r="X6" s="60">
        <v>23193042</v>
      </c>
      <c r="Y6" s="60">
        <v>-8268871</v>
      </c>
      <c r="Z6" s="140">
        <v>-35.65</v>
      </c>
      <c r="AA6" s="62">
        <v>42213000</v>
      </c>
    </row>
    <row r="7" spans="1:27" ht="12.75">
      <c r="A7" s="249" t="s">
        <v>32</v>
      </c>
      <c r="B7" s="182"/>
      <c r="C7" s="155"/>
      <c r="D7" s="155"/>
      <c r="E7" s="59">
        <v>75194469</v>
      </c>
      <c r="F7" s="60">
        <v>107568906</v>
      </c>
      <c r="G7" s="60"/>
      <c r="H7" s="60">
        <v>880396</v>
      </c>
      <c r="I7" s="60">
        <v>1029592</v>
      </c>
      <c r="J7" s="60">
        <v>1909988</v>
      </c>
      <c r="K7" s="60">
        <v>1187998</v>
      </c>
      <c r="L7" s="60">
        <v>543311</v>
      </c>
      <c r="M7" s="60">
        <v>152173</v>
      </c>
      <c r="N7" s="60">
        <v>1883482</v>
      </c>
      <c r="O7" s="60">
        <v>166862</v>
      </c>
      <c r="P7" s="60">
        <v>68633</v>
      </c>
      <c r="Q7" s="60">
        <v>1814184</v>
      </c>
      <c r="R7" s="60">
        <v>2049679</v>
      </c>
      <c r="S7" s="60"/>
      <c r="T7" s="60"/>
      <c r="U7" s="60"/>
      <c r="V7" s="60"/>
      <c r="W7" s="60">
        <v>5843149</v>
      </c>
      <c r="X7" s="60">
        <v>66622555</v>
      </c>
      <c r="Y7" s="60">
        <v>-60779406</v>
      </c>
      <c r="Z7" s="140">
        <v>-91.23</v>
      </c>
      <c r="AA7" s="62">
        <v>107568906</v>
      </c>
    </row>
    <row r="8" spans="1:27" ht="12.75">
      <c r="A8" s="249" t="s">
        <v>178</v>
      </c>
      <c r="B8" s="182"/>
      <c r="C8" s="155"/>
      <c r="D8" s="155"/>
      <c r="E8" s="59">
        <v>3886022</v>
      </c>
      <c r="F8" s="60">
        <v>4325150</v>
      </c>
      <c r="G8" s="60"/>
      <c r="H8" s="60">
        <v>38860</v>
      </c>
      <c r="I8" s="60">
        <v>65385</v>
      </c>
      <c r="J8" s="60">
        <v>104245</v>
      </c>
      <c r="K8" s="60">
        <v>66451</v>
      </c>
      <c r="L8" s="60">
        <v>27640</v>
      </c>
      <c r="M8" s="60"/>
      <c r="N8" s="60">
        <v>94091</v>
      </c>
      <c r="O8" s="60"/>
      <c r="P8" s="60"/>
      <c r="Q8" s="60">
        <v>54739</v>
      </c>
      <c r="R8" s="60">
        <v>54739</v>
      </c>
      <c r="S8" s="60"/>
      <c r="T8" s="60"/>
      <c r="U8" s="60"/>
      <c r="V8" s="60"/>
      <c r="W8" s="60">
        <v>253075</v>
      </c>
      <c r="X8" s="60">
        <v>629288</v>
      </c>
      <c r="Y8" s="60">
        <v>-376213</v>
      </c>
      <c r="Z8" s="140">
        <v>-59.78</v>
      </c>
      <c r="AA8" s="62">
        <v>4325150</v>
      </c>
    </row>
    <row r="9" spans="1:27" ht="12.75">
      <c r="A9" s="249" t="s">
        <v>179</v>
      </c>
      <c r="B9" s="182"/>
      <c r="C9" s="155"/>
      <c r="D9" s="155"/>
      <c r="E9" s="59">
        <v>97713999</v>
      </c>
      <c r="F9" s="60">
        <v>89833000</v>
      </c>
      <c r="G9" s="60">
        <v>39323000</v>
      </c>
      <c r="H9" s="60">
        <v>2250000</v>
      </c>
      <c r="I9" s="60"/>
      <c r="J9" s="60">
        <v>41573000</v>
      </c>
      <c r="K9" s="60">
        <v>1900000</v>
      </c>
      <c r="L9" s="60"/>
      <c r="M9" s="60">
        <v>22506000</v>
      </c>
      <c r="N9" s="60">
        <v>24406000</v>
      </c>
      <c r="O9" s="60">
        <v>3000000</v>
      </c>
      <c r="P9" s="60">
        <v>300000</v>
      </c>
      <c r="Q9" s="60">
        <v>22453000</v>
      </c>
      <c r="R9" s="60">
        <v>25753000</v>
      </c>
      <c r="S9" s="60"/>
      <c r="T9" s="60"/>
      <c r="U9" s="60"/>
      <c r="V9" s="60"/>
      <c r="W9" s="60">
        <v>91732000</v>
      </c>
      <c r="X9" s="60">
        <v>97713999</v>
      </c>
      <c r="Y9" s="60">
        <v>-5981999</v>
      </c>
      <c r="Z9" s="140">
        <v>-6.12</v>
      </c>
      <c r="AA9" s="62">
        <v>89833000</v>
      </c>
    </row>
    <row r="10" spans="1:27" ht="12.75">
      <c r="A10" s="249" t="s">
        <v>180</v>
      </c>
      <c r="B10" s="182"/>
      <c r="C10" s="155"/>
      <c r="D10" s="155"/>
      <c r="E10" s="59">
        <v>43768000</v>
      </c>
      <c r="F10" s="60">
        <v>30913000</v>
      </c>
      <c r="G10" s="60">
        <v>9037000</v>
      </c>
      <c r="H10" s="60"/>
      <c r="I10" s="60"/>
      <c r="J10" s="60">
        <v>9037000</v>
      </c>
      <c r="K10" s="60">
        <v>5000000</v>
      </c>
      <c r="L10" s="60">
        <v>6000000</v>
      </c>
      <c r="M10" s="60">
        <v>8776000</v>
      </c>
      <c r="N10" s="60">
        <v>19776000</v>
      </c>
      <c r="O10" s="60"/>
      <c r="P10" s="60"/>
      <c r="Q10" s="60"/>
      <c r="R10" s="60"/>
      <c r="S10" s="60"/>
      <c r="T10" s="60"/>
      <c r="U10" s="60"/>
      <c r="V10" s="60"/>
      <c r="W10" s="60">
        <v>28813000</v>
      </c>
      <c r="X10" s="60">
        <v>31913000</v>
      </c>
      <c r="Y10" s="60">
        <v>-3100000</v>
      </c>
      <c r="Z10" s="140">
        <v>-9.71</v>
      </c>
      <c r="AA10" s="62">
        <v>30913000</v>
      </c>
    </row>
    <row r="11" spans="1:27" ht="12.75">
      <c r="A11" s="249" t="s">
        <v>181</v>
      </c>
      <c r="B11" s="182"/>
      <c r="C11" s="155"/>
      <c r="D11" s="155"/>
      <c r="E11" s="59">
        <v>3849700</v>
      </c>
      <c r="F11" s="60">
        <v>4757000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3999017</v>
      </c>
      <c r="Y11" s="60">
        <v>-3999017</v>
      </c>
      <c r="Z11" s="140">
        <v>-100</v>
      </c>
      <c r="AA11" s="62">
        <v>4757000</v>
      </c>
    </row>
    <row r="12" spans="1:27" ht="12.75">
      <c r="A12" s="249" t="s">
        <v>182</v>
      </c>
      <c r="B12" s="182"/>
      <c r="C12" s="155"/>
      <c r="D12" s="155"/>
      <c r="E12" s="59">
        <v>1100</v>
      </c>
      <c r="F12" s="60">
        <v>6000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6000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-188760011</v>
      </c>
      <c r="F14" s="60">
        <v>-176362075</v>
      </c>
      <c r="G14" s="60">
        <v>-30169103</v>
      </c>
      <c r="H14" s="60">
        <v>-16222879</v>
      </c>
      <c r="I14" s="60">
        <v>-13033248</v>
      </c>
      <c r="J14" s="60">
        <v>-59425230</v>
      </c>
      <c r="K14" s="60">
        <v>-13003560</v>
      </c>
      <c r="L14" s="60">
        <v>-7704278</v>
      </c>
      <c r="M14" s="60">
        <v>-23900651</v>
      </c>
      <c r="N14" s="60">
        <v>-44608489</v>
      </c>
      <c r="O14" s="60">
        <v>-14001210</v>
      </c>
      <c r="P14" s="60">
        <v>-9319654</v>
      </c>
      <c r="Q14" s="60">
        <v>-18785639</v>
      </c>
      <c r="R14" s="60">
        <v>-42106503</v>
      </c>
      <c r="S14" s="60"/>
      <c r="T14" s="60"/>
      <c r="U14" s="60"/>
      <c r="V14" s="60"/>
      <c r="W14" s="60">
        <v>-146140222</v>
      </c>
      <c r="X14" s="60">
        <v>-127961023</v>
      </c>
      <c r="Y14" s="60">
        <v>-18179199</v>
      </c>
      <c r="Z14" s="140">
        <v>14.21</v>
      </c>
      <c r="AA14" s="62">
        <v>-176362075</v>
      </c>
    </row>
    <row r="15" spans="1:27" ht="12.75">
      <c r="A15" s="249" t="s">
        <v>40</v>
      </c>
      <c r="B15" s="182"/>
      <c r="C15" s="155"/>
      <c r="D15" s="155"/>
      <c r="E15" s="59">
        <v>-4335000</v>
      </c>
      <c r="F15" s="60">
        <v>-1334800</v>
      </c>
      <c r="G15" s="60">
        <v>-7255</v>
      </c>
      <c r="H15" s="60"/>
      <c r="I15" s="60"/>
      <c r="J15" s="60">
        <v>-7255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-7255</v>
      </c>
      <c r="X15" s="60">
        <v>-4084772</v>
      </c>
      <c r="Y15" s="60">
        <v>4077517</v>
      </c>
      <c r="Z15" s="140">
        <v>-99.82</v>
      </c>
      <c r="AA15" s="62">
        <v>-1334800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60867380</v>
      </c>
      <c r="F17" s="73">
        <f t="shared" si="0"/>
        <v>101919181</v>
      </c>
      <c r="G17" s="73">
        <f t="shared" si="0"/>
        <v>18183642</v>
      </c>
      <c r="H17" s="73">
        <f t="shared" si="0"/>
        <v>-11290856</v>
      </c>
      <c r="I17" s="73">
        <f t="shared" si="0"/>
        <v>-10611581</v>
      </c>
      <c r="J17" s="73">
        <f t="shared" si="0"/>
        <v>-3718795</v>
      </c>
      <c r="K17" s="73">
        <f t="shared" si="0"/>
        <v>-2979921</v>
      </c>
      <c r="L17" s="73">
        <f t="shared" si="0"/>
        <v>-479679</v>
      </c>
      <c r="M17" s="73">
        <f t="shared" si="0"/>
        <v>7603384</v>
      </c>
      <c r="N17" s="73">
        <f t="shared" si="0"/>
        <v>4143784</v>
      </c>
      <c r="O17" s="73">
        <f t="shared" si="0"/>
        <v>-10736205</v>
      </c>
      <c r="P17" s="73">
        <f t="shared" si="0"/>
        <v>-8285006</v>
      </c>
      <c r="Q17" s="73">
        <f t="shared" si="0"/>
        <v>14014140</v>
      </c>
      <c r="R17" s="73">
        <f t="shared" si="0"/>
        <v>-5007071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-4582082</v>
      </c>
      <c r="X17" s="73">
        <f t="shared" si="0"/>
        <v>92025106</v>
      </c>
      <c r="Y17" s="73">
        <f t="shared" si="0"/>
        <v>-96607188</v>
      </c>
      <c r="Z17" s="170">
        <f>+IF(X17&lt;&gt;0,+(Y17/X17)*100,0)</f>
        <v>-104.97916514217327</v>
      </c>
      <c r="AA17" s="74">
        <f>SUM(AA6:AA16)</f>
        <v>101919181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1240000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-19712162</v>
      </c>
      <c r="H24" s="60">
        <v>12547776</v>
      </c>
      <c r="I24" s="60">
        <v>11408229</v>
      </c>
      <c r="J24" s="60">
        <v>4243843</v>
      </c>
      <c r="K24" s="60">
        <v>4000478</v>
      </c>
      <c r="L24" s="60">
        <v>2069705</v>
      </c>
      <c r="M24" s="60">
        <v>2118762</v>
      </c>
      <c r="N24" s="60">
        <v>8188945</v>
      </c>
      <c r="O24" s="60">
        <v>2456947</v>
      </c>
      <c r="P24" s="60">
        <v>8203700</v>
      </c>
      <c r="Q24" s="60">
        <v>-12575727</v>
      </c>
      <c r="R24" s="60">
        <v>-1915080</v>
      </c>
      <c r="S24" s="60"/>
      <c r="T24" s="60"/>
      <c r="U24" s="60"/>
      <c r="V24" s="60"/>
      <c r="W24" s="60">
        <v>10517708</v>
      </c>
      <c r="X24" s="60"/>
      <c r="Y24" s="60">
        <v>10517708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-43768000</v>
      </c>
      <c r="F26" s="60">
        <v>-34808000</v>
      </c>
      <c r="G26" s="60">
        <v>-2553203</v>
      </c>
      <c r="H26" s="60">
        <v>-1605883</v>
      </c>
      <c r="I26" s="60">
        <v>-840726</v>
      </c>
      <c r="J26" s="60">
        <v>-4999812</v>
      </c>
      <c r="K26" s="60">
        <v>-1183336</v>
      </c>
      <c r="L26" s="60">
        <v>-1750457</v>
      </c>
      <c r="M26" s="60">
        <v>-155808</v>
      </c>
      <c r="N26" s="60">
        <v>-3089601</v>
      </c>
      <c r="O26" s="60">
        <v>-1486067</v>
      </c>
      <c r="P26" s="60"/>
      <c r="Q26" s="60">
        <v>-37718</v>
      </c>
      <c r="R26" s="60">
        <v>-1523785</v>
      </c>
      <c r="S26" s="60"/>
      <c r="T26" s="60"/>
      <c r="U26" s="60"/>
      <c r="V26" s="60"/>
      <c r="W26" s="60">
        <v>-9613198</v>
      </c>
      <c r="X26" s="60">
        <v>-16954516</v>
      </c>
      <c r="Y26" s="60">
        <v>7341318</v>
      </c>
      <c r="Z26" s="140">
        <v>-43.3</v>
      </c>
      <c r="AA26" s="62">
        <v>-34808000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-42528000</v>
      </c>
      <c r="F27" s="73">
        <f t="shared" si="1"/>
        <v>-34808000</v>
      </c>
      <c r="G27" s="73">
        <f t="shared" si="1"/>
        <v>-22265365</v>
      </c>
      <c r="H27" s="73">
        <f t="shared" si="1"/>
        <v>10941893</v>
      </c>
      <c r="I27" s="73">
        <f t="shared" si="1"/>
        <v>10567503</v>
      </c>
      <c r="J27" s="73">
        <f t="shared" si="1"/>
        <v>-755969</v>
      </c>
      <c r="K27" s="73">
        <f t="shared" si="1"/>
        <v>2817142</v>
      </c>
      <c r="L27" s="73">
        <f t="shared" si="1"/>
        <v>319248</v>
      </c>
      <c r="M27" s="73">
        <f t="shared" si="1"/>
        <v>1962954</v>
      </c>
      <c r="N27" s="73">
        <f t="shared" si="1"/>
        <v>5099344</v>
      </c>
      <c r="O27" s="73">
        <f t="shared" si="1"/>
        <v>970880</v>
      </c>
      <c r="P27" s="73">
        <f t="shared" si="1"/>
        <v>8203700</v>
      </c>
      <c r="Q27" s="73">
        <f t="shared" si="1"/>
        <v>-12613445</v>
      </c>
      <c r="R27" s="73">
        <f t="shared" si="1"/>
        <v>-3438865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904510</v>
      </c>
      <c r="X27" s="73">
        <f t="shared" si="1"/>
        <v>-16954516</v>
      </c>
      <c r="Y27" s="73">
        <f t="shared" si="1"/>
        <v>17859026</v>
      </c>
      <c r="Z27" s="170">
        <f>+IF(X27&lt;&gt;0,+(Y27/X27)*100,0)</f>
        <v>-105.33492079632354</v>
      </c>
      <c r="AA27" s="74">
        <f>SUM(AA21:AA26)</f>
        <v>-34808000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-744000</v>
      </c>
      <c r="F35" s="60">
        <v>-752000</v>
      </c>
      <c r="G35" s="60"/>
      <c r="H35" s="60"/>
      <c r="I35" s="60"/>
      <c r="J35" s="60"/>
      <c r="K35" s="60"/>
      <c r="L35" s="60"/>
      <c r="M35" s="60"/>
      <c r="N35" s="60"/>
      <c r="O35" s="60">
        <v>-376029</v>
      </c>
      <c r="P35" s="60"/>
      <c r="Q35" s="60"/>
      <c r="R35" s="60">
        <v>-376029</v>
      </c>
      <c r="S35" s="60"/>
      <c r="T35" s="60"/>
      <c r="U35" s="60"/>
      <c r="V35" s="60"/>
      <c r="W35" s="60">
        <v>-376029</v>
      </c>
      <c r="X35" s="60">
        <v>-564044</v>
      </c>
      <c r="Y35" s="60">
        <v>188015</v>
      </c>
      <c r="Z35" s="140">
        <v>-33.33</v>
      </c>
      <c r="AA35" s="62">
        <v>-752000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-744000</v>
      </c>
      <c r="F36" s="73">
        <f t="shared" si="2"/>
        <v>-752000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-376029</v>
      </c>
      <c r="P36" s="73">
        <f t="shared" si="2"/>
        <v>0</v>
      </c>
      <c r="Q36" s="73">
        <f t="shared" si="2"/>
        <v>0</v>
      </c>
      <c r="R36" s="73">
        <f t="shared" si="2"/>
        <v>-376029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-376029</v>
      </c>
      <c r="X36" s="73">
        <f t="shared" si="2"/>
        <v>-564044</v>
      </c>
      <c r="Y36" s="73">
        <f t="shared" si="2"/>
        <v>188015</v>
      </c>
      <c r="Z36" s="170">
        <f>+IF(X36&lt;&gt;0,+(Y36/X36)*100,0)</f>
        <v>-33.33339243037777</v>
      </c>
      <c r="AA36" s="74">
        <f>SUM(AA31:AA35)</f>
        <v>-752000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17595380</v>
      </c>
      <c r="F38" s="100">
        <f t="shared" si="3"/>
        <v>66359181</v>
      </c>
      <c r="G38" s="100">
        <f t="shared" si="3"/>
        <v>-4081723</v>
      </c>
      <c r="H38" s="100">
        <f t="shared" si="3"/>
        <v>-348963</v>
      </c>
      <c r="I38" s="100">
        <f t="shared" si="3"/>
        <v>-44078</v>
      </c>
      <c r="J38" s="100">
        <f t="shared" si="3"/>
        <v>-4474764</v>
      </c>
      <c r="K38" s="100">
        <f t="shared" si="3"/>
        <v>-162779</v>
      </c>
      <c r="L38" s="100">
        <f t="shared" si="3"/>
        <v>-160431</v>
      </c>
      <c r="M38" s="100">
        <f t="shared" si="3"/>
        <v>9566338</v>
      </c>
      <c r="N38" s="100">
        <f t="shared" si="3"/>
        <v>9243128</v>
      </c>
      <c r="O38" s="100">
        <f t="shared" si="3"/>
        <v>-10141354</v>
      </c>
      <c r="P38" s="100">
        <f t="shared" si="3"/>
        <v>-81306</v>
      </c>
      <c r="Q38" s="100">
        <f t="shared" si="3"/>
        <v>1400695</v>
      </c>
      <c r="R38" s="100">
        <f t="shared" si="3"/>
        <v>-8821965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-4053601</v>
      </c>
      <c r="X38" s="100">
        <f t="shared" si="3"/>
        <v>74506546</v>
      </c>
      <c r="Y38" s="100">
        <f t="shared" si="3"/>
        <v>-78560147</v>
      </c>
      <c r="Z38" s="137">
        <f>+IF(X38&lt;&gt;0,+(Y38/X38)*100,0)</f>
        <v>-105.44059712551967</v>
      </c>
      <c r="AA38" s="102">
        <f>+AA17+AA27+AA36</f>
        <v>66359181</v>
      </c>
    </row>
    <row r="39" spans="1:27" ht="12.75">
      <c r="A39" s="249" t="s">
        <v>200</v>
      </c>
      <c r="B39" s="182"/>
      <c r="C39" s="153"/>
      <c r="D39" s="153"/>
      <c r="E39" s="99">
        <v>980000</v>
      </c>
      <c r="F39" s="100"/>
      <c r="G39" s="100">
        <v>5942163</v>
      </c>
      <c r="H39" s="100">
        <v>1860440</v>
      </c>
      <c r="I39" s="100">
        <v>1511477</v>
      </c>
      <c r="J39" s="100">
        <v>5942163</v>
      </c>
      <c r="K39" s="100">
        <v>1467399</v>
      </c>
      <c r="L39" s="100">
        <v>1304620</v>
      </c>
      <c r="M39" s="100">
        <v>1144189</v>
      </c>
      <c r="N39" s="100">
        <v>1467399</v>
      </c>
      <c r="O39" s="100">
        <v>10710527</v>
      </c>
      <c r="P39" s="100">
        <v>569173</v>
      </c>
      <c r="Q39" s="100">
        <v>487867</v>
      </c>
      <c r="R39" s="100">
        <v>10710527</v>
      </c>
      <c r="S39" s="100"/>
      <c r="T39" s="100"/>
      <c r="U39" s="100"/>
      <c r="V39" s="100"/>
      <c r="W39" s="100">
        <v>5942163</v>
      </c>
      <c r="X39" s="100"/>
      <c r="Y39" s="100">
        <v>5942163</v>
      </c>
      <c r="Z39" s="137"/>
      <c r="AA39" s="102"/>
    </row>
    <row r="40" spans="1:27" ht="12.75">
      <c r="A40" s="269" t="s">
        <v>201</v>
      </c>
      <c r="B40" s="256"/>
      <c r="C40" s="257"/>
      <c r="D40" s="257"/>
      <c r="E40" s="258">
        <v>18575380</v>
      </c>
      <c r="F40" s="259">
        <v>66359181</v>
      </c>
      <c r="G40" s="259">
        <v>1860440</v>
      </c>
      <c r="H40" s="259">
        <v>1511477</v>
      </c>
      <c r="I40" s="259">
        <v>1467399</v>
      </c>
      <c r="J40" s="259">
        <v>1467399</v>
      </c>
      <c r="K40" s="259">
        <v>1304620</v>
      </c>
      <c r="L40" s="259">
        <v>1144189</v>
      </c>
      <c r="M40" s="259">
        <v>10710527</v>
      </c>
      <c r="N40" s="259">
        <v>10710527</v>
      </c>
      <c r="O40" s="259">
        <v>569173</v>
      </c>
      <c r="P40" s="259">
        <v>487867</v>
      </c>
      <c r="Q40" s="259">
        <v>1888562</v>
      </c>
      <c r="R40" s="259">
        <v>1888562</v>
      </c>
      <c r="S40" s="259"/>
      <c r="T40" s="259"/>
      <c r="U40" s="259"/>
      <c r="V40" s="259"/>
      <c r="W40" s="259">
        <v>1888562</v>
      </c>
      <c r="X40" s="259">
        <v>74506546</v>
      </c>
      <c r="Y40" s="259">
        <v>-72617984</v>
      </c>
      <c r="Z40" s="260">
        <v>-97.47</v>
      </c>
      <c r="AA40" s="261">
        <v>66359181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51263000</v>
      </c>
      <c r="F5" s="106">
        <f t="shared" si="0"/>
        <v>25981000</v>
      </c>
      <c r="G5" s="106">
        <f t="shared" si="0"/>
        <v>189203</v>
      </c>
      <c r="H5" s="106">
        <f t="shared" si="0"/>
        <v>1605883</v>
      </c>
      <c r="I5" s="106">
        <f t="shared" si="0"/>
        <v>840726</v>
      </c>
      <c r="J5" s="106">
        <f t="shared" si="0"/>
        <v>2635812</v>
      </c>
      <c r="K5" s="106">
        <f t="shared" si="0"/>
        <v>1183336</v>
      </c>
      <c r="L5" s="106">
        <f t="shared" si="0"/>
        <v>1750456</v>
      </c>
      <c r="M5" s="106">
        <f t="shared" si="0"/>
        <v>155808</v>
      </c>
      <c r="N5" s="106">
        <f t="shared" si="0"/>
        <v>3089600</v>
      </c>
      <c r="O5" s="106">
        <f t="shared" si="0"/>
        <v>1486067</v>
      </c>
      <c r="P5" s="106">
        <f t="shared" si="0"/>
        <v>0</v>
      </c>
      <c r="Q5" s="106">
        <f t="shared" si="0"/>
        <v>37718</v>
      </c>
      <c r="R5" s="106">
        <f t="shared" si="0"/>
        <v>1523785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7249197</v>
      </c>
      <c r="X5" s="106">
        <f t="shared" si="0"/>
        <v>19485750</v>
      </c>
      <c r="Y5" s="106">
        <f t="shared" si="0"/>
        <v>-12236553</v>
      </c>
      <c r="Z5" s="201">
        <f>+IF(X5&lt;&gt;0,+(Y5/X5)*100,0)</f>
        <v>-62.79744428620915</v>
      </c>
      <c r="AA5" s="199">
        <f>SUM(AA11:AA18)</f>
        <v>25981000</v>
      </c>
    </row>
    <row r="6" spans="1:27" ht="12.75">
      <c r="A6" s="291" t="s">
        <v>205</v>
      </c>
      <c r="B6" s="142"/>
      <c r="C6" s="62"/>
      <c r="D6" s="156"/>
      <c r="E6" s="60">
        <v>13861000</v>
      </c>
      <c r="F6" s="60">
        <v>2696000</v>
      </c>
      <c r="G6" s="60"/>
      <c r="H6" s="60">
        <v>1444618</v>
      </c>
      <c r="I6" s="60">
        <v>614403</v>
      </c>
      <c r="J6" s="60">
        <v>2059021</v>
      </c>
      <c r="K6" s="60">
        <v>1183336</v>
      </c>
      <c r="L6" s="60">
        <v>1743752</v>
      </c>
      <c r="M6" s="60"/>
      <c r="N6" s="60">
        <v>2927088</v>
      </c>
      <c r="O6" s="60"/>
      <c r="P6" s="60"/>
      <c r="Q6" s="60"/>
      <c r="R6" s="60"/>
      <c r="S6" s="60"/>
      <c r="T6" s="60"/>
      <c r="U6" s="60"/>
      <c r="V6" s="60"/>
      <c r="W6" s="60">
        <v>4986109</v>
      </c>
      <c r="X6" s="60">
        <v>2022000</v>
      </c>
      <c r="Y6" s="60">
        <v>2964109</v>
      </c>
      <c r="Z6" s="140">
        <v>146.59</v>
      </c>
      <c r="AA6" s="155">
        <v>2696000</v>
      </c>
    </row>
    <row r="7" spans="1:27" ht="12.75">
      <c r="A7" s="291" t="s">
        <v>206</v>
      </c>
      <c r="B7" s="142"/>
      <c r="C7" s="62"/>
      <c r="D7" s="156"/>
      <c r="E7" s="60">
        <v>10000000</v>
      </c>
      <c r="F7" s="60">
        <v>6750000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5062500</v>
      </c>
      <c r="Y7" s="60">
        <v>-5062500</v>
      </c>
      <c r="Z7" s="140">
        <v>-100</v>
      </c>
      <c r="AA7" s="155">
        <v>6750000</v>
      </c>
    </row>
    <row r="8" spans="1:27" ht="12.75">
      <c r="A8" s="291" t="s">
        <v>207</v>
      </c>
      <c r="B8" s="142"/>
      <c r="C8" s="62"/>
      <c r="D8" s="156"/>
      <c r="E8" s="60">
        <v>15000000</v>
      </c>
      <c r="F8" s="60">
        <v>13452000</v>
      </c>
      <c r="G8" s="60"/>
      <c r="H8" s="60"/>
      <c r="I8" s="60"/>
      <c r="J8" s="60"/>
      <c r="K8" s="60"/>
      <c r="L8" s="60"/>
      <c r="M8" s="60">
        <v>152457</v>
      </c>
      <c r="N8" s="60">
        <v>152457</v>
      </c>
      <c r="O8" s="60">
        <v>1486067</v>
      </c>
      <c r="P8" s="60"/>
      <c r="Q8" s="60">
        <v>11400</v>
      </c>
      <c r="R8" s="60">
        <v>1497467</v>
      </c>
      <c r="S8" s="60"/>
      <c r="T8" s="60"/>
      <c r="U8" s="60"/>
      <c r="V8" s="60"/>
      <c r="W8" s="60">
        <v>1649924</v>
      </c>
      <c r="X8" s="60">
        <v>10089000</v>
      </c>
      <c r="Y8" s="60">
        <v>-8439076</v>
      </c>
      <c r="Z8" s="140">
        <v>-83.65</v>
      </c>
      <c r="AA8" s="155">
        <v>13452000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3685000</v>
      </c>
      <c r="F10" s="60"/>
      <c r="G10" s="60"/>
      <c r="H10" s="60">
        <v>161265</v>
      </c>
      <c r="I10" s="60">
        <v>226323</v>
      </c>
      <c r="J10" s="60">
        <v>387588</v>
      </c>
      <c r="K10" s="60"/>
      <c r="L10" s="60">
        <v>6704</v>
      </c>
      <c r="M10" s="60">
        <v>3351</v>
      </c>
      <c r="N10" s="60">
        <v>10055</v>
      </c>
      <c r="O10" s="60"/>
      <c r="P10" s="60"/>
      <c r="Q10" s="60">
        <v>26318</v>
      </c>
      <c r="R10" s="60">
        <v>26318</v>
      </c>
      <c r="S10" s="60"/>
      <c r="T10" s="60"/>
      <c r="U10" s="60"/>
      <c r="V10" s="60"/>
      <c r="W10" s="60">
        <v>423961</v>
      </c>
      <c r="X10" s="60"/>
      <c r="Y10" s="60">
        <v>423961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42546000</v>
      </c>
      <c r="F11" s="295">
        <f t="shared" si="1"/>
        <v>22898000</v>
      </c>
      <c r="G11" s="295">
        <f t="shared" si="1"/>
        <v>0</v>
      </c>
      <c r="H11" s="295">
        <f t="shared" si="1"/>
        <v>1605883</v>
      </c>
      <c r="I11" s="295">
        <f t="shared" si="1"/>
        <v>840726</v>
      </c>
      <c r="J11" s="295">
        <f t="shared" si="1"/>
        <v>2446609</v>
      </c>
      <c r="K11" s="295">
        <f t="shared" si="1"/>
        <v>1183336</v>
      </c>
      <c r="L11" s="295">
        <f t="shared" si="1"/>
        <v>1750456</v>
      </c>
      <c r="M11" s="295">
        <f t="shared" si="1"/>
        <v>155808</v>
      </c>
      <c r="N11" s="295">
        <f t="shared" si="1"/>
        <v>3089600</v>
      </c>
      <c r="O11" s="295">
        <f t="shared" si="1"/>
        <v>1486067</v>
      </c>
      <c r="P11" s="295">
        <f t="shared" si="1"/>
        <v>0</v>
      </c>
      <c r="Q11" s="295">
        <f t="shared" si="1"/>
        <v>37718</v>
      </c>
      <c r="R11" s="295">
        <f t="shared" si="1"/>
        <v>1523785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7059994</v>
      </c>
      <c r="X11" s="295">
        <f t="shared" si="1"/>
        <v>17173500</v>
      </c>
      <c r="Y11" s="295">
        <f t="shared" si="1"/>
        <v>-10113506</v>
      </c>
      <c r="Z11" s="296">
        <f>+IF(X11&lt;&gt;0,+(Y11/X11)*100,0)</f>
        <v>-58.890185460156644</v>
      </c>
      <c r="AA11" s="297">
        <f>SUM(AA6:AA10)</f>
        <v>22898000</v>
      </c>
    </row>
    <row r="12" spans="1:27" ht="12.75">
      <c r="A12" s="298" t="s">
        <v>211</v>
      </c>
      <c r="B12" s="136"/>
      <c r="C12" s="62"/>
      <c r="D12" s="156"/>
      <c r="E12" s="60">
        <v>7717000</v>
      </c>
      <c r="F12" s="60">
        <v>405000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303750</v>
      </c>
      <c r="Y12" s="60">
        <v>-303750</v>
      </c>
      <c r="Z12" s="140">
        <v>-100</v>
      </c>
      <c r="AA12" s="155">
        <v>405000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1000000</v>
      </c>
      <c r="F15" s="60">
        <v>2678000</v>
      </c>
      <c r="G15" s="60">
        <v>189203</v>
      </c>
      <c r="H15" s="60"/>
      <c r="I15" s="60"/>
      <c r="J15" s="60">
        <v>189203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189203</v>
      </c>
      <c r="X15" s="60">
        <v>2008500</v>
      </c>
      <c r="Y15" s="60">
        <v>-1819297</v>
      </c>
      <c r="Z15" s="140">
        <v>-90.58</v>
      </c>
      <c r="AA15" s="155">
        <v>2678000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8577000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6432750</v>
      </c>
      <c r="Y20" s="100">
        <f t="shared" si="2"/>
        <v>-6432750</v>
      </c>
      <c r="Z20" s="137">
        <f>+IF(X20&lt;&gt;0,+(Y20/X20)*100,0)</f>
        <v>-100</v>
      </c>
      <c r="AA20" s="153">
        <f>SUM(AA26:AA33)</f>
        <v>8577000</v>
      </c>
    </row>
    <row r="21" spans="1:27" ht="12.75">
      <c r="A21" s="291" t="s">
        <v>205</v>
      </c>
      <c r="B21" s="142"/>
      <c r="C21" s="62"/>
      <c r="D21" s="156"/>
      <c r="E21" s="60"/>
      <c r="F21" s="60">
        <v>6395000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4796250</v>
      </c>
      <c r="Y21" s="60">
        <v>-4796250</v>
      </c>
      <c r="Z21" s="140">
        <v>-100</v>
      </c>
      <c r="AA21" s="155">
        <v>6395000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>
        <v>182000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136500</v>
      </c>
      <c r="Y23" s="60">
        <v>-136500</v>
      </c>
      <c r="Z23" s="140">
        <v>-100</v>
      </c>
      <c r="AA23" s="155">
        <v>182000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>
        <v>2000000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1500000</v>
      </c>
      <c r="Y25" s="60">
        <v>-1500000</v>
      </c>
      <c r="Z25" s="140">
        <v>-100</v>
      </c>
      <c r="AA25" s="155">
        <v>2000000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8577000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6432750</v>
      </c>
      <c r="Y26" s="295">
        <f t="shared" si="3"/>
        <v>-6432750</v>
      </c>
      <c r="Z26" s="296">
        <f>+IF(X26&lt;&gt;0,+(Y26/X26)*100,0)</f>
        <v>-100</v>
      </c>
      <c r="AA26" s="297">
        <f>SUM(AA21:AA25)</f>
        <v>8577000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13861000</v>
      </c>
      <c r="F36" s="60">
        <f t="shared" si="4"/>
        <v>9091000</v>
      </c>
      <c r="G36" s="60">
        <f t="shared" si="4"/>
        <v>0</v>
      </c>
      <c r="H36" s="60">
        <f t="shared" si="4"/>
        <v>1444618</v>
      </c>
      <c r="I36" s="60">
        <f t="shared" si="4"/>
        <v>614403</v>
      </c>
      <c r="J36" s="60">
        <f t="shared" si="4"/>
        <v>2059021</v>
      </c>
      <c r="K36" s="60">
        <f t="shared" si="4"/>
        <v>1183336</v>
      </c>
      <c r="L36" s="60">
        <f t="shared" si="4"/>
        <v>1743752</v>
      </c>
      <c r="M36" s="60">
        <f t="shared" si="4"/>
        <v>0</v>
      </c>
      <c r="N36" s="60">
        <f t="shared" si="4"/>
        <v>2927088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4986109</v>
      </c>
      <c r="X36" s="60">
        <f t="shared" si="4"/>
        <v>6818250</v>
      </c>
      <c r="Y36" s="60">
        <f t="shared" si="4"/>
        <v>-1832141</v>
      </c>
      <c r="Z36" s="140">
        <f aca="true" t="shared" si="5" ref="Z36:Z49">+IF(X36&lt;&gt;0,+(Y36/X36)*100,0)</f>
        <v>-26.871132622007117</v>
      </c>
      <c r="AA36" s="155">
        <f>AA6+AA21</f>
        <v>9091000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10000000</v>
      </c>
      <c r="F37" s="60">
        <f t="shared" si="4"/>
        <v>6750000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5062500</v>
      </c>
      <c r="Y37" s="60">
        <f t="shared" si="4"/>
        <v>-5062500</v>
      </c>
      <c r="Z37" s="140">
        <f t="shared" si="5"/>
        <v>-100</v>
      </c>
      <c r="AA37" s="155">
        <f>AA7+AA22</f>
        <v>6750000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15000000</v>
      </c>
      <c r="F38" s="60">
        <f t="shared" si="4"/>
        <v>13634000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152457</v>
      </c>
      <c r="N38" s="60">
        <f t="shared" si="4"/>
        <v>152457</v>
      </c>
      <c r="O38" s="60">
        <f t="shared" si="4"/>
        <v>1486067</v>
      </c>
      <c r="P38" s="60">
        <f t="shared" si="4"/>
        <v>0</v>
      </c>
      <c r="Q38" s="60">
        <f t="shared" si="4"/>
        <v>11400</v>
      </c>
      <c r="R38" s="60">
        <f t="shared" si="4"/>
        <v>1497467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1649924</v>
      </c>
      <c r="X38" s="60">
        <f t="shared" si="4"/>
        <v>10225500</v>
      </c>
      <c r="Y38" s="60">
        <f t="shared" si="4"/>
        <v>-8575576</v>
      </c>
      <c r="Z38" s="140">
        <f t="shared" si="5"/>
        <v>-83.86461297736052</v>
      </c>
      <c r="AA38" s="155">
        <f>AA8+AA23</f>
        <v>13634000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3685000</v>
      </c>
      <c r="F40" s="60">
        <f t="shared" si="4"/>
        <v>2000000</v>
      </c>
      <c r="G40" s="60">
        <f t="shared" si="4"/>
        <v>0</v>
      </c>
      <c r="H40" s="60">
        <f t="shared" si="4"/>
        <v>161265</v>
      </c>
      <c r="I40" s="60">
        <f t="shared" si="4"/>
        <v>226323</v>
      </c>
      <c r="J40" s="60">
        <f t="shared" si="4"/>
        <v>387588</v>
      </c>
      <c r="K40" s="60">
        <f t="shared" si="4"/>
        <v>0</v>
      </c>
      <c r="L40" s="60">
        <f t="shared" si="4"/>
        <v>6704</v>
      </c>
      <c r="M40" s="60">
        <f t="shared" si="4"/>
        <v>3351</v>
      </c>
      <c r="N40" s="60">
        <f t="shared" si="4"/>
        <v>10055</v>
      </c>
      <c r="O40" s="60">
        <f t="shared" si="4"/>
        <v>0</v>
      </c>
      <c r="P40" s="60">
        <f t="shared" si="4"/>
        <v>0</v>
      </c>
      <c r="Q40" s="60">
        <f t="shared" si="4"/>
        <v>26318</v>
      </c>
      <c r="R40" s="60">
        <f t="shared" si="4"/>
        <v>26318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423961</v>
      </c>
      <c r="X40" s="60">
        <f t="shared" si="4"/>
        <v>1500000</v>
      </c>
      <c r="Y40" s="60">
        <f t="shared" si="4"/>
        <v>-1076039</v>
      </c>
      <c r="Z40" s="140">
        <f t="shared" si="5"/>
        <v>-71.73593333333334</v>
      </c>
      <c r="AA40" s="155">
        <f>AA10+AA25</f>
        <v>2000000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42546000</v>
      </c>
      <c r="F41" s="295">
        <f t="shared" si="6"/>
        <v>31475000</v>
      </c>
      <c r="G41" s="295">
        <f t="shared" si="6"/>
        <v>0</v>
      </c>
      <c r="H41" s="295">
        <f t="shared" si="6"/>
        <v>1605883</v>
      </c>
      <c r="I41" s="295">
        <f t="shared" si="6"/>
        <v>840726</v>
      </c>
      <c r="J41" s="295">
        <f t="shared" si="6"/>
        <v>2446609</v>
      </c>
      <c r="K41" s="295">
        <f t="shared" si="6"/>
        <v>1183336</v>
      </c>
      <c r="L41" s="295">
        <f t="shared" si="6"/>
        <v>1750456</v>
      </c>
      <c r="M41" s="295">
        <f t="shared" si="6"/>
        <v>155808</v>
      </c>
      <c r="N41" s="295">
        <f t="shared" si="6"/>
        <v>3089600</v>
      </c>
      <c r="O41" s="295">
        <f t="shared" si="6"/>
        <v>1486067</v>
      </c>
      <c r="P41" s="295">
        <f t="shared" si="6"/>
        <v>0</v>
      </c>
      <c r="Q41" s="295">
        <f t="shared" si="6"/>
        <v>37718</v>
      </c>
      <c r="R41" s="295">
        <f t="shared" si="6"/>
        <v>1523785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7059994</v>
      </c>
      <c r="X41" s="295">
        <f t="shared" si="6"/>
        <v>23606250</v>
      </c>
      <c r="Y41" s="295">
        <f t="shared" si="6"/>
        <v>-16546256</v>
      </c>
      <c r="Z41" s="296">
        <f t="shared" si="5"/>
        <v>-70.0926915541435</v>
      </c>
      <c r="AA41" s="297">
        <f>SUM(AA36:AA40)</f>
        <v>31475000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7717000</v>
      </c>
      <c r="F42" s="54">
        <f t="shared" si="7"/>
        <v>405000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303750</v>
      </c>
      <c r="Y42" s="54">
        <f t="shared" si="7"/>
        <v>-303750</v>
      </c>
      <c r="Z42" s="184">
        <f t="shared" si="5"/>
        <v>-100</v>
      </c>
      <c r="AA42" s="130">
        <f aca="true" t="shared" si="8" ref="AA42:AA48">AA12+AA27</f>
        <v>405000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1000000</v>
      </c>
      <c r="F45" s="54">
        <f t="shared" si="7"/>
        <v>2678000</v>
      </c>
      <c r="G45" s="54">
        <f t="shared" si="7"/>
        <v>189203</v>
      </c>
      <c r="H45" s="54">
        <f t="shared" si="7"/>
        <v>0</v>
      </c>
      <c r="I45" s="54">
        <f t="shared" si="7"/>
        <v>0</v>
      </c>
      <c r="J45" s="54">
        <f t="shared" si="7"/>
        <v>189203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189203</v>
      </c>
      <c r="X45" s="54">
        <f t="shared" si="7"/>
        <v>2008500</v>
      </c>
      <c r="Y45" s="54">
        <f t="shared" si="7"/>
        <v>-1819297</v>
      </c>
      <c r="Z45" s="184">
        <f t="shared" si="5"/>
        <v>-90.5798854866816</v>
      </c>
      <c r="AA45" s="130">
        <f t="shared" si="8"/>
        <v>2678000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51263000</v>
      </c>
      <c r="F49" s="220">
        <f t="shared" si="9"/>
        <v>34558000</v>
      </c>
      <c r="G49" s="220">
        <f t="shared" si="9"/>
        <v>189203</v>
      </c>
      <c r="H49" s="220">
        <f t="shared" si="9"/>
        <v>1605883</v>
      </c>
      <c r="I49" s="220">
        <f t="shared" si="9"/>
        <v>840726</v>
      </c>
      <c r="J49" s="220">
        <f t="shared" si="9"/>
        <v>2635812</v>
      </c>
      <c r="K49" s="220">
        <f t="shared" si="9"/>
        <v>1183336</v>
      </c>
      <c r="L49" s="220">
        <f t="shared" si="9"/>
        <v>1750456</v>
      </c>
      <c r="M49" s="220">
        <f t="shared" si="9"/>
        <v>155808</v>
      </c>
      <c r="N49" s="220">
        <f t="shared" si="9"/>
        <v>3089600</v>
      </c>
      <c r="O49" s="220">
        <f t="shared" si="9"/>
        <v>1486067</v>
      </c>
      <c r="P49" s="220">
        <f t="shared" si="9"/>
        <v>0</v>
      </c>
      <c r="Q49" s="220">
        <f t="shared" si="9"/>
        <v>37718</v>
      </c>
      <c r="R49" s="220">
        <f t="shared" si="9"/>
        <v>1523785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7249197</v>
      </c>
      <c r="X49" s="220">
        <f t="shared" si="9"/>
        <v>25918500</v>
      </c>
      <c r="Y49" s="220">
        <f t="shared" si="9"/>
        <v>-18669303</v>
      </c>
      <c r="Z49" s="221">
        <f t="shared" si="5"/>
        <v>-72.0308003935413</v>
      </c>
      <c r="AA49" s="222">
        <f>SUM(AA41:AA48)</f>
        <v>34558000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11059000</v>
      </c>
      <c r="F51" s="54">
        <f t="shared" si="10"/>
        <v>11059000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8294250</v>
      </c>
      <c r="Y51" s="54">
        <f t="shared" si="10"/>
        <v>-8294250</v>
      </c>
      <c r="Z51" s="184">
        <f>+IF(X51&lt;&gt;0,+(Y51/X51)*100,0)</f>
        <v>-100</v>
      </c>
      <c r="AA51" s="130">
        <f>SUM(AA57:AA61)</f>
        <v>11059000</v>
      </c>
    </row>
    <row r="52" spans="1:27" ht="12.75">
      <c r="A52" s="310" t="s">
        <v>205</v>
      </c>
      <c r="B52" s="142"/>
      <c r="C52" s="62"/>
      <c r="D52" s="156"/>
      <c r="E52" s="60">
        <v>2130000</v>
      </c>
      <c r="F52" s="60">
        <v>3545000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2658750</v>
      </c>
      <c r="Y52" s="60">
        <v>-2658750</v>
      </c>
      <c r="Z52" s="140">
        <v>-100</v>
      </c>
      <c r="AA52" s="155">
        <v>3545000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2331000</v>
      </c>
      <c r="F54" s="60">
        <v>2331000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1748250</v>
      </c>
      <c r="Y54" s="60">
        <v>-1748250</v>
      </c>
      <c r="Z54" s="140">
        <v>-100</v>
      </c>
      <c r="AA54" s="155">
        <v>2331000</v>
      </c>
    </row>
    <row r="55" spans="1:27" ht="12.75">
      <c r="A55" s="310" t="s">
        <v>208</v>
      </c>
      <c r="B55" s="142"/>
      <c r="C55" s="62"/>
      <c r="D55" s="156"/>
      <c r="E55" s="60">
        <v>2222000</v>
      </c>
      <c r="F55" s="60">
        <v>2222000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1666500</v>
      </c>
      <c r="Y55" s="60">
        <v>-1666500</v>
      </c>
      <c r="Z55" s="140">
        <v>-100</v>
      </c>
      <c r="AA55" s="155">
        <v>2222000</v>
      </c>
    </row>
    <row r="56" spans="1:27" ht="12.75">
      <c r="A56" s="310" t="s">
        <v>209</v>
      </c>
      <c r="B56" s="142"/>
      <c r="C56" s="62"/>
      <c r="D56" s="156"/>
      <c r="E56" s="60">
        <v>1415000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8098000</v>
      </c>
      <c r="F57" s="295">
        <f t="shared" si="11"/>
        <v>8098000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6073500</v>
      </c>
      <c r="Y57" s="295">
        <f t="shared" si="11"/>
        <v>-6073500</v>
      </c>
      <c r="Z57" s="296">
        <f>+IF(X57&lt;&gt;0,+(Y57/X57)*100,0)</f>
        <v>-100</v>
      </c>
      <c r="AA57" s="297">
        <f>SUM(AA52:AA56)</f>
        <v>8098000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2961000</v>
      </c>
      <c r="F61" s="60">
        <v>2961000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2220750</v>
      </c>
      <c r="Y61" s="60">
        <v>-2220750</v>
      </c>
      <c r="Z61" s="140">
        <v>-100</v>
      </c>
      <c r="AA61" s="155">
        <v>2961000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10394000</v>
      </c>
      <c r="D66" s="274">
        <v>11059000</v>
      </c>
      <c r="E66" s="275">
        <v>11059000</v>
      </c>
      <c r="F66" s="275">
        <v>11059000</v>
      </c>
      <c r="G66" s="275">
        <v>1571044</v>
      </c>
      <c r="H66" s="275">
        <v>536496</v>
      </c>
      <c r="I66" s="275"/>
      <c r="J66" s="275">
        <v>2107540</v>
      </c>
      <c r="K66" s="275"/>
      <c r="L66" s="275">
        <v>1394000</v>
      </c>
      <c r="M66" s="275">
        <v>11082387</v>
      </c>
      <c r="N66" s="275">
        <v>12476387</v>
      </c>
      <c r="O66" s="275">
        <v>18373</v>
      </c>
      <c r="P66" s="275">
        <v>13680</v>
      </c>
      <c r="Q66" s="275"/>
      <c r="R66" s="275">
        <v>32053</v>
      </c>
      <c r="S66" s="275"/>
      <c r="T66" s="275"/>
      <c r="U66" s="275"/>
      <c r="V66" s="275"/>
      <c r="W66" s="275">
        <v>14615980</v>
      </c>
      <c r="X66" s="275">
        <v>8294250</v>
      </c>
      <c r="Y66" s="275">
        <v>6321730</v>
      </c>
      <c r="Z66" s="140">
        <v>76.22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10394000</v>
      </c>
      <c r="D69" s="218">
        <f t="shared" si="12"/>
        <v>11059000</v>
      </c>
      <c r="E69" s="220">
        <f t="shared" si="12"/>
        <v>11059000</v>
      </c>
      <c r="F69" s="220">
        <f t="shared" si="12"/>
        <v>11059000</v>
      </c>
      <c r="G69" s="220">
        <f t="shared" si="12"/>
        <v>1571044</v>
      </c>
      <c r="H69" s="220">
        <f t="shared" si="12"/>
        <v>536496</v>
      </c>
      <c r="I69" s="220">
        <f t="shared" si="12"/>
        <v>0</v>
      </c>
      <c r="J69" s="220">
        <f t="shared" si="12"/>
        <v>2107540</v>
      </c>
      <c r="K69" s="220">
        <f t="shared" si="12"/>
        <v>0</v>
      </c>
      <c r="L69" s="220">
        <f t="shared" si="12"/>
        <v>1394000</v>
      </c>
      <c r="M69" s="220">
        <f t="shared" si="12"/>
        <v>11082387</v>
      </c>
      <c r="N69" s="220">
        <f t="shared" si="12"/>
        <v>12476387</v>
      </c>
      <c r="O69" s="220">
        <f t="shared" si="12"/>
        <v>18373</v>
      </c>
      <c r="P69" s="220">
        <f t="shared" si="12"/>
        <v>13680</v>
      </c>
      <c r="Q69" s="220">
        <f t="shared" si="12"/>
        <v>0</v>
      </c>
      <c r="R69" s="220">
        <f t="shared" si="12"/>
        <v>32053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14615980</v>
      </c>
      <c r="X69" s="220">
        <f t="shared" si="12"/>
        <v>8294250</v>
      </c>
      <c r="Y69" s="220">
        <f t="shared" si="12"/>
        <v>6321730</v>
      </c>
      <c r="Z69" s="221">
        <f>+IF(X69&lt;&gt;0,+(Y69/X69)*100,0)</f>
        <v>76.21822346806523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42546000</v>
      </c>
      <c r="F5" s="358">
        <f t="shared" si="0"/>
        <v>22898000</v>
      </c>
      <c r="G5" s="358">
        <f t="shared" si="0"/>
        <v>0</v>
      </c>
      <c r="H5" s="356">
        <f t="shared" si="0"/>
        <v>1605883</v>
      </c>
      <c r="I5" s="356">
        <f t="shared" si="0"/>
        <v>840726</v>
      </c>
      <c r="J5" s="358">
        <f t="shared" si="0"/>
        <v>2446609</v>
      </c>
      <c r="K5" s="358">
        <f t="shared" si="0"/>
        <v>1183336</v>
      </c>
      <c r="L5" s="356">
        <f t="shared" si="0"/>
        <v>1750456</v>
      </c>
      <c r="M5" s="356">
        <f t="shared" si="0"/>
        <v>155808</v>
      </c>
      <c r="N5" s="358">
        <f t="shared" si="0"/>
        <v>3089600</v>
      </c>
      <c r="O5" s="358">
        <f t="shared" si="0"/>
        <v>1486067</v>
      </c>
      <c r="P5" s="356">
        <f t="shared" si="0"/>
        <v>0</v>
      </c>
      <c r="Q5" s="356">
        <f t="shared" si="0"/>
        <v>37718</v>
      </c>
      <c r="R5" s="358">
        <f t="shared" si="0"/>
        <v>1523785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7059994</v>
      </c>
      <c r="X5" s="356">
        <f t="shared" si="0"/>
        <v>17173500</v>
      </c>
      <c r="Y5" s="358">
        <f t="shared" si="0"/>
        <v>-10113506</v>
      </c>
      <c r="Z5" s="359">
        <f>+IF(X5&lt;&gt;0,+(Y5/X5)*100,0)</f>
        <v>-58.890185460156644</v>
      </c>
      <c r="AA5" s="360">
        <f>+AA6+AA8+AA11+AA13+AA15</f>
        <v>22898000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13861000</v>
      </c>
      <c r="F6" s="59">
        <f t="shared" si="1"/>
        <v>2696000</v>
      </c>
      <c r="G6" s="59">
        <f t="shared" si="1"/>
        <v>0</v>
      </c>
      <c r="H6" s="60">
        <f t="shared" si="1"/>
        <v>1444618</v>
      </c>
      <c r="I6" s="60">
        <f t="shared" si="1"/>
        <v>614403</v>
      </c>
      <c r="J6" s="59">
        <f t="shared" si="1"/>
        <v>2059021</v>
      </c>
      <c r="K6" s="59">
        <f t="shared" si="1"/>
        <v>1183336</v>
      </c>
      <c r="L6" s="60">
        <f t="shared" si="1"/>
        <v>1743752</v>
      </c>
      <c r="M6" s="60">
        <f t="shared" si="1"/>
        <v>0</v>
      </c>
      <c r="N6" s="59">
        <f t="shared" si="1"/>
        <v>2927088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4986109</v>
      </c>
      <c r="X6" s="60">
        <f t="shared" si="1"/>
        <v>2022000</v>
      </c>
      <c r="Y6" s="59">
        <f t="shared" si="1"/>
        <v>2964109</v>
      </c>
      <c r="Z6" s="61">
        <f>+IF(X6&lt;&gt;0,+(Y6/X6)*100,0)</f>
        <v>146.5929277942631</v>
      </c>
      <c r="AA6" s="62">
        <f t="shared" si="1"/>
        <v>2696000</v>
      </c>
    </row>
    <row r="7" spans="1:27" ht="12.75">
      <c r="A7" s="291" t="s">
        <v>229</v>
      </c>
      <c r="B7" s="142"/>
      <c r="C7" s="60"/>
      <c r="D7" s="340"/>
      <c r="E7" s="60">
        <v>13861000</v>
      </c>
      <c r="F7" s="59">
        <v>2696000</v>
      </c>
      <c r="G7" s="59"/>
      <c r="H7" s="60">
        <v>1444618</v>
      </c>
      <c r="I7" s="60">
        <v>614403</v>
      </c>
      <c r="J7" s="59">
        <v>2059021</v>
      </c>
      <c r="K7" s="59">
        <v>1183336</v>
      </c>
      <c r="L7" s="60">
        <v>1743752</v>
      </c>
      <c r="M7" s="60"/>
      <c r="N7" s="59">
        <v>2927088</v>
      </c>
      <c r="O7" s="59"/>
      <c r="P7" s="60"/>
      <c r="Q7" s="60"/>
      <c r="R7" s="59"/>
      <c r="S7" s="59"/>
      <c r="T7" s="60"/>
      <c r="U7" s="60"/>
      <c r="V7" s="59"/>
      <c r="W7" s="59">
        <v>4986109</v>
      </c>
      <c r="X7" s="60">
        <v>2022000</v>
      </c>
      <c r="Y7" s="59">
        <v>2964109</v>
      </c>
      <c r="Z7" s="61">
        <v>146.59</v>
      </c>
      <c r="AA7" s="62">
        <v>2696000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10000000</v>
      </c>
      <c r="F8" s="59">
        <f t="shared" si="2"/>
        <v>6750000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5062500</v>
      </c>
      <c r="Y8" s="59">
        <f t="shared" si="2"/>
        <v>-5062500</v>
      </c>
      <c r="Z8" s="61">
        <f>+IF(X8&lt;&gt;0,+(Y8/X8)*100,0)</f>
        <v>-100</v>
      </c>
      <c r="AA8" s="62">
        <f>SUM(AA9:AA10)</f>
        <v>6750000</v>
      </c>
    </row>
    <row r="9" spans="1:27" ht="12.75">
      <c r="A9" s="291" t="s">
        <v>230</v>
      </c>
      <c r="B9" s="142"/>
      <c r="C9" s="60"/>
      <c r="D9" s="340"/>
      <c r="E9" s="60">
        <v>10000000</v>
      </c>
      <c r="F9" s="59">
        <v>6750000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5062500</v>
      </c>
      <c r="Y9" s="59">
        <v>-5062500</v>
      </c>
      <c r="Z9" s="61">
        <v>-100</v>
      </c>
      <c r="AA9" s="62">
        <v>6750000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15000000</v>
      </c>
      <c r="F11" s="364">
        <f t="shared" si="3"/>
        <v>13452000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152457</v>
      </c>
      <c r="N11" s="364">
        <f t="shared" si="3"/>
        <v>152457</v>
      </c>
      <c r="O11" s="364">
        <f t="shared" si="3"/>
        <v>1486067</v>
      </c>
      <c r="P11" s="362">
        <f t="shared" si="3"/>
        <v>0</v>
      </c>
      <c r="Q11" s="362">
        <f t="shared" si="3"/>
        <v>11400</v>
      </c>
      <c r="R11" s="364">
        <f t="shared" si="3"/>
        <v>1497467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1649924</v>
      </c>
      <c r="X11" s="362">
        <f t="shared" si="3"/>
        <v>10089000</v>
      </c>
      <c r="Y11" s="364">
        <f t="shared" si="3"/>
        <v>-8439076</v>
      </c>
      <c r="Z11" s="365">
        <f>+IF(X11&lt;&gt;0,+(Y11/X11)*100,0)</f>
        <v>-83.6463078600456</v>
      </c>
      <c r="AA11" s="366">
        <f t="shared" si="3"/>
        <v>13452000</v>
      </c>
    </row>
    <row r="12" spans="1:27" ht="12.75">
      <c r="A12" s="291" t="s">
        <v>232</v>
      </c>
      <c r="B12" s="136"/>
      <c r="C12" s="60"/>
      <c r="D12" s="340"/>
      <c r="E12" s="60">
        <v>15000000</v>
      </c>
      <c r="F12" s="59">
        <v>13452000</v>
      </c>
      <c r="G12" s="59"/>
      <c r="H12" s="60"/>
      <c r="I12" s="60"/>
      <c r="J12" s="59"/>
      <c r="K12" s="59"/>
      <c r="L12" s="60"/>
      <c r="M12" s="60">
        <v>152457</v>
      </c>
      <c r="N12" s="59">
        <v>152457</v>
      </c>
      <c r="O12" s="59">
        <v>1486067</v>
      </c>
      <c r="P12" s="60"/>
      <c r="Q12" s="60">
        <v>11400</v>
      </c>
      <c r="R12" s="59">
        <v>1497467</v>
      </c>
      <c r="S12" s="59"/>
      <c r="T12" s="60"/>
      <c r="U12" s="60"/>
      <c r="V12" s="59"/>
      <c r="W12" s="59">
        <v>1649924</v>
      </c>
      <c r="X12" s="60">
        <v>10089000</v>
      </c>
      <c r="Y12" s="59">
        <v>-8439076</v>
      </c>
      <c r="Z12" s="61">
        <v>-83.65</v>
      </c>
      <c r="AA12" s="62">
        <v>13452000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3685000</v>
      </c>
      <c r="F15" s="59">
        <f t="shared" si="5"/>
        <v>0</v>
      </c>
      <c r="G15" s="59">
        <f t="shared" si="5"/>
        <v>0</v>
      </c>
      <c r="H15" s="60">
        <f t="shared" si="5"/>
        <v>161265</v>
      </c>
      <c r="I15" s="60">
        <f t="shared" si="5"/>
        <v>226323</v>
      </c>
      <c r="J15" s="59">
        <f t="shared" si="5"/>
        <v>387588</v>
      </c>
      <c r="K15" s="59">
        <f t="shared" si="5"/>
        <v>0</v>
      </c>
      <c r="L15" s="60">
        <f t="shared" si="5"/>
        <v>6704</v>
      </c>
      <c r="M15" s="60">
        <f t="shared" si="5"/>
        <v>3351</v>
      </c>
      <c r="N15" s="59">
        <f t="shared" si="5"/>
        <v>10055</v>
      </c>
      <c r="O15" s="59">
        <f t="shared" si="5"/>
        <v>0</v>
      </c>
      <c r="P15" s="60">
        <f t="shared" si="5"/>
        <v>0</v>
      </c>
      <c r="Q15" s="60">
        <f t="shared" si="5"/>
        <v>26318</v>
      </c>
      <c r="R15" s="59">
        <f t="shared" si="5"/>
        <v>26318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423961</v>
      </c>
      <c r="X15" s="60">
        <f t="shared" si="5"/>
        <v>0</v>
      </c>
      <c r="Y15" s="59">
        <f t="shared" si="5"/>
        <v>423961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2000000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1685000</v>
      </c>
      <c r="F20" s="59"/>
      <c r="G20" s="59"/>
      <c r="H20" s="60">
        <v>161265</v>
      </c>
      <c r="I20" s="60">
        <v>226323</v>
      </c>
      <c r="J20" s="59">
        <v>387588</v>
      </c>
      <c r="K20" s="59"/>
      <c r="L20" s="60">
        <v>6704</v>
      </c>
      <c r="M20" s="60">
        <v>3351</v>
      </c>
      <c r="N20" s="59">
        <v>10055</v>
      </c>
      <c r="O20" s="59"/>
      <c r="P20" s="60"/>
      <c r="Q20" s="60">
        <v>26318</v>
      </c>
      <c r="R20" s="59">
        <v>26318</v>
      </c>
      <c r="S20" s="59"/>
      <c r="T20" s="60"/>
      <c r="U20" s="60"/>
      <c r="V20" s="59"/>
      <c r="W20" s="59">
        <v>423961</v>
      </c>
      <c r="X20" s="60"/>
      <c r="Y20" s="59">
        <v>423961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7717000</v>
      </c>
      <c r="F22" s="345">
        <f t="shared" si="6"/>
        <v>405000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303750</v>
      </c>
      <c r="Y22" s="345">
        <f t="shared" si="6"/>
        <v>-303750</v>
      </c>
      <c r="Z22" s="336">
        <f>+IF(X22&lt;&gt;0,+(Y22/X22)*100,0)</f>
        <v>-100</v>
      </c>
      <c r="AA22" s="350">
        <f>SUM(AA23:AA32)</f>
        <v>405000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7717000</v>
      </c>
      <c r="F32" s="59">
        <v>405000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303750</v>
      </c>
      <c r="Y32" s="59">
        <v>-303750</v>
      </c>
      <c r="Z32" s="61">
        <v>-100</v>
      </c>
      <c r="AA32" s="62">
        <v>405000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1000000</v>
      </c>
      <c r="F40" s="345">
        <f t="shared" si="9"/>
        <v>2678000</v>
      </c>
      <c r="G40" s="345">
        <f t="shared" si="9"/>
        <v>189203</v>
      </c>
      <c r="H40" s="343">
        <f t="shared" si="9"/>
        <v>0</v>
      </c>
      <c r="I40" s="343">
        <f t="shared" si="9"/>
        <v>0</v>
      </c>
      <c r="J40" s="345">
        <f t="shared" si="9"/>
        <v>189203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189203</v>
      </c>
      <c r="X40" s="343">
        <f t="shared" si="9"/>
        <v>2008500</v>
      </c>
      <c r="Y40" s="345">
        <f t="shared" si="9"/>
        <v>-1819297</v>
      </c>
      <c r="Z40" s="336">
        <f>+IF(X40&lt;&gt;0,+(Y40/X40)*100,0)</f>
        <v>-90.5798854866816</v>
      </c>
      <c r="AA40" s="350">
        <f>SUM(AA41:AA49)</f>
        <v>2678000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1000000</v>
      </c>
      <c r="F44" s="53">
        <v>1400000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1050000</v>
      </c>
      <c r="Y44" s="53">
        <v>-1050000</v>
      </c>
      <c r="Z44" s="94">
        <v>-100</v>
      </c>
      <c r="AA44" s="95">
        <v>1400000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1278000</v>
      </c>
      <c r="G49" s="53">
        <v>189203</v>
      </c>
      <c r="H49" s="54"/>
      <c r="I49" s="54"/>
      <c r="J49" s="53">
        <v>189203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189203</v>
      </c>
      <c r="X49" s="54">
        <v>958500</v>
      </c>
      <c r="Y49" s="53">
        <v>-769297</v>
      </c>
      <c r="Z49" s="94">
        <v>-80.26</v>
      </c>
      <c r="AA49" s="95">
        <v>1278000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51263000</v>
      </c>
      <c r="F60" s="264">
        <f t="shared" si="14"/>
        <v>25981000</v>
      </c>
      <c r="G60" s="264">
        <f t="shared" si="14"/>
        <v>189203</v>
      </c>
      <c r="H60" s="219">
        <f t="shared" si="14"/>
        <v>1605883</v>
      </c>
      <c r="I60" s="219">
        <f t="shared" si="14"/>
        <v>840726</v>
      </c>
      <c r="J60" s="264">
        <f t="shared" si="14"/>
        <v>2635812</v>
      </c>
      <c r="K60" s="264">
        <f t="shared" si="14"/>
        <v>1183336</v>
      </c>
      <c r="L60" s="219">
        <f t="shared" si="14"/>
        <v>1750456</v>
      </c>
      <c r="M60" s="219">
        <f t="shared" si="14"/>
        <v>155808</v>
      </c>
      <c r="N60" s="264">
        <f t="shared" si="14"/>
        <v>3089600</v>
      </c>
      <c r="O60" s="264">
        <f t="shared" si="14"/>
        <v>1486067</v>
      </c>
      <c r="P60" s="219">
        <f t="shared" si="14"/>
        <v>0</v>
      </c>
      <c r="Q60" s="219">
        <f t="shared" si="14"/>
        <v>37718</v>
      </c>
      <c r="R60" s="264">
        <f t="shared" si="14"/>
        <v>1523785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7249197</v>
      </c>
      <c r="X60" s="219">
        <f t="shared" si="14"/>
        <v>19485750</v>
      </c>
      <c r="Y60" s="264">
        <f t="shared" si="14"/>
        <v>-12236553</v>
      </c>
      <c r="Z60" s="337">
        <f>+IF(X60&lt;&gt;0,+(Y60/X60)*100,0)</f>
        <v>-62.79744428620915</v>
      </c>
      <c r="AA60" s="232">
        <f>+AA57+AA54+AA51+AA40+AA37+AA34+AA22+AA5</f>
        <v>25981000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8577000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6432750</v>
      </c>
      <c r="Y5" s="358">
        <f t="shared" si="0"/>
        <v>-6432750</v>
      </c>
      <c r="Z5" s="359">
        <f>+IF(X5&lt;&gt;0,+(Y5/X5)*100,0)</f>
        <v>-100</v>
      </c>
      <c r="AA5" s="360">
        <f>+AA6+AA8+AA11+AA13+AA15</f>
        <v>8577000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6395000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4796250</v>
      </c>
      <c r="Y6" s="59">
        <f t="shared" si="1"/>
        <v>-4796250</v>
      </c>
      <c r="Z6" s="61">
        <f>+IF(X6&lt;&gt;0,+(Y6/X6)*100,0)</f>
        <v>-100</v>
      </c>
      <c r="AA6" s="62">
        <f t="shared" si="1"/>
        <v>6395000</v>
      </c>
    </row>
    <row r="7" spans="1:27" ht="12.75">
      <c r="A7" s="291" t="s">
        <v>229</v>
      </c>
      <c r="B7" s="142"/>
      <c r="C7" s="60"/>
      <c r="D7" s="340"/>
      <c r="E7" s="60"/>
      <c r="F7" s="59">
        <v>6395000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4796250</v>
      </c>
      <c r="Y7" s="59">
        <v>-4796250</v>
      </c>
      <c r="Z7" s="61">
        <v>-100</v>
      </c>
      <c r="AA7" s="62">
        <v>6395000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182000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136500</v>
      </c>
      <c r="Y11" s="364">
        <f t="shared" si="3"/>
        <v>-136500</v>
      </c>
      <c r="Z11" s="365">
        <f>+IF(X11&lt;&gt;0,+(Y11/X11)*100,0)</f>
        <v>-100</v>
      </c>
      <c r="AA11" s="366">
        <f t="shared" si="3"/>
        <v>182000</v>
      </c>
    </row>
    <row r="12" spans="1:27" ht="12.75">
      <c r="A12" s="291" t="s">
        <v>232</v>
      </c>
      <c r="B12" s="136"/>
      <c r="C12" s="60"/>
      <c r="D12" s="340"/>
      <c r="E12" s="60"/>
      <c r="F12" s="59">
        <v>182000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136500</v>
      </c>
      <c r="Y12" s="59">
        <v>-136500</v>
      </c>
      <c r="Z12" s="61">
        <v>-100</v>
      </c>
      <c r="AA12" s="62">
        <v>182000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2000000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1500000</v>
      </c>
      <c r="Y15" s="59">
        <f t="shared" si="5"/>
        <v>-1500000</v>
      </c>
      <c r="Z15" s="61">
        <f>+IF(X15&lt;&gt;0,+(Y15/X15)*100,0)</f>
        <v>-100</v>
      </c>
      <c r="AA15" s="62">
        <f>SUM(AA16:AA20)</f>
        <v>2000000</v>
      </c>
    </row>
    <row r="16" spans="1:27" ht="12.75">
      <c r="A16" s="291" t="s">
        <v>234</v>
      </c>
      <c r="B16" s="300"/>
      <c r="C16" s="60"/>
      <c r="D16" s="340"/>
      <c r="E16" s="60"/>
      <c r="F16" s="59">
        <v>2000000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1500000</v>
      </c>
      <c r="Y16" s="59">
        <v>-1500000</v>
      </c>
      <c r="Z16" s="61">
        <v>-100</v>
      </c>
      <c r="AA16" s="62">
        <v>2000000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8577000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6432750</v>
      </c>
      <c r="Y60" s="264">
        <f t="shared" si="14"/>
        <v>-6432750</v>
      </c>
      <c r="Z60" s="337">
        <f>+IF(X60&lt;&gt;0,+(Y60/X60)*100,0)</f>
        <v>-100</v>
      </c>
      <c r="AA60" s="232">
        <f>+AA57+AA54+AA51+AA40+AA37+AA34+AA22+AA5</f>
        <v>8577000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2018-05-09T09:51:51Z</dcterms:created>
  <dcterms:modified xsi:type="dcterms:W3CDTF">2018-05-09T09:51:55Z</dcterms:modified>
  <cp:category/>
  <cp:version/>
  <cp:contentType/>
  <cp:contentStatus/>
</cp:coreProperties>
</file>