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<sst xmlns="http://schemas.openxmlformats.org/spreadsheetml/2006/main" count="857" uniqueCount="303">
  <si>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Matjhabeng(FS184)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</si>
  <si>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</si>
  <si>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</si>
  <si>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</si>
  <si>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</si>
  <si>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</si>
  <si>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</si>
  <si>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</si>
  <si>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</si>
  <si>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</si>
  <si>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</si>
  <si>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</si>
  <si>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</si>
  <si>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</si>
  <si>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</si>
  <si>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</si>
  <si>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</si>
  <si>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</si>
  <si>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</si>
  <si>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</si>
  <si>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</si>
  <si>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</si>
  <si>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</si>
  <si>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</si>
  <si>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</si>
  <si>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</si>
  <si>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</si>
  <si>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</si>
  <si>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</si>
  <si>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</si>
  <si>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</si>
  <si>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</si>
  <si>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</si>
  <si>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</si>
  <si>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</si>
  <si>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</si>
  <si>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</si>
  <si>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</si>
  <si>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</si>
  <si>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</si>
  <si>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</si>
  <si>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</si>
  <si>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</si>
  <si>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</si>
  <si>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</si>
  <si>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</si>
  <si>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</si>
  <si>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</si>
  <si>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</si>
  <si>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</si>
  <si>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</si>
  <si>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</si>
  <si>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</si>
  <si>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</si>
  <si>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</si>
  <si>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</si>
  <si>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</si>
  <si>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</si>
  <si>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</si>
  <si>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</si>
  <si>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</si>
  <si>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</si>
  <si>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</si>
  <si>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</si>
  <si>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</si>
  <si>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</si>
  <si>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</si>
  <si>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</si>
  <si>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</si>
  <si>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</si>
  <si>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Matjhabeng(FS184)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</si>
  <si>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</si>
  <si>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</si>
  <si>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</si>
  <si>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</si>
  <si>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</si>
  <si>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</si>
  <si>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</si>
  <si>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</si>
  <si>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</si>
  <si>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</si>
  <si>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</si>
  <si>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</si>
  <si>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</si>
  <si>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</si>
  <si>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</si>
  <si>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</si>
  <si>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</si>
  <si>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</si>
  <si>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</si>
  <si>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</si>
  <si>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</si>
  <si>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</si>
  <si>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</si>
  <si>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</si>
  <si>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</si>
  <si>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</si>
  <si>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</si>
  <si>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</si>
  <si>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</si>
  <si>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Matjhabeng(FS184)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</si>
  <si>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</si>
  <si>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</si>
  <si>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</si>
  <si>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</si>
  <si>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</si>
  <si>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</si>
  <si>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</si>
  <si>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</si>
  <si>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</si>
  <si>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</si>
  <si>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</si>
  <si>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</si>
  <si>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</si>
  <si>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</si>
  <si>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</si>
  <si>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</si>
  <si>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</si>
  <si>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</si>
  <si>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</si>
  <si>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</si>
  <si>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</si>
  <si>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</si>
  <si>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</si>
  <si>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</si>
  <si>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</si>
  <si>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</si>
  <si>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</si>
  <si>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</si>
  <si>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Matjhabeng(FS184)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</si>
  <si>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</si>
  <si>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</si>
  <si>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</si>
  <si>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</si>
  <si>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</si>
  <si>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</si>
  <si>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</si>
  <si>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</si>
  <si>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</si>
  <si>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</si>
  <si>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Matjhabeng(FS184)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</si>
  <si>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</si>
  <si>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</si>
  <si>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</si>
  <si>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</si>
  <si>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</si>
  <si>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</si>
  <si>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</si>
  <si>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</si>
  <si>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</si>
  <si>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</si>
  <si>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</si>
  <si>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</si>
  <si>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</si>
  <si>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</si>
  <si>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</si>
  <si>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</si>
  <si>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</si>
  <si>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</si>
  <si>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</si>
  <si>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</si>
  <si>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</si>
  <si>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</si>
  <si>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</si>
  <si>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</si>
  <si>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</si>
  <si>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</si>
  <si>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</si>
  <si>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</si>
  <si>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</si>
  <si>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</si>
  <si>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</si>
  <si>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</si>
  <si>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</si>
  <si>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Matjhabeng(FS184)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</si>
  <si>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</si>
  <si>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</si>
  <si>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</si>
  <si>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</si>
  <si>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</si>
  <si>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</si>
  <si>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</si>
  <si>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</si>
  <si>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</si>
  <si>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</si>
  <si>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</si>
  <si>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</si>
  <si>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</si>
  <si>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</si>
  <si>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</si>
  <si>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</si>
  <si>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</si>
  <si>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</si>
  <si>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</si>
  <si>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</si>
  <si>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</si>
  <si>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</si>
  <si>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</si>
  <si>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</si>
  <si>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</si>
  <si>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</si>
  <si>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</si>
  <si>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Matjhabeng(FS184)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</si>
  <si>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</si>
  <si>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</si>
  <si>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</si>
  <si>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</si>
  <si>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</si>
  <si>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</si>
  <si>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</si>
  <si>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</si>
  <si>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</si>
  <si>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</si>
  <si>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</si>
  <si>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</si>
  <si>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</si>
  <si>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</si>
  <si>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</si>
  <si>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</si>
  <si>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</si>
  <si>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</si>
  <si>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</si>
  <si>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</si>
  <si>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</si>
  <si>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</si>
  <si>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</si>
  <si>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</si>
  <si>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Matjhabeng(FS184)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</si>
  <si>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</si>
  <si>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</si>
  <si>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</si>
  <si>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</si>
  <si>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</si>
  <si>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</si>
  <si>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</si>
  <si>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</si>
  <si>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</si>
  <si>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</si>
  <si>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</si>
  <si>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</si>
  <si>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</si>
  <si>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</si>
  <si>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</si>
  <si>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</si>
  <si>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</si>
  <si>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</si>
  <si>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</si>
  <si>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</si>
  <si>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</si>
  <si>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</si>
  <si>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</si>
  <si>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</si>
  <si>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</si>
  <si>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</si>
  <si>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</si>
  <si>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</si>
  <si>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</si>
  <si>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</si>
  <si>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</si>
  <si>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</si>
  <si>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</si>
  <si>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</si>
  <si>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</si>
  <si>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Matjhabeng(FS184)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</si>
  <si>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</si>
  <si>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</si>
  <si>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Matjhabeng(FS184)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</si>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</sst>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279795592</v>
      </c>
      <c r="C5" s="19">
        <v>0</v>
      </c>
      <c r="D5" s="59">
        <v>279252170</v>
      </c>
      <c r="E5" s="60">
        <v>279252170</v>
      </c>
      <c r="F5" s="60">
        <v>31174960</v>
      </c>
      <c r="G5" s="60">
        <v>23648950</v>
      </c>
      <c r="H5" s="60">
        <v>27696008</v>
      </c>
      <c r="I5" s="60">
        <v>82519918</v>
      </c>
      <c r="J5" s="60">
        <v>24028351</v>
      </c>
      <c r="K5" s="60">
        <v>23901055</v>
      </c>
      <c r="L5" s="60">
        <v>23720954</v>
      </c>
      <c r="M5" s="60">
        <v>71650360</v>
      </c>
      <c r="N5" s="60">
        <v>24121321</v>
      </c>
      <c r="O5" s="60">
        <v>24041044</v>
      </c>
      <c r="P5" s="60">
        <v>24042935</v>
      </c>
      <c r="Q5" s="60">
        <v>72205300</v>
      </c>
      <c r="R5" s="60">
        <v>0</v>
      </c>
      <c r="S5" s="60">
        <v>0</v>
      </c>
      <c r="T5" s="60">
        <v>0</v>
      </c>
      <c r="U5" s="60">
        <v>0</v>
      </c>
      <c r="V5" s="60">
        <v>226375578</v>
      </c>
      <c r="W5" s="60">
        <v>209439126</v>
      </c>
      <c r="X5" s="60">
        <v>16936452</v>
      </c>
      <c r="Y5" s="61">
        <v>8.09</v>
      </c>
      <c r="Z5" s="62">
        <v>279252170</v>
      </c>
    </row>
    <row r="6" spans="1:26" ht="12.75">
      <c r="A6" s="58" t="s">
        <v>32</v>
      </c>
      <c r="B6" s="19">
        <v>1055961255</v>
      </c>
      <c r="C6" s="19">
        <v>0</v>
      </c>
      <c r="D6" s="59">
        <v>1202343486</v>
      </c>
      <c r="E6" s="60">
        <v>1202343486</v>
      </c>
      <c r="F6" s="60">
        <v>127074984</v>
      </c>
      <c r="G6" s="60">
        <v>111065769</v>
      </c>
      <c r="H6" s="60">
        <v>113262759</v>
      </c>
      <c r="I6" s="60">
        <v>351403512</v>
      </c>
      <c r="J6" s="60">
        <v>102214660</v>
      </c>
      <c r="K6" s="60">
        <v>95517536</v>
      </c>
      <c r="L6" s="60">
        <v>93065484</v>
      </c>
      <c r="M6" s="60">
        <v>290797680</v>
      </c>
      <c r="N6" s="60">
        <v>102750928</v>
      </c>
      <c r="O6" s="60">
        <v>91828417</v>
      </c>
      <c r="P6" s="60">
        <v>103897509</v>
      </c>
      <c r="Q6" s="60">
        <v>298476854</v>
      </c>
      <c r="R6" s="60">
        <v>0</v>
      </c>
      <c r="S6" s="60">
        <v>0</v>
      </c>
      <c r="T6" s="60">
        <v>0</v>
      </c>
      <c r="U6" s="60">
        <v>0</v>
      </c>
      <c r="V6" s="60">
        <v>940678046</v>
      </c>
      <c r="W6" s="60">
        <v>926805467</v>
      </c>
      <c r="X6" s="60">
        <v>13872579</v>
      </c>
      <c r="Y6" s="61">
        <v>1.5</v>
      </c>
      <c r="Z6" s="62">
        <v>1202343486</v>
      </c>
    </row>
    <row r="7" spans="1:26" ht="12.75">
      <c r="A7" s="58" t="s">
        <v>33</v>
      </c>
      <c r="B7" s="19">
        <v>2207220</v>
      </c>
      <c r="C7" s="19">
        <v>0</v>
      </c>
      <c r="D7" s="59">
        <v>3456105</v>
      </c>
      <c r="E7" s="60">
        <v>3456105</v>
      </c>
      <c r="F7" s="60">
        <v>63140</v>
      </c>
      <c r="G7" s="60">
        <v>532357</v>
      </c>
      <c r="H7" s="60">
        <v>311806</v>
      </c>
      <c r="I7" s="60">
        <v>907303</v>
      </c>
      <c r="J7" s="60">
        <v>144549</v>
      </c>
      <c r="K7" s="60">
        <v>73993</v>
      </c>
      <c r="L7" s="60">
        <v>58103</v>
      </c>
      <c r="M7" s="60">
        <v>276645</v>
      </c>
      <c r="N7" s="60">
        <v>29625</v>
      </c>
      <c r="O7" s="60">
        <v>22087</v>
      </c>
      <c r="P7" s="60">
        <v>29813</v>
      </c>
      <c r="Q7" s="60">
        <v>81525</v>
      </c>
      <c r="R7" s="60">
        <v>0</v>
      </c>
      <c r="S7" s="60">
        <v>0</v>
      </c>
      <c r="T7" s="60">
        <v>0</v>
      </c>
      <c r="U7" s="60">
        <v>0</v>
      </c>
      <c r="V7" s="60">
        <v>1265473</v>
      </c>
      <c r="W7" s="60">
        <v>2577546</v>
      </c>
      <c r="X7" s="60">
        <v>-1312073</v>
      </c>
      <c r="Y7" s="61">
        <v>-50.9</v>
      </c>
      <c r="Z7" s="62">
        <v>3456105</v>
      </c>
    </row>
    <row r="8" spans="1:26" ht="12.75">
      <c r="A8" s="58" t="s">
        <v>34</v>
      </c>
      <c r="B8" s="19">
        <v>391991800</v>
      </c>
      <c r="C8" s="19">
        <v>0</v>
      </c>
      <c r="D8" s="59">
        <v>406776000</v>
      </c>
      <c r="E8" s="60">
        <v>406776000</v>
      </c>
      <c r="F8" s="60">
        <v>166159000</v>
      </c>
      <c r="G8" s="60">
        <v>0</v>
      </c>
      <c r="H8" s="60">
        <v>0</v>
      </c>
      <c r="I8" s="60">
        <v>166159000</v>
      </c>
      <c r="J8" s="60">
        <v>250000</v>
      </c>
      <c r="K8" s="60">
        <v>0</v>
      </c>
      <c r="L8" s="60">
        <v>131210000</v>
      </c>
      <c r="M8" s="60">
        <v>131460000</v>
      </c>
      <c r="N8" s="60">
        <v>0</v>
      </c>
      <c r="O8" s="60">
        <v>0</v>
      </c>
      <c r="P8" s="60">
        <v>99157000</v>
      </c>
      <c r="Q8" s="60">
        <v>99157000</v>
      </c>
      <c r="R8" s="60">
        <v>0</v>
      </c>
      <c r="S8" s="60">
        <v>0</v>
      </c>
      <c r="T8" s="60">
        <v>0</v>
      </c>
      <c r="U8" s="60">
        <v>0</v>
      </c>
      <c r="V8" s="60">
        <v>396776000</v>
      </c>
      <c r="W8" s="60">
        <v>297582003</v>
      </c>
      <c r="X8" s="60">
        <v>99193997</v>
      </c>
      <c r="Y8" s="61">
        <v>33.33</v>
      </c>
      <c r="Z8" s="62">
        <v>406776000</v>
      </c>
    </row>
    <row r="9" spans="1:26" ht="12.75">
      <c r="A9" s="58" t="s">
        <v>35</v>
      </c>
      <c r="B9" s="19">
        <v>411125714</v>
      </c>
      <c r="C9" s="19">
        <v>0</v>
      </c>
      <c r="D9" s="59">
        <v>432345598</v>
      </c>
      <c r="E9" s="60">
        <v>432345598</v>
      </c>
      <c r="F9" s="60">
        <v>20088660</v>
      </c>
      <c r="G9" s="60">
        <v>21734588</v>
      </c>
      <c r="H9" s="60">
        <v>21525274</v>
      </c>
      <c r="I9" s="60">
        <v>63348522</v>
      </c>
      <c r="J9" s="60">
        <v>21621863</v>
      </c>
      <c r="K9" s="60">
        <v>20720254</v>
      </c>
      <c r="L9" s="60">
        <v>25164168</v>
      </c>
      <c r="M9" s="60">
        <v>67506285</v>
      </c>
      <c r="N9" s="60">
        <v>22204649</v>
      </c>
      <c r="O9" s="60">
        <v>25936510</v>
      </c>
      <c r="P9" s="60">
        <v>29075903</v>
      </c>
      <c r="Q9" s="60">
        <v>77217062</v>
      </c>
      <c r="R9" s="60">
        <v>0</v>
      </c>
      <c r="S9" s="60">
        <v>0</v>
      </c>
      <c r="T9" s="60">
        <v>0</v>
      </c>
      <c r="U9" s="60">
        <v>0</v>
      </c>
      <c r="V9" s="60">
        <v>208071869</v>
      </c>
      <c r="W9" s="60">
        <v>335303730</v>
      </c>
      <c r="X9" s="60">
        <v>-127231861</v>
      </c>
      <c r="Y9" s="61">
        <v>-37.95</v>
      </c>
      <c r="Z9" s="62">
        <v>432345598</v>
      </c>
    </row>
    <row r="10" spans="1:26" ht="22.5">
      <c r="A10" s="63" t="s">
        <v>278</v>
      </c>
      <c r="B10" s="64">
        <f>SUM(B5:B9)</f>
        <v>2141081581</v>
      </c>
      <c r="C10" s="64">
        <f>SUM(C5:C9)</f>
        <v>0</v>
      </c>
      <c r="D10" s="65">
        <f aca="true" t="shared" si="0" ref="D10:Z10">SUM(D5:D9)</f>
        <v>2324173359</v>
      </c>
      <c r="E10" s="66">
        <f t="shared" si="0"/>
        <v>2324173359</v>
      </c>
      <c r="F10" s="66">
        <f t="shared" si="0"/>
        <v>344560744</v>
      </c>
      <c r="G10" s="66">
        <f t="shared" si="0"/>
        <v>156981664</v>
      </c>
      <c r="H10" s="66">
        <f t="shared" si="0"/>
        <v>162795847</v>
      </c>
      <c r="I10" s="66">
        <f t="shared" si="0"/>
        <v>664338255</v>
      </c>
      <c r="J10" s="66">
        <f t="shared" si="0"/>
        <v>148259423</v>
      </c>
      <c r="K10" s="66">
        <f t="shared" si="0"/>
        <v>140212838</v>
      </c>
      <c r="L10" s="66">
        <f t="shared" si="0"/>
        <v>273218709</v>
      </c>
      <c r="M10" s="66">
        <f t="shared" si="0"/>
        <v>561690970</v>
      </c>
      <c r="N10" s="66">
        <f t="shared" si="0"/>
        <v>149106523</v>
      </c>
      <c r="O10" s="66">
        <f t="shared" si="0"/>
        <v>141828058</v>
      </c>
      <c r="P10" s="66">
        <f t="shared" si="0"/>
        <v>256203160</v>
      </c>
      <c r="Q10" s="66">
        <f t="shared" si="0"/>
        <v>547137741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1773166966</v>
      </c>
      <c r="W10" s="66">
        <f t="shared" si="0"/>
        <v>1771707872</v>
      </c>
      <c r="X10" s="66">
        <f t="shared" si="0"/>
        <v>1459094</v>
      </c>
      <c r="Y10" s="67">
        <f>+IF(W10&lt;&gt;0,(X10/W10)*100,0)</f>
        <v>0.08235522475569833</v>
      </c>
      <c r="Z10" s="68">
        <f t="shared" si="0"/>
        <v>2324173359</v>
      </c>
    </row>
    <row r="11" spans="1:26" ht="12.75">
      <c r="A11" s="58" t="s">
        <v>37</v>
      </c>
      <c r="B11" s="19">
        <v>654633722</v>
      </c>
      <c r="C11" s="19">
        <v>0</v>
      </c>
      <c r="D11" s="59">
        <v>678371939</v>
      </c>
      <c r="E11" s="60">
        <v>678371939</v>
      </c>
      <c r="F11" s="60">
        <v>54680074</v>
      </c>
      <c r="G11" s="60">
        <v>55362562</v>
      </c>
      <c r="H11" s="60">
        <v>51793312</v>
      </c>
      <c r="I11" s="60">
        <v>161835948</v>
      </c>
      <c r="J11" s="60">
        <v>53817630</v>
      </c>
      <c r="K11" s="60">
        <v>54655479</v>
      </c>
      <c r="L11" s="60">
        <v>53452690</v>
      </c>
      <c r="M11" s="60">
        <v>161925799</v>
      </c>
      <c r="N11" s="60">
        <v>55184534</v>
      </c>
      <c r="O11" s="60">
        <v>54911572</v>
      </c>
      <c r="P11" s="60">
        <v>52699573</v>
      </c>
      <c r="Q11" s="60">
        <v>162795679</v>
      </c>
      <c r="R11" s="60">
        <v>0</v>
      </c>
      <c r="S11" s="60">
        <v>0</v>
      </c>
      <c r="T11" s="60">
        <v>0</v>
      </c>
      <c r="U11" s="60">
        <v>0</v>
      </c>
      <c r="V11" s="60">
        <v>486557426</v>
      </c>
      <c r="W11" s="60">
        <v>499489380</v>
      </c>
      <c r="X11" s="60">
        <v>-12931954</v>
      </c>
      <c r="Y11" s="61">
        <v>-2.59</v>
      </c>
      <c r="Z11" s="62">
        <v>678371939</v>
      </c>
    </row>
    <row r="12" spans="1:26" ht="12.75">
      <c r="A12" s="58" t="s">
        <v>38</v>
      </c>
      <c r="B12" s="19">
        <v>28790999</v>
      </c>
      <c r="C12" s="19">
        <v>0</v>
      </c>
      <c r="D12" s="59">
        <v>28539353</v>
      </c>
      <c r="E12" s="60">
        <v>28539353</v>
      </c>
      <c r="F12" s="60">
        <v>2421628</v>
      </c>
      <c r="G12" s="60">
        <v>2447611</v>
      </c>
      <c r="H12" s="60">
        <v>2466344</v>
      </c>
      <c r="I12" s="60">
        <v>7335583</v>
      </c>
      <c r="J12" s="60">
        <v>2499577</v>
      </c>
      <c r="K12" s="60">
        <v>2473594</v>
      </c>
      <c r="L12" s="60">
        <v>2473594</v>
      </c>
      <c r="M12" s="60">
        <v>7446765</v>
      </c>
      <c r="N12" s="60">
        <v>4173317</v>
      </c>
      <c r="O12" s="60">
        <v>2704346</v>
      </c>
      <c r="P12" s="60">
        <v>2704346</v>
      </c>
      <c r="Q12" s="60">
        <v>9582009</v>
      </c>
      <c r="R12" s="60">
        <v>0</v>
      </c>
      <c r="S12" s="60">
        <v>0</v>
      </c>
      <c r="T12" s="60">
        <v>0</v>
      </c>
      <c r="U12" s="60">
        <v>0</v>
      </c>
      <c r="V12" s="60">
        <v>24364357</v>
      </c>
      <c r="W12" s="60">
        <v>22998312</v>
      </c>
      <c r="X12" s="60">
        <v>1366045</v>
      </c>
      <c r="Y12" s="61">
        <v>5.94</v>
      </c>
      <c r="Z12" s="62">
        <v>28539353</v>
      </c>
    </row>
    <row r="13" spans="1:26" ht="12.75">
      <c r="A13" s="58" t="s">
        <v>279</v>
      </c>
      <c r="B13" s="19">
        <v>210591424</v>
      </c>
      <c r="C13" s="19">
        <v>0</v>
      </c>
      <c r="D13" s="59">
        <v>87000000</v>
      </c>
      <c r="E13" s="60">
        <v>87000000</v>
      </c>
      <c r="F13" s="60">
        <v>0</v>
      </c>
      <c r="G13" s="60">
        <v>2657700</v>
      </c>
      <c r="H13" s="60">
        <v>0</v>
      </c>
      <c r="I13" s="60">
        <v>2657700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2657700</v>
      </c>
      <c r="W13" s="60">
        <v>59362497</v>
      </c>
      <c r="X13" s="60">
        <v>-56704797</v>
      </c>
      <c r="Y13" s="61">
        <v>-95.52</v>
      </c>
      <c r="Z13" s="62">
        <v>87000000</v>
      </c>
    </row>
    <row r="14" spans="1:26" ht="12.75">
      <c r="A14" s="58" t="s">
        <v>40</v>
      </c>
      <c r="B14" s="19">
        <v>225560704</v>
      </c>
      <c r="C14" s="19">
        <v>0</v>
      </c>
      <c r="D14" s="59">
        <v>112762720</v>
      </c>
      <c r="E14" s="60">
        <v>127127067</v>
      </c>
      <c r="F14" s="60">
        <v>12876</v>
      </c>
      <c r="G14" s="60">
        <v>1463126</v>
      </c>
      <c r="H14" s="60">
        <v>14007</v>
      </c>
      <c r="I14" s="60">
        <v>1490009</v>
      </c>
      <c r="J14" s="60">
        <v>22631</v>
      </c>
      <c r="K14" s="60">
        <v>36385</v>
      </c>
      <c r="L14" s="60">
        <v>37829</v>
      </c>
      <c r="M14" s="60">
        <v>96845</v>
      </c>
      <c r="N14" s="60">
        <v>55907</v>
      </c>
      <c r="O14" s="60">
        <v>167872</v>
      </c>
      <c r="P14" s="60">
        <v>60031</v>
      </c>
      <c r="Q14" s="60">
        <v>283810</v>
      </c>
      <c r="R14" s="60">
        <v>0</v>
      </c>
      <c r="S14" s="60">
        <v>0</v>
      </c>
      <c r="T14" s="60">
        <v>0</v>
      </c>
      <c r="U14" s="60">
        <v>0</v>
      </c>
      <c r="V14" s="60">
        <v>1870664</v>
      </c>
      <c r="W14" s="60">
        <v>95345298</v>
      </c>
      <c r="X14" s="60">
        <v>-93474634</v>
      </c>
      <c r="Y14" s="61">
        <v>-98.04</v>
      </c>
      <c r="Z14" s="62">
        <v>127127067</v>
      </c>
    </row>
    <row r="15" spans="1:26" ht="12.75">
      <c r="A15" s="58" t="s">
        <v>41</v>
      </c>
      <c r="B15" s="19">
        <v>965286488</v>
      </c>
      <c r="C15" s="19">
        <v>0</v>
      </c>
      <c r="D15" s="59">
        <v>1096948069</v>
      </c>
      <c r="E15" s="60">
        <v>929847823</v>
      </c>
      <c r="F15" s="60">
        <v>72892300</v>
      </c>
      <c r="G15" s="60">
        <v>29718019</v>
      </c>
      <c r="H15" s="60">
        <v>15969134</v>
      </c>
      <c r="I15" s="60">
        <v>118579453</v>
      </c>
      <c r="J15" s="60">
        <v>19396921</v>
      </c>
      <c r="K15" s="60">
        <v>17541567</v>
      </c>
      <c r="L15" s="60">
        <v>104776485</v>
      </c>
      <c r="M15" s="60">
        <v>141714973</v>
      </c>
      <c r="N15" s="60">
        <v>22202229</v>
      </c>
      <c r="O15" s="60">
        <v>7292877</v>
      </c>
      <c r="P15" s="60">
        <v>113847538</v>
      </c>
      <c r="Q15" s="60">
        <v>143342644</v>
      </c>
      <c r="R15" s="60">
        <v>0</v>
      </c>
      <c r="S15" s="60">
        <v>0</v>
      </c>
      <c r="T15" s="60">
        <v>0</v>
      </c>
      <c r="U15" s="60">
        <v>0</v>
      </c>
      <c r="V15" s="60">
        <v>403637070</v>
      </c>
      <c r="W15" s="60">
        <v>844268994</v>
      </c>
      <c r="X15" s="60">
        <v>-440631924</v>
      </c>
      <c r="Y15" s="61">
        <v>-52.19</v>
      </c>
      <c r="Z15" s="62">
        <v>929847823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4192534</v>
      </c>
      <c r="G16" s="60">
        <v>3747452</v>
      </c>
      <c r="H16" s="60">
        <v>3022736</v>
      </c>
      <c r="I16" s="60">
        <v>10962722</v>
      </c>
      <c r="J16" s="60">
        <v>3119506</v>
      </c>
      <c r="K16" s="60">
        <v>3304325</v>
      </c>
      <c r="L16" s="60">
        <v>3383641</v>
      </c>
      <c r="M16" s="60">
        <v>9807472</v>
      </c>
      <c r="N16" s="60">
        <v>3411328</v>
      </c>
      <c r="O16" s="60">
        <v>3484625</v>
      </c>
      <c r="P16" s="60">
        <v>3613283</v>
      </c>
      <c r="Q16" s="60">
        <v>10509236</v>
      </c>
      <c r="R16" s="60">
        <v>0</v>
      </c>
      <c r="S16" s="60">
        <v>0</v>
      </c>
      <c r="T16" s="60">
        <v>0</v>
      </c>
      <c r="U16" s="60">
        <v>0</v>
      </c>
      <c r="V16" s="60">
        <v>31279430</v>
      </c>
      <c r="W16" s="60">
        <v>24637500</v>
      </c>
      <c r="X16" s="60">
        <v>6641930</v>
      </c>
      <c r="Y16" s="61">
        <v>26.96</v>
      </c>
      <c r="Z16" s="62">
        <v>0</v>
      </c>
    </row>
    <row r="17" spans="1:26" ht="12.75">
      <c r="A17" s="58" t="s">
        <v>43</v>
      </c>
      <c r="B17" s="19">
        <v>726127120</v>
      </c>
      <c r="C17" s="19">
        <v>0</v>
      </c>
      <c r="D17" s="59">
        <v>319199577</v>
      </c>
      <c r="E17" s="60">
        <v>471935476</v>
      </c>
      <c r="F17" s="60">
        <v>75689416</v>
      </c>
      <c r="G17" s="60">
        <v>36974764</v>
      </c>
      <c r="H17" s="60">
        <v>49501027</v>
      </c>
      <c r="I17" s="60">
        <v>162165207</v>
      </c>
      <c r="J17" s="60">
        <v>32124320</v>
      </c>
      <c r="K17" s="60">
        <v>24344819</v>
      </c>
      <c r="L17" s="60">
        <v>53761988</v>
      </c>
      <c r="M17" s="60">
        <v>110231127</v>
      </c>
      <c r="N17" s="60">
        <v>19510952</v>
      </c>
      <c r="O17" s="60">
        <v>17848740</v>
      </c>
      <c r="P17" s="60">
        <v>29312626</v>
      </c>
      <c r="Q17" s="60">
        <v>66672318</v>
      </c>
      <c r="R17" s="60">
        <v>0</v>
      </c>
      <c r="S17" s="60">
        <v>0</v>
      </c>
      <c r="T17" s="60">
        <v>0</v>
      </c>
      <c r="U17" s="60">
        <v>0</v>
      </c>
      <c r="V17" s="60">
        <v>339068652</v>
      </c>
      <c r="W17" s="60">
        <v>190649682</v>
      </c>
      <c r="X17" s="60">
        <v>148418970</v>
      </c>
      <c r="Y17" s="61">
        <v>77.85</v>
      </c>
      <c r="Z17" s="62">
        <v>471935476</v>
      </c>
    </row>
    <row r="18" spans="1:26" ht="12.75">
      <c r="A18" s="70" t="s">
        <v>44</v>
      </c>
      <c r="B18" s="71">
        <f>SUM(B11:B17)</f>
        <v>2810990457</v>
      </c>
      <c r="C18" s="71">
        <f>SUM(C11:C17)</f>
        <v>0</v>
      </c>
      <c r="D18" s="72">
        <f aca="true" t="shared" si="1" ref="D18:Z18">SUM(D11:D17)</f>
        <v>2322821658</v>
      </c>
      <c r="E18" s="73">
        <f t="shared" si="1"/>
        <v>2322821658</v>
      </c>
      <c r="F18" s="73">
        <f t="shared" si="1"/>
        <v>209888828</v>
      </c>
      <c r="G18" s="73">
        <f t="shared" si="1"/>
        <v>132371234</v>
      </c>
      <c r="H18" s="73">
        <f t="shared" si="1"/>
        <v>122766560</v>
      </c>
      <c r="I18" s="73">
        <f t="shared" si="1"/>
        <v>465026622</v>
      </c>
      <c r="J18" s="73">
        <f t="shared" si="1"/>
        <v>110980585</v>
      </c>
      <c r="K18" s="73">
        <f t="shared" si="1"/>
        <v>102356169</v>
      </c>
      <c r="L18" s="73">
        <f t="shared" si="1"/>
        <v>217886227</v>
      </c>
      <c r="M18" s="73">
        <f t="shared" si="1"/>
        <v>431222981</v>
      </c>
      <c r="N18" s="73">
        <f t="shared" si="1"/>
        <v>104538267</v>
      </c>
      <c r="O18" s="73">
        <f t="shared" si="1"/>
        <v>86410032</v>
      </c>
      <c r="P18" s="73">
        <f t="shared" si="1"/>
        <v>202237397</v>
      </c>
      <c r="Q18" s="73">
        <f t="shared" si="1"/>
        <v>393185696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1289435299</v>
      </c>
      <c r="W18" s="73">
        <f t="shared" si="1"/>
        <v>1736751663</v>
      </c>
      <c r="X18" s="73">
        <f t="shared" si="1"/>
        <v>-447316364</v>
      </c>
      <c r="Y18" s="67">
        <f>+IF(W18&lt;&gt;0,(X18/W18)*100,0)</f>
        <v>-25.755919716657843</v>
      </c>
      <c r="Z18" s="74">
        <f t="shared" si="1"/>
        <v>2322821658</v>
      </c>
    </row>
    <row r="19" spans="1:26" ht="12.75">
      <c r="A19" s="70" t="s">
        <v>45</v>
      </c>
      <c r="B19" s="75">
        <f>+B10-B18</f>
        <v>-669908876</v>
      </c>
      <c r="C19" s="75">
        <f>+C10-C18</f>
        <v>0</v>
      </c>
      <c r="D19" s="76">
        <f aca="true" t="shared" si="2" ref="D19:Z19">+D10-D18</f>
        <v>1351701</v>
      </c>
      <c r="E19" s="77">
        <f t="shared" si="2"/>
        <v>1351701</v>
      </c>
      <c r="F19" s="77">
        <f t="shared" si="2"/>
        <v>134671916</v>
      </c>
      <c r="G19" s="77">
        <f t="shared" si="2"/>
        <v>24610430</v>
      </c>
      <c r="H19" s="77">
        <f t="shared" si="2"/>
        <v>40029287</v>
      </c>
      <c r="I19" s="77">
        <f t="shared" si="2"/>
        <v>199311633</v>
      </c>
      <c r="J19" s="77">
        <f t="shared" si="2"/>
        <v>37278838</v>
      </c>
      <c r="K19" s="77">
        <f t="shared" si="2"/>
        <v>37856669</v>
      </c>
      <c r="L19" s="77">
        <f t="shared" si="2"/>
        <v>55332482</v>
      </c>
      <c r="M19" s="77">
        <f t="shared" si="2"/>
        <v>130467989</v>
      </c>
      <c r="N19" s="77">
        <f t="shared" si="2"/>
        <v>44568256</v>
      </c>
      <c r="O19" s="77">
        <f t="shared" si="2"/>
        <v>55418026</v>
      </c>
      <c r="P19" s="77">
        <f t="shared" si="2"/>
        <v>53965763</v>
      </c>
      <c r="Q19" s="77">
        <f t="shared" si="2"/>
        <v>153952045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483731667</v>
      </c>
      <c r="W19" s="77">
        <f>IF(E10=E18,0,W10-W18)</f>
        <v>34956209</v>
      </c>
      <c r="X19" s="77">
        <f t="shared" si="2"/>
        <v>448775458</v>
      </c>
      <c r="Y19" s="78">
        <f>+IF(W19&lt;&gt;0,(X19/W19)*100,0)</f>
        <v>1283.8218755357595</v>
      </c>
      <c r="Z19" s="79">
        <f t="shared" si="2"/>
        <v>1351701</v>
      </c>
    </row>
    <row r="20" spans="1:26" ht="12.75">
      <c r="A20" s="58" t="s">
        <v>46</v>
      </c>
      <c r="B20" s="19">
        <v>113363000</v>
      </c>
      <c r="C20" s="19">
        <v>0</v>
      </c>
      <c r="D20" s="59">
        <v>156216000</v>
      </c>
      <c r="E20" s="60">
        <v>156216000</v>
      </c>
      <c r="F20" s="60">
        <v>64566000</v>
      </c>
      <c r="G20" s="60">
        <v>0</v>
      </c>
      <c r="H20" s="60">
        <v>0</v>
      </c>
      <c r="I20" s="60">
        <v>64566000</v>
      </c>
      <c r="J20" s="60">
        <v>10500000</v>
      </c>
      <c r="K20" s="60">
        <v>0</v>
      </c>
      <c r="L20" s="60">
        <v>31536000</v>
      </c>
      <c r="M20" s="60">
        <v>42036000</v>
      </c>
      <c r="N20" s="60">
        <v>0</v>
      </c>
      <c r="O20" s="60">
        <v>0</v>
      </c>
      <c r="P20" s="60">
        <v>58614000</v>
      </c>
      <c r="Q20" s="60">
        <v>58614000</v>
      </c>
      <c r="R20" s="60">
        <v>0</v>
      </c>
      <c r="S20" s="60">
        <v>0</v>
      </c>
      <c r="T20" s="60">
        <v>0</v>
      </c>
      <c r="U20" s="60">
        <v>0</v>
      </c>
      <c r="V20" s="60">
        <v>165216000</v>
      </c>
      <c r="W20" s="60">
        <v>117162000</v>
      </c>
      <c r="X20" s="60">
        <v>48054000</v>
      </c>
      <c r="Y20" s="61">
        <v>41.02</v>
      </c>
      <c r="Z20" s="62">
        <v>156216000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-556545876</v>
      </c>
      <c r="C22" s="86">
        <f>SUM(C19:C21)</f>
        <v>0</v>
      </c>
      <c r="D22" s="87">
        <f aca="true" t="shared" si="3" ref="D22:Z22">SUM(D19:D21)</f>
        <v>157567701</v>
      </c>
      <c r="E22" s="88">
        <f t="shared" si="3"/>
        <v>157567701</v>
      </c>
      <c r="F22" s="88">
        <f t="shared" si="3"/>
        <v>199237916</v>
      </c>
      <c r="G22" s="88">
        <f t="shared" si="3"/>
        <v>24610430</v>
      </c>
      <c r="H22" s="88">
        <f t="shared" si="3"/>
        <v>40029287</v>
      </c>
      <c r="I22" s="88">
        <f t="shared" si="3"/>
        <v>263877633</v>
      </c>
      <c r="J22" s="88">
        <f t="shared" si="3"/>
        <v>47778838</v>
      </c>
      <c r="K22" s="88">
        <f t="shared" si="3"/>
        <v>37856669</v>
      </c>
      <c r="L22" s="88">
        <f t="shared" si="3"/>
        <v>86868482</v>
      </c>
      <c r="M22" s="88">
        <f t="shared" si="3"/>
        <v>172503989</v>
      </c>
      <c r="N22" s="88">
        <f t="shared" si="3"/>
        <v>44568256</v>
      </c>
      <c r="O22" s="88">
        <f t="shared" si="3"/>
        <v>55418026</v>
      </c>
      <c r="P22" s="88">
        <f t="shared" si="3"/>
        <v>112579763</v>
      </c>
      <c r="Q22" s="88">
        <f t="shared" si="3"/>
        <v>212566045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648947667</v>
      </c>
      <c r="W22" s="88">
        <f t="shared" si="3"/>
        <v>152118209</v>
      </c>
      <c r="X22" s="88">
        <f t="shared" si="3"/>
        <v>496829458</v>
      </c>
      <c r="Y22" s="89">
        <f>+IF(W22&lt;&gt;0,(X22/W22)*100,0)</f>
        <v>326.60748589276386</v>
      </c>
      <c r="Z22" s="90">
        <f t="shared" si="3"/>
        <v>157567701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-556545876</v>
      </c>
      <c r="C24" s="75">
        <f>SUM(C22:C23)</f>
        <v>0</v>
      </c>
      <c r="D24" s="76">
        <f aca="true" t="shared" si="4" ref="D24:Z24">SUM(D22:D23)</f>
        <v>157567701</v>
      </c>
      <c r="E24" s="77">
        <f t="shared" si="4"/>
        <v>157567701</v>
      </c>
      <c r="F24" s="77">
        <f t="shared" si="4"/>
        <v>199237916</v>
      </c>
      <c r="G24" s="77">
        <f t="shared" si="4"/>
        <v>24610430</v>
      </c>
      <c r="H24" s="77">
        <f t="shared" si="4"/>
        <v>40029287</v>
      </c>
      <c r="I24" s="77">
        <f t="shared" si="4"/>
        <v>263877633</v>
      </c>
      <c r="J24" s="77">
        <f t="shared" si="4"/>
        <v>47778838</v>
      </c>
      <c r="K24" s="77">
        <f t="shared" si="4"/>
        <v>37856669</v>
      </c>
      <c r="L24" s="77">
        <f t="shared" si="4"/>
        <v>86868482</v>
      </c>
      <c r="M24" s="77">
        <f t="shared" si="4"/>
        <v>172503989</v>
      </c>
      <c r="N24" s="77">
        <f t="shared" si="4"/>
        <v>44568256</v>
      </c>
      <c r="O24" s="77">
        <f t="shared" si="4"/>
        <v>55418026</v>
      </c>
      <c r="P24" s="77">
        <f t="shared" si="4"/>
        <v>112579763</v>
      </c>
      <c r="Q24" s="77">
        <f t="shared" si="4"/>
        <v>212566045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648947667</v>
      </c>
      <c r="W24" s="77">
        <f t="shared" si="4"/>
        <v>152118209</v>
      </c>
      <c r="X24" s="77">
        <f t="shared" si="4"/>
        <v>496829458</v>
      </c>
      <c r="Y24" s="78">
        <f>+IF(W24&lt;&gt;0,(X24/W24)*100,0)</f>
        <v>326.60748589276386</v>
      </c>
      <c r="Z24" s="79">
        <f t="shared" si="4"/>
        <v>157567701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366751536</v>
      </c>
      <c r="C27" s="22">
        <v>0</v>
      </c>
      <c r="D27" s="99">
        <v>181215135</v>
      </c>
      <c r="E27" s="100">
        <v>181216000</v>
      </c>
      <c r="F27" s="100">
        <v>10336265</v>
      </c>
      <c r="G27" s="100">
        <v>14724551</v>
      </c>
      <c r="H27" s="100">
        <v>13007725</v>
      </c>
      <c r="I27" s="100">
        <v>38068541</v>
      </c>
      <c r="J27" s="100">
        <v>11644205</v>
      </c>
      <c r="K27" s="100">
        <v>20053767</v>
      </c>
      <c r="L27" s="100">
        <v>3989553</v>
      </c>
      <c r="M27" s="100">
        <v>35687525</v>
      </c>
      <c r="N27" s="100">
        <v>1132851</v>
      </c>
      <c r="O27" s="100">
        <v>3488485</v>
      </c>
      <c r="P27" s="100">
        <v>24236025</v>
      </c>
      <c r="Q27" s="100">
        <v>28857361</v>
      </c>
      <c r="R27" s="100">
        <v>0</v>
      </c>
      <c r="S27" s="100">
        <v>0</v>
      </c>
      <c r="T27" s="100">
        <v>0</v>
      </c>
      <c r="U27" s="100">
        <v>0</v>
      </c>
      <c r="V27" s="100">
        <v>102613427</v>
      </c>
      <c r="W27" s="100">
        <v>135912000</v>
      </c>
      <c r="X27" s="100">
        <v>-33298573</v>
      </c>
      <c r="Y27" s="101">
        <v>-24.5</v>
      </c>
      <c r="Z27" s="102">
        <v>181216000</v>
      </c>
    </row>
    <row r="28" spans="1:26" ht="12.75">
      <c r="A28" s="103" t="s">
        <v>46</v>
      </c>
      <c r="B28" s="19">
        <v>113363000</v>
      </c>
      <c r="C28" s="19">
        <v>0</v>
      </c>
      <c r="D28" s="59">
        <v>156215135</v>
      </c>
      <c r="E28" s="60">
        <v>156216000</v>
      </c>
      <c r="F28" s="60">
        <v>10294265</v>
      </c>
      <c r="G28" s="60">
        <v>13963904</v>
      </c>
      <c r="H28" s="60">
        <v>12673142</v>
      </c>
      <c r="I28" s="60">
        <v>36931311</v>
      </c>
      <c r="J28" s="60">
        <v>11203488</v>
      </c>
      <c r="K28" s="60">
        <v>19040223</v>
      </c>
      <c r="L28" s="60">
        <v>3725822</v>
      </c>
      <c r="M28" s="60">
        <v>33969533</v>
      </c>
      <c r="N28" s="60">
        <v>1119840</v>
      </c>
      <c r="O28" s="60">
        <v>3413349</v>
      </c>
      <c r="P28" s="60">
        <v>23670283</v>
      </c>
      <c r="Q28" s="60">
        <v>28203472</v>
      </c>
      <c r="R28" s="60">
        <v>0</v>
      </c>
      <c r="S28" s="60">
        <v>0</v>
      </c>
      <c r="T28" s="60">
        <v>0</v>
      </c>
      <c r="U28" s="60">
        <v>0</v>
      </c>
      <c r="V28" s="60">
        <v>99104316</v>
      </c>
      <c r="W28" s="60">
        <v>117162000</v>
      </c>
      <c r="X28" s="60">
        <v>-18057684</v>
      </c>
      <c r="Y28" s="61">
        <v>-15.41</v>
      </c>
      <c r="Z28" s="62">
        <v>156216000</v>
      </c>
    </row>
    <row r="29" spans="1:26" ht="12.75">
      <c r="A29" s="58" t="s">
        <v>283</v>
      </c>
      <c r="B29" s="19">
        <v>209300121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44088415</v>
      </c>
      <c r="C31" s="19">
        <v>0</v>
      </c>
      <c r="D31" s="59">
        <v>25000000</v>
      </c>
      <c r="E31" s="60">
        <v>25000000</v>
      </c>
      <c r="F31" s="60">
        <v>42000</v>
      </c>
      <c r="G31" s="60">
        <v>760647</v>
      </c>
      <c r="H31" s="60">
        <v>334583</v>
      </c>
      <c r="I31" s="60">
        <v>1137230</v>
      </c>
      <c r="J31" s="60">
        <v>440717</v>
      </c>
      <c r="K31" s="60">
        <v>1013544</v>
      </c>
      <c r="L31" s="60">
        <v>263731</v>
      </c>
      <c r="M31" s="60">
        <v>1717992</v>
      </c>
      <c r="N31" s="60">
        <v>13011</v>
      </c>
      <c r="O31" s="60">
        <v>75136</v>
      </c>
      <c r="P31" s="60">
        <v>565742</v>
      </c>
      <c r="Q31" s="60">
        <v>653889</v>
      </c>
      <c r="R31" s="60">
        <v>0</v>
      </c>
      <c r="S31" s="60">
        <v>0</v>
      </c>
      <c r="T31" s="60">
        <v>0</v>
      </c>
      <c r="U31" s="60">
        <v>0</v>
      </c>
      <c r="V31" s="60">
        <v>3509111</v>
      </c>
      <c r="W31" s="60">
        <v>18750000</v>
      </c>
      <c r="X31" s="60">
        <v>-15240889</v>
      </c>
      <c r="Y31" s="61">
        <v>-81.28</v>
      </c>
      <c r="Z31" s="62">
        <v>25000000</v>
      </c>
    </row>
    <row r="32" spans="1:26" ht="12.75">
      <c r="A32" s="70" t="s">
        <v>54</v>
      </c>
      <c r="B32" s="22">
        <f>SUM(B28:B31)</f>
        <v>366751536</v>
      </c>
      <c r="C32" s="22">
        <f>SUM(C28:C31)</f>
        <v>0</v>
      </c>
      <c r="D32" s="99">
        <f aca="true" t="shared" si="5" ref="D32:Z32">SUM(D28:D31)</f>
        <v>181215135</v>
      </c>
      <c r="E32" s="100">
        <f t="shared" si="5"/>
        <v>181216000</v>
      </c>
      <c r="F32" s="100">
        <f t="shared" si="5"/>
        <v>10336265</v>
      </c>
      <c r="G32" s="100">
        <f t="shared" si="5"/>
        <v>14724551</v>
      </c>
      <c r="H32" s="100">
        <f t="shared" si="5"/>
        <v>13007725</v>
      </c>
      <c r="I32" s="100">
        <f t="shared" si="5"/>
        <v>38068541</v>
      </c>
      <c r="J32" s="100">
        <f t="shared" si="5"/>
        <v>11644205</v>
      </c>
      <c r="K32" s="100">
        <f t="shared" si="5"/>
        <v>20053767</v>
      </c>
      <c r="L32" s="100">
        <f t="shared" si="5"/>
        <v>3989553</v>
      </c>
      <c r="M32" s="100">
        <f t="shared" si="5"/>
        <v>35687525</v>
      </c>
      <c r="N32" s="100">
        <f t="shared" si="5"/>
        <v>1132851</v>
      </c>
      <c r="O32" s="100">
        <f t="shared" si="5"/>
        <v>3488485</v>
      </c>
      <c r="P32" s="100">
        <f t="shared" si="5"/>
        <v>24236025</v>
      </c>
      <c r="Q32" s="100">
        <f t="shared" si="5"/>
        <v>28857361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102613427</v>
      </c>
      <c r="W32" s="100">
        <f t="shared" si="5"/>
        <v>135912000</v>
      </c>
      <c r="X32" s="100">
        <f t="shared" si="5"/>
        <v>-33298573</v>
      </c>
      <c r="Y32" s="101">
        <f>+IF(W32&lt;&gt;0,(X32/W32)*100,0)</f>
        <v>-24.500097857437165</v>
      </c>
      <c r="Z32" s="102">
        <f t="shared" si="5"/>
        <v>181216000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1235261925</v>
      </c>
      <c r="C35" s="19">
        <v>0</v>
      </c>
      <c r="D35" s="59">
        <v>3181776000</v>
      </c>
      <c r="E35" s="60">
        <v>3181776000</v>
      </c>
      <c r="F35" s="60">
        <v>4033413</v>
      </c>
      <c r="G35" s="60">
        <v>260022121</v>
      </c>
      <c r="H35" s="60">
        <v>-27756643</v>
      </c>
      <c r="I35" s="60">
        <v>-27756643</v>
      </c>
      <c r="J35" s="60">
        <v>324588798</v>
      </c>
      <c r="K35" s="60">
        <v>356218204</v>
      </c>
      <c r="L35" s="60">
        <v>423940279</v>
      </c>
      <c r="M35" s="60">
        <v>423940279</v>
      </c>
      <c r="N35" s="60">
        <v>452767353</v>
      </c>
      <c r="O35" s="60">
        <v>521885077</v>
      </c>
      <c r="P35" s="60">
        <v>584861080</v>
      </c>
      <c r="Q35" s="60">
        <v>584861080</v>
      </c>
      <c r="R35" s="60">
        <v>0</v>
      </c>
      <c r="S35" s="60">
        <v>0</v>
      </c>
      <c r="T35" s="60">
        <v>0</v>
      </c>
      <c r="U35" s="60">
        <v>0</v>
      </c>
      <c r="V35" s="60">
        <v>584861080</v>
      </c>
      <c r="W35" s="60">
        <v>2386332000</v>
      </c>
      <c r="X35" s="60">
        <v>-1801470920</v>
      </c>
      <c r="Y35" s="61">
        <v>-75.49</v>
      </c>
      <c r="Z35" s="62">
        <v>3181776000</v>
      </c>
    </row>
    <row r="36" spans="1:26" ht="12.75">
      <c r="A36" s="58" t="s">
        <v>57</v>
      </c>
      <c r="B36" s="19">
        <v>5425938211</v>
      </c>
      <c r="C36" s="19">
        <v>0</v>
      </c>
      <c r="D36" s="59">
        <v>4517977000</v>
      </c>
      <c r="E36" s="60">
        <v>4517977000</v>
      </c>
      <c r="F36" s="60">
        <v>2548680</v>
      </c>
      <c r="G36" s="60">
        <v>23181467</v>
      </c>
      <c r="H36" s="60">
        <v>0</v>
      </c>
      <c r="I36" s="60">
        <v>0</v>
      </c>
      <c r="J36" s="60">
        <v>39723733</v>
      </c>
      <c r="K36" s="60">
        <v>50629550</v>
      </c>
      <c r="L36" s="60">
        <v>71396997</v>
      </c>
      <c r="M36" s="60">
        <v>71396997</v>
      </c>
      <c r="N36" s="60">
        <v>76416315</v>
      </c>
      <c r="O36" s="60">
        <v>79388948</v>
      </c>
      <c r="P36" s="60">
        <v>103132184</v>
      </c>
      <c r="Q36" s="60">
        <v>103132184</v>
      </c>
      <c r="R36" s="60">
        <v>0</v>
      </c>
      <c r="S36" s="60">
        <v>0</v>
      </c>
      <c r="T36" s="60">
        <v>0</v>
      </c>
      <c r="U36" s="60">
        <v>0</v>
      </c>
      <c r="V36" s="60">
        <v>103132184</v>
      </c>
      <c r="W36" s="60">
        <v>3388482750</v>
      </c>
      <c r="X36" s="60">
        <v>-3285350566</v>
      </c>
      <c r="Y36" s="61">
        <v>-96.96</v>
      </c>
      <c r="Z36" s="62">
        <v>4517977000</v>
      </c>
    </row>
    <row r="37" spans="1:26" ht="12.75">
      <c r="A37" s="58" t="s">
        <v>58</v>
      </c>
      <c r="B37" s="19">
        <v>3811585745</v>
      </c>
      <c r="C37" s="19">
        <v>0</v>
      </c>
      <c r="D37" s="59">
        <v>2300000000</v>
      </c>
      <c r="E37" s="60">
        <v>2300000000</v>
      </c>
      <c r="F37" s="60">
        <v>-108264695</v>
      </c>
      <c r="G37" s="60">
        <v>-149974711</v>
      </c>
      <c r="H37" s="60">
        <v>-51754071</v>
      </c>
      <c r="I37" s="60">
        <v>-51754071</v>
      </c>
      <c r="J37" s="60">
        <v>-247913748</v>
      </c>
      <c r="K37" s="60">
        <v>-68057335</v>
      </c>
      <c r="L37" s="60">
        <v>-118967173</v>
      </c>
      <c r="M37" s="60">
        <v>-118967173</v>
      </c>
      <c r="N37" s="60">
        <v>-92498963</v>
      </c>
      <c r="O37" s="60">
        <v>73756844</v>
      </c>
      <c r="P37" s="60">
        <v>-94992122</v>
      </c>
      <c r="Q37" s="60">
        <v>-94992122</v>
      </c>
      <c r="R37" s="60">
        <v>0</v>
      </c>
      <c r="S37" s="60">
        <v>0</v>
      </c>
      <c r="T37" s="60">
        <v>0</v>
      </c>
      <c r="U37" s="60">
        <v>0</v>
      </c>
      <c r="V37" s="60">
        <v>-94992122</v>
      </c>
      <c r="W37" s="60">
        <v>1725000000</v>
      </c>
      <c r="X37" s="60">
        <v>-1819992122</v>
      </c>
      <c r="Y37" s="61">
        <v>-105.51</v>
      </c>
      <c r="Z37" s="62">
        <v>2300000000</v>
      </c>
    </row>
    <row r="38" spans="1:26" ht="12.75">
      <c r="A38" s="58" t="s">
        <v>59</v>
      </c>
      <c r="B38" s="19">
        <v>487704680</v>
      </c>
      <c r="C38" s="19">
        <v>0</v>
      </c>
      <c r="D38" s="59">
        <v>320000000</v>
      </c>
      <c r="E38" s="60">
        <v>320000000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240000000</v>
      </c>
      <c r="X38" s="60">
        <v>-240000000</v>
      </c>
      <c r="Y38" s="61">
        <v>-100</v>
      </c>
      <c r="Z38" s="62">
        <v>320000000</v>
      </c>
    </row>
    <row r="39" spans="1:26" ht="12.75">
      <c r="A39" s="58" t="s">
        <v>60</v>
      </c>
      <c r="B39" s="19">
        <v>2361909711</v>
      </c>
      <c r="C39" s="19">
        <v>0</v>
      </c>
      <c r="D39" s="59">
        <v>5079753000</v>
      </c>
      <c r="E39" s="60">
        <v>5079753000</v>
      </c>
      <c r="F39" s="60">
        <v>114846788</v>
      </c>
      <c r="G39" s="60">
        <v>433178299</v>
      </c>
      <c r="H39" s="60">
        <v>23997428</v>
      </c>
      <c r="I39" s="60">
        <v>23997428</v>
      </c>
      <c r="J39" s="60">
        <v>612226279</v>
      </c>
      <c r="K39" s="60">
        <v>474905089</v>
      </c>
      <c r="L39" s="60">
        <v>614304449</v>
      </c>
      <c r="M39" s="60">
        <v>614304449</v>
      </c>
      <c r="N39" s="60">
        <v>621682631</v>
      </c>
      <c r="O39" s="60">
        <v>527517181</v>
      </c>
      <c r="P39" s="60">
        <v>782985386</v>
      </c>
      <c r="Q39" s="60">
        <v>782985386</v>
      </c>
      <c r="R39" s="60">
        <v>0</v>
      </c>
      <c r="S39" s="60">
        <v>0</v>
      </c>
      <c r="T39" s="60">
        <v>0</v>
      </c>
      <c r="U39" s="60">
        <v>0</v>
      </c>
      <c r="V39" s="60">
        <v>782985386</v>
      </c>
      <c r="W39" s="60">
        <v>3809814750</v>
      </c>
      <c r="X39" s="60">
        <v>-3026829364</v>
      </c>
      <c r="Y39" s="61">
        <v>-79.45</v>
      </c>
      <c r="Z39" s="62">
        <v>5079753000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156901627</v>
      </c>
      <c r="C42" s="19">
        <v>0</v>
      </c>
      <c r="D42" s="59">
        <v>92275101</v>
      </c>
      <c r="E42" s="60">
        <v>92275101</v>
      </c>
      <c r="F42" s="60">
        <v>104129795</v>
      </c>
      <c r="G42" s="60">
        <v>-42456223</v>
      </c>
      <c r="H42" s="60">
        <v>-33805902</v>
      </c>
      <c r="I42" s="60">
        <v>27867670</v>
      </c>
      <c r="J42" s="60">
        <v>-979452</v>
      </c>
      <c r="K42" s="60">
        <v>-18783116</v>
      </c>
      <c r="L42" s="60">
        <v>27639430</v>
      </c>
      <c r="M42" s="60">
        <v>7876862</v>
      </c>
      <c r="N42" s="60">
        <v>-23517509</v>
      </c>
      <c r="O42" s="60">
        <v>-2775600</v>
      </c>
      <c r="P42" s="60">
        <v>40146709</v>
      </c>
      <c r="Q42" s="60">
        <v>13853600</v>
      </c>
      <c r="R42" s="60">
        <v>0</v>
      </c>
      <c r="S42" s="60">
        <v>0</v>
      </c>
      <c r="T42" s="60">
        <v>0</v>
      </c>
      <c r="U42" s="60">
        <v>0</v>
      </c>
      <c r="V42" s="60">
        <v>49598132</v>
      </c>
      <c r="W42" s="60">
        <v>198394782</v>
      </c>
      <c r="X42" s="60">
        <v>-148796650</v>
      </c>
      <c r="Y42" s="61">
        <v>-75</v>
      </c>
      <c r="Z42" s="62">
        <v>92275101</v>
      </c>
    </row>
    <row r="43" spans="1:26" ht="12.75">
      <c r="A43" s="58" t="s">
        <v>63</v>
      </c>
      <c r="B43" s="19">
        <v>-159530453</v>
      </c>
      <c r="C43" s="19">
        <v>0</v>
      </c>
      <c r="D43" s="59">
        <v>-96216000</v>
      </c>
      <c r="E43" s="60">
        <v>-96216000</v>
      </c>
      <c r="F43" s="60">
        <v>-10336265</v>
      </c>
      <c r="G43" s="60">
        <v>-14724551</v>
      </c>
      <c r="H43" s="60">
        <v>-13007725</v>
      </c>
      <c r="I43" s="60">
        <v>-38068541</v>
      </c>
      <c r="J43" s="60">
        <v>-11644205</v>
      </c>
      <c r="K43" s="60">
        <v>-20053767</v>
      </c>
      <c r="L43" s="60">
        <v>-3989553</v>
      </c>
      <c r="M43" s="60">
        <v>-35687525</v>
      </c>
      <c r="N43" s="60">
        <v>-1132851</v>
      </c>
      <c r="O43" s="60">
        <v>-3488485</v>
      </c>
      <c r="P43" s="60">
        <v>-24236025</v>
      </c>
      <c r="Q43" s="60">
        <v>-28857361</v>
      </c>
      <c r="R43" s="60">
        <v>0</v>
      </c>
      <c r="S43" s="60">
        <v>0</v>
      </c>
      <c r="T43" s="60">
        <v>0</v>
      </c>
      <c r="U43" s="60">
        <v>0</v>
      </c>
      <c r="V43" s="60">
        <v>-102613427</v>
      </c>
      <c r="W43" s="60">
        <v>-57162000</v>
      </c>
      <c r="X43" s="60">
        <v>-45451427</v>
      </c>
      <c r="Y43" s="61">
        <v>79.51</v>
      </c>
      <c r="Z43" s="62">
        <v>-96216000</v>
      </c>
    </row>
    <row r="44" spans="1:26" ht="12.75">
      <c r="A44" s="58" t="s">
        <v>64</v>
      </c>
      <c r="B44" s="19">
        <v>-11163507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-4875488</v>
      </c>
      <c r="C45" s="22">
        <v>0</v>
      </c>
      <c r="D45" s="99">
        <v>331476006</v>
      </c>
      <c r="E45" s="100">
        <v>331476006</v>
      </c>
      <c r="F45" s="100">
        <v>88918044</v>
      </c>
      <c r="G45" s="100">
        <v>31737270</v>
      </c>
      <c r="H45" s="100">
        <v>-15076357</v>
      </c>
      <c r="I45" s="100">
        <v>-15076357</v>
      </c>
      <c r="J45" s="100">
        <v>-27700014</v>
      </c>
      <c r="K45" s="100">
        <v>-66536897</v>
      </c>
      <c r="L45" s="100">
        <v>-42887020</v>
      </c>
      <c r="M45" s="100">
        <v>-42887020</v>
      </c>
      <c r="N45" s="100">
        <v>-67537380</v>
      </c>
      <c r="O45" s="100">
        <v>-73801465</v>
      </c>
      <c r="P45" s="100">
        <v>-57890781</v>
      </c>
      <c r="Q45" s="100">
        <v>-57890781</v>
      </c>
      <c r="R45" s="100">
        <v>0</v>
      </c>
      <c r="S45" s="100">
        <v>0</v>
      </c>
      <c r="T45" s="100">
        <v>0</v>
      </c>
      <c r="U45" s="100">
        <v>0</v>
      </c>
      <c r="V45" s="100">
        <v>-57890781</v>
      </c>
      <c r="W45" s="100">
        <v>476649687</v>
      </c>
      <c r="X45" s="100">
        <v>-534540468</v>
      </c>
      <c r="Y45" s="101">
        <v>-112.15</v>
      </c>
      <c r="Z45" s="102">
        <v>331476006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133371953</v>
      </c>
      <c r="C49" s="52">
        <v>0</v>
      </c>
      <c r="D49" s="129">
        <v>96059041</v>
      </c>
      <c r="E49" s="54">
        <v>68600317</v>
      </c>
      <c r="F49" s="54">
        <v>0</v>
      </c>
      <c r="G49" s="54">
        <v>0</v>
      </c>
      <c r="H49" s="54">
        <v>0</v>
      </c>
      <c r="I49" s="54">
        <v>66069445</v>
      </c>
      <c r="J49" s="54">
        <v>0</v>
      </c>
      <c r="K49" s="54">
        <v>0</v>
      </c>
      <c r="L49" s="54">
        <v>0</v>
      </c>
      <c r="M49" s="54">
        <v>65928187</v>
      </c>
      <c r="N49" s="54">
        <v>0</v>
      </c>
      <c r="O49" s="54">
        <v>0</v>
      </c>
      <c r="P49" s="54">
        <v>0</v>
      </c>
      <c r="Q49" s="54">
        <v>66632917</v>
      </c>
      <c r="R49" s="54">
        <v>0</v>
      </c>
      <c r="S49" s="54">
        <v>0</v>
      </c>
      <c r="T49" s="54">
        <v>0</v>
      </c>
      <c r="U49" s="54">
        <v>0</v>
      </c>
      <c r="V49" s="54">
        <v>502240803</v>
      </c>
      <c r="W49" s="54">
        <v>1880442507</v>
      </c>
      <c r="X49" s="54">
        <v>2879345170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143231174</v>
      </c>
      <c r="C51" s="52">
        <v>0</v>
      </c>
      <c r="D51" s="129">
        <v>58661220</v>
      </c>
      <c r="E51" s="54">
        <v>76138413</v>
      </c>
      <c r="F51" s="54">
        <v>0</v>
      </c>
      <c r="G51" s="54">
        <v>0</v>
      </c>
      <c r="H51" s="54">
        <v>0</v>
      </c>
      <c r="I51" s="54">
        <v>56881052</v>
      </c>
      <c r="J51" s="54">
        <v>0</v>
      </c>
      <c r="K51" s="54">
        <v>0</v>
      </c>
      <c r="L51" s="54">
        <v>0</v>
      </c>
      <c r="M51" s="54">
        <v>1931958779</v>
      </c>
      <c r="N51" s="54">
        <v>0</v>
      </c>
      <c r="O51" s="54">
        <v>0</v>
      </c>
      <c r="P51" s="54">
        <v>0</v>
      </c>
      <c r="Q51" s="54">
        <v>1740019548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4006890186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74.64672596895818</v>
      </c>
      <c r="C58" s="5">
        <f>IF(C67=0,0,+(C76/C67)*100)</f>
        <v>0</v>
      </c>
      <c r="D58" s="6">
        <f aca="true" t="shared" si="6" ref="D58:Z58">IF(D67=0,0,+(D76/D67)*100)</f>
        <v>88.34094966685554</v>
      </c>
      <c r="E58" s="7">
        <f t="shared" si="6"/>
        <v>88.34094966685554</v>
      </c>
      <c r="F58" s="7">
        <f t="shared" si="6"/>
        <v>41.82346492453034</v>
      </c>
      <c r="G58" s="7">
        <f t="shared" si="6"/>
        <v>54.74974199532785</v>
      </c>
      <c r="H58" s="7">
        <f t="shared" si="6"/>
        <v>52.72085087634538</v>
      </c>
      <c r="I58" s="7">
        <f t="shared" si="6"/>
        <v>49.41099351258945</v>
      </c>
      <c r="J58" s="7">
        <f t="shared" si="6"/>
        <v>65.52227834286943</v>
      </c>
      <c r="K58" s="7">
        <f t="shared" si="6"/>
        <v>58.19552181340407</v>
      </c>
      <c r="L58" s="7">
        <f t="shared" si="6"/>
        <v>55.223386279153495</v>
      </c>
      <c r="M58" s="7">
        <f t="shared" si="6"/>
        <v>59.76448815037707</v>
      </c>
      <c r="N58" s="7">
        <f t="shared" si="6"/>
        <v>52.52132280875077</v>
      </c>
      <c r="O58" s="7">
        <f t="shared" si="6"/>
        <v>56.04795988528757</v>
      </c>
      <c r="P58" s="7">
        <f t="shared" si="6"/>
        <v>51.20326235391064</v>
      </c>
      <c r="Q58" s="7">
        <f t="shared" si="6"/>
        <v>53.17805897716593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53.862373648354925</v>
      </c>
      <c r="W58" s="7">
        <f t="shared" si="6"/>
        <v>85.83612020657463</v>
      </c>
      <c r="X58" s="7">
        <f t="shared" si="6"/>
        <v>0</v>
      </c>
      <c r="Y58" s="7">
        <f t="shared" si="6"/>
        <v>0</v>
      </c>
      <c r="Z58" s="8">
        <f t="shared" si="6"/>
        <v>88.34094966685554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93.98496276680679</v>
      </c>
      <c r="E59" s="10">
        <f t="shared" si="7"/>
        <v>93.98496276680679</v>
      </c>
      <c r="F59" s="10">
        <f t="shared" si="7"/>
        <v>44.77920099977674</v>
      </c>
      <c r="G59" s="10">
        <f t="shared" si="7"/>
        <v>69.7458111248068</v>
      </c>
      <c r="H59" s="10">
        <f t="shared" si="7"/>
        <v>70.8155233057414</v>
      </c>
      <c r="I59" s="10">
        <f t="shared" si="7"/>
        <v>60.67277357207262</v>
      </c>
      <c r="J59" s="10">
        <f t="shared" si="7"/>
        <v>111.09620048416973</v>
      </c>
      <c r="K59" s="10">
        <f t="shared" si="7"/>
        <v>71.39713707198281</v>
      </c>
      <c r="L59" s="10">
        <f t="shared" si="7"/>
        <v>93.75946262532274</v>
      </c>
      <c r="M59" s="10">
        <f t="shared" si="7"/>
        <v>92.11383306378363</v>
      </c>
      <c r="N59" s="10">
        <f t="shared" si="7"/>
        <v>64.9504187602329</v>
      </c>
      <c r="O59" s="10">
        <f t="shared" si="7"/>
        <v>76.28929509051271</v>
      </c>
      <c r="P59" s="10">
        <f t="shared" si="7"/>
        <v>65.73944071304106</v>
      </c>
      <c r="Q59" s="10">
        <f t="shared" si="7"/>
        <v>68.98847176038323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73.27660981168206</v>
      </c>
      <c r="W59" s="10">
        <f t="shared" si="7"/>
        <v>93.98496343992574</v>
      </c>
      <c r="X59" s="10">
        <f t="shared" si="7"/>
        <v>0</v>
      </c>
      <c r="Y59" s="10">
        <f t="shared" si="7"/>
        <v>0</v>
      </c>
      <c r="Z59" s="11">
        <f t="shared" si="7"/>
        <v>93.98496276680679</v>
      </c>
    </row>
    <row r="60" spans="1:26" ht="12.75">
      <c r="A60" s="38" t="s">
        <v>32</v>
      </c>
      <c r="B60" s="12">
        <f t="shared" si="7"/>
        <v>78.68302971021414</v>
      </c>
      <c r="C60" s="12">
        <f t="shared" si="7"/>
        <v>0</v>
      </c>
      <c r="D60" s="3">
        <f t="shared" si="7"/>
        <v>84.64961434489777</v>
      </c>
      <c r="E60" s="13">
        <f t="shared" si="7"/>
        <v>84.64961434489777</v>
      </c>
      <c r="F60" s="13">
        <f t="shared" si="7"/>
        <v>35.11186592004607</v>
      </c>
      <c r="G60" s="13">
        <f t="shared" si="7"/>
        <v>56.358011621024296</v>
      </c>
      <c r="H60" s="13">
        <f t="shared" si="7"/>
        <v>53.32345029666812</v>
      </c>
      <c r="I60" s="13">
        <f t="shared" si="7"/>
        <v>47.69686763972922</v>
      </c>
      <c r="J60" s="13">
        <f t="shared" si="7"/>
        <v>62.49402972137265</v>
      </c>
      <c r="K60" s="13">
        <f t="shared" si="7"/>
        <v>62.12899168588268</v>
      </c>
      <c r="L60" s="13">
        <f t="shared" si="7"/>
        <v>52.79477405393389</v>
      </c>
      <c r="M60" s="13">
        <f t="shared" si="7"/>
        <v>59.2700237498456</v>
      </c>
      <c r="N60" s="13">
        <f t="shared" si="7"/>
        <v>56.167029459821514</v>
      </c>
      <c r="O60" s="13">
        <f t="shared" si="7"/>
        <v>58.87387125490794</v>
      </c>
      <c r="P60" s="13">
        <f t="shared" si="7"/>
        <v>54.24842668749642</v>
      </c>
      <c r="Q60" s="13">
        <f t="shared" si="7"/>
        <v>56.331956648135936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54.01446075632129</v>
      </c>
      <c r="W60" s="13">
        <f t="shared" si="7"/>
        <v>82.36187314160503</v>
      </c>
      <c r="X60" s="13">
        <f t="shared" si="7"/>
        <v>0</v>
      </c>
      <c r="Y60" s="13">
        <f t="shared" si="7"/>
        <v>0</v>
      </c>
      <c r="Z60" s="14">
        <f t="shared" si="7"/>
        <v>84.64961434489777</v>
      </c>
    </row>
    <row r="61" spans="1:26" ht="12.75">
      <c r="A61" s="39" t="s">
        <v>103</v>
      </c>
      <c r="B61" s="12">
        <f t="shared" si="7"/>
        <v>118.17932265449012</v>
      </c>
      <c r="C61" s="12">
        <f t="shared" si="7"/>
        <v>0</v>
      </c>
      <c r="D61" s="3">
        <f t="shared" si="7"/>
        <v>85.85688372265842</v>
      </c>
      <c r="E61" s="13">
        <f t="shared" si="7"/>
        <v>85.85688372265842</v>
      </c>
      <c r="F61" s="13">
        <f t="shared" si="7"/>
        <v>51.87709261164115</v>
      </c>
      <c r="G61" s="13">
        <f t="shared" si="7"/>
        <v>77.67206905511388</v>
      </c>
      <c r="H61" s="13">
        <f t="shared" si="7"/>
        <v>74.83842988548265</v>
      </c>
      <c r="I61" s="13">
        <f t="shared" si="7"/>
        <v>68.38783154186633</v>
      </c>
      <c r="J61" s="13">
        <f t="shared" si="7"/>
        <v>98.53340551192403</v>
      </c>
      <c r="K61" s="13">
        <f t="shared" si="7"/>
        <v>98.31584911261196</v>
      </c>
      <c r="L61" s="13">
        <f t="shared" si="7"/>
        <v>80.73801817391728</v>
      </c>
      <c r="M61" s="13">
        <f t="shared" si="7"/>
        <v>92.82226195306335</v>
      </c>
      <c r="N61" s="13">
        <f t="shared" si="7"/>
        <v>84.63886739401214</v>
      </c>
      <c r="O61" s="13">
        <f t="shared" si="7"/>
        <v>95.02734810674546</v>
      </c>
      <c r="P61" s="13">
        <f t="shared" si="7"/>
        <v>79.21689079506938</v>
      </c>
      <c r="Q61" s="13">
        <f t="shared" si="7"/>
        <v>85.7638827220315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80.99544777403395</v>
      </c>
      <c r="W61" s="13">
        <f t="shared" si="7"/>
        <v>85.0000004732859</v>
      </c>
      <c r="X61" s="13">
        <f t="shared" si="7"/>
        <v>0</v>
      </c>
      <c r="Y61" s="13">
        <f t="shared" si="7"/>
        <v>0</v>
      </c>
      <c r="Z61" s="14">
        <f t="shared" si="7"/>
        <v>85.85688372265842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84.99999966479788</v>
      </c>
      <c r="E62" s="13">
        <f t="shared" si="7"/>
        <v>84.99999966479788</v>
      </c>
      <c r="F62" s="13">
        <f t="shared" si="7"/>
        <v>15.902264712292771</v>
      </c>
      <c r="G62" s="13">
        <f t="shared" si="7"/>
        <v>35.92863405875216</v>
      </c>
      <c r="H62" s="13">
        <f t="shared" si="7"/>
        <v>30.111396263266315</v>
      </c>
      <c r="I62" s="13">
        <f t="shared" si="7"/>
        <v>25.363190127927727</v>
      </c>
      <c r="J62" s="13">
        <f t="shared" si="7"/>
        <v>31.65336404819258</v>
      </c>
      <c r="K62" s="13">
        <f t="shared" si="7"/>
        <v>36.01655401837755</v>
      </c>
      <c r="L62" s="13">
        <f t="shared" si="7"/>
        <v>33.33389035478984</v>
      </c>
      <c r="M62" s="13">
        <f t="shared" si="7"/>
        <v>33.625426489411744</v>
      </c>
      <c r="N62" s="13">
        <f t="shared" si="7"/>
        <v>34.74678209174354</v>
      </c>
      <c r="O62" s="13">
        <f t="shared" si="7"/>
        <v>35.349024771941686</v>
      </c>
      <c r="P62" s="13">
        <f t="shared" si="7"/>
        <v>34.93918626008937</v>
      </c>
      <c r="Q62" s="13">
        <f t="shared" si="7"/>
        <v>34.99776997089484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31.0241515987468</v>
      </c>
      <c r="W62" s="13">
        <f t="shared" si="7"/>
        <v>84.99999842600751</v>
      </c>
      <c r="X62" s="13">
        <f t="shared" si="7"/>
        <v>0</v>
      </c>
      <c r="Y62" s="13">
        <f t="shared" si="7"/>
        <v>0</v>
      </c>
      <c r="Z62" s="14">
        <f t="shared" si="7"/>
        <v>84.99999966479788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78.50888614183349</v>
      </c>
      <c r="E63" s="13">
        <f t="shared" si="7"/>
        <v>78.50888614183349</v>
      </c>
      <c r="F63" s="13">
        <f t="shared" si="7"/>
        <v>36.185514344937</v>
      </c>
      <c r="G63" s="13">
        <f t="shared" si="7"/>
        <v>27.740200262735677</v>
      </c>
      <c r="H63" s="13">
        <f t="shared" si="7"/>
        <v>27.274843290498378</v>
      </c>
      <c r="I63" s="13">
        <f t="shared" si="7"/>
        <v>30.494369164089708</v>
      </c>
      <c r="J63" s="13">
        <f t="shared" si="7"/>
        <v>28.336731905867417</v>
      </c>
      <c r="K63" s="13">
        <f t="shared" si="7"/>
        <v>30.353157198704857</v>
      </c>
      <c r="L63" s="13">
        <f t="shared" si="7"/>
        <v>26.87723040239719</v>
      </c>
      <c r="M63" s="13">
        <f t="shared" si="7"/>
        <v>28.529730811403535</v>
      </c>
      <c r="N63" s="13">
        <f t="shared" si="7"/>
        <v>27.919543680576403</v>
      </c>
      <c r="O63" s="13">
        <f t="shared" si="7"/>
        <v>25.576554929667523</v>
      </c>
      <c r="P63" s="13">
        <f t="shared" si="7"/>
        <v>28.526941439191965</v>
      </c>
      <c r="Q63" s="13">
        <f t="shared" si="7"/>
        <v>27.34003075559218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28.79932833306839</v>
      </c>
      <c r="W63" s="13">
        <f t="shared" si="7"/>
        <v>84.9999991206523</v>
      </c>
      <c r="X63" s="13">
        <f t="shared" si="7"/>
        <v>0</v>
      </c>
      <c r="Y63" s="13">
        <f t="shared" si="7"/>
        <v>0</v>
      </c>
      <c r="Z63" s="14">
        <f t="shared" si="7"/>
        <v>78.50888614183349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85.00040986403897</v>
      </c>
      <c r="E64" s="13">
        <f t="shared" si="7"/>
        <v>85.00040986403897</v>
      </c>
      <c r="F64" s="13">
        <f t="shared" si="7"/>
        <v>28.923618230552457</v>
      </c>
      <c r="G64" s="13">
        <f t="shared" si="7"/>
        <v>33.337140803171614</v>
      </c>
      <c r="H64" s="13">
        <f t="shared" si="7"/>
        <v>31.12561408239448</v>
      </c>
      <c r="I64" s="13">
        <f t="shared" si="7"/>
        <v>31.182634322440094</v>
      </c>
      <c r="J64" s="13">
        <f t="shared" si="7"/>
        <v>32.08702717524764</v>
      </c>
      <c r="K64" s="13">
        <f t="shared" si="7"/>
        <v>34.71691844210441</v>
      </c>
      <c r="L64" s="13">
        <f t="shared" si="7"/>
        <v>27.24597803332737</v>
      </c>
      <c r="M64" s="13">
        <f t="shared" si="7"/>
        <v>31.34510182090255</v>
      </c>
      <c r="N64" s="13">
        <f t="shared" si="7"/>
        <v>33.07845501756046</v>
      </c>
      <c r="O64" s="13">
        <f t="shared" si="7"/>
        <v>30.96856474030848</v>
      </c>
      <c r="P64" s="13">
        <f t="shared" si="7"/>
        <v>33.93396857085974</v>
      </c>
      <c r="Q64" s="13">
        <f t="shared" si="7"/>
        <v>32.66060866315908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31.733767024501553</v>
      </c>
      <c r="W64" s="13">
        <f t="shared" si="7"/>
        <v>58.35107299846817</v>
      </c>
      <c r="X64" s="13">
        <f t="shared" si="7"/>
        <v>0</v>
      </c>
      <c r="Y64" s="13">
        <f t="shared" si="7"/>
        <v>0</v>
      </c>
      <c r="Z64" s="14">
        <f t="shared" si="7"/>
        <v>85.00040986403897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110.55318670217665</v>
      </c>
      <c r="E66" s="16">
        <f t="shared" si="7"/>
        <v>110.55318670217665</v>
      </c>
      <c r="F66" s="16">
        <f t="shared" si="7"/>
        <v>100</v>
      </c>
      <c r="G66" s="16">
        <f t="shared" si="7"/>
        <v>14.121969182881703</v>
      </c>
      <c r="H66" s="16">
        <f t="shared" si="7"/>
        <v>9.991657559671486</v>
      </c>
      <c r="I66" s="16">
        <f t="shared" si="7"/>
        <v>41.139044137175425</v>
      </c>
      <c r="J66" s="16">
        <f t="shared" si="7"/>
        <v>9.259430360136468</v>
      </c>
      <c r="K66" s="16">
        <f t="shared" si="7"/>
        <v>9.375612457791394</v>
      </c>
      <c r="L66" s="16">
        <f t="shared" si="7"/>
        <v>8.830002235078323</v>
      </c>
      <c r="M66" s="16">
        <f t="shared" si="7"/>
        <v>9.14944640975838</v>
      </c>
      <c r="N66" s="16">
        <f t="shared" si="7"/>
        <v>8.072364427095618</v>
      </c>
      <c r="O66" s="16">
        <f t="shared" si="7"/>
        <v>7.518311423107113</v>
      </c>
      <c r="P66" s="16">
        <f t="shared" si="7"/>
        <v>8.391177260461976</v>
      </c>
      <c r="Q66" s="16">
        <f t="shared" si="7"/>
        <v>7.995149308122404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18.569667370165764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110.55318670217665</v>
      </c>
    </row>
    <row r="67" spans="1:26" ht="12.75" hidden="1">
      <c r="A67" s="41" t="s">
        <v>286</v>
      </c>
      <c r="B67" s="24">
        <v>1487885618</v>
      </c>
      <c r="C67" s="24"/>
      <c r="D67" s="25">
        <v>1610450308</v>
      </c>
      <c r="E67" s="26">
        <v>1610450308</v>
      </c>
      <c r="F67" s="26">
        <v>171326202</v>
      </c>
      <c r="G67" s="26">
        <v>147840346</v>
      </c>
      <c r="H67" s="26">
        <v>154284604</v>
      </c>
      <c r="I67" s="26">
        <v>473451152</v>
      </c>
      <c r="J67" s="26">
        <v>140204885</v>
      </c>
      <c r="K67" s="26">
        <v>133577730</v>
      </c>
      <c r="L67" s="26">
        <v>131618133</v>
      </c>
      <c r="M67" s="26">
        <v>405400748</v>
      </c>
      <c r="N67" s="26">
        <v>142044842</v>
      </c>
      <c r="O67" s="26">
        <v>131244017</v>
      </c>
      <c r="P67" s="26">
        <v>143493935</v>
      </c>
      <c r="Q67" s="26">
        <v>416782794</v>
      </c>
      <c r="R67" s="26"/>
      <c r="S67" s="26"/>
      <c r="T67" s="26"/>
      <c r="U67" s="26"/>
      <c r="V67" s="26">
        <v>1295634694</v>
      </c>
      <c r="W67" s="26">
        <v>1243084286</v>
      </c>
      <c r="X67" s="26"/>
      <c r="Y67" s="25"/>
      <c r="Z67" s="27">
        <v>1610450308</v>
      </c>
    </row>
    <row r="68" spans="1:26" ht="12.75" hidden="1">
      <c r="A68" s="37" t="s">
        <v>31</v>
      </c>
      <c r="B68" s="19">
        <v>279795592</v>
      </c>
      <c r="C68" s="19"/>
      <c r="D68" s="20">
        <v>279252170</v>
      </c>
      <c r="E68" s="21">
        <v>279252170</v>
      </c>
      <c r="F68" s="21">
        <v>31174960</v>
      </c>
      <c r="G68" s="21">
        <v>23648950</v>
      </c>
      <c r="H68" s="21">
        <v>27696008</v>
      </c>
      <c r="I68" s="21">
        <v>82519918</v>
      </c>
      <c r="J68" s="21">
        <v>24028351</v>
      </c>
      <c r="K68" s="21">
        <v>23901055</v>
      </c>
      <c r="L68" s="21">
        <v>23720954</v>
      </c>
      <c r="M68" s="21">
        <v>71650360</v>
      </c>
      <c r="N68" s="21">
        <v>24121321</v>
      </c>
      <c r="O68" s="21">
        <v>24041044</v>
      </c>
      <c r="P68" s="21">
        <v>24042935</v>
      </c>
      <c r="Q68" s="21">
        <v>72205300</v>
      </c>
      <c r="R68" s="21"/>
      <c r="S68" s="21"/>
      <c r="T68" s="21"/>
      <c r="U68" s="21"/>
      <c r="V68" s="21">
        <v>226375578</v>
      </c>
      <c r="W68" s="21">
        <v>209439126</v>
      </c>
      <c r="X68" s="21"/>
      <c r="Y68" s="20"/>
      <c r="Z68" s="23">
        <v>279252170</v>
      </c>
    </row>
    <row r="69" spans="1:26" ht="12.75" hidden="1">
      <c r="A69" s="38" t="s">
        <v>32</v>
      </c>
      <c r="B69" s="19">
        <v>1055961255</v>
      </c>
      <c r="C69" s="19"/>
      <c r="D69" s="20">
        <v>1202343486</v>
      </c>
      <c r="E69" s="21">
        <v>1202343486</v>
      </c>
      <c r="F69" s="21">
        <v>127074984</v>
      </c>
      <c r="G69" s="21">
        <v>111065769</v>
      </c>
      <c r="H69" s="21">
        <v>113262759</v>
      </c>
      <c r="I69" s="21">
        <v>351403512</v>
      </c>
      <c r="J69" s="21">
        <v>102214660</v>
      </c>
      <c r="K69" s="21">
        <v>95517536</v>
      </c>
      <c r="L69" s="21">
        <v>93065484</v>
      </c>
      <c r="M69" s="21">
        <v>290797680</v>
      </c>
      <c r="N69" s="21">
        <v>102750928</v>
      </c>
      <c r="O69" s="21">
        <v>91828417</v>
      </c>
      <c r="P69" s="21">
        <v>103897509</v>
      </c>
      <c r="Q69" s="21">
        <v>298476854</v>
      </c>
      <c r="R69" s="21"/>
      <c r="S69" s="21"/>
      <c r="T69" s="21"/>
      <c r="U69" s="21"/>
      <c r="V69" s="21">
        <v>940678046</v>
      </c>
      <c r="W69" s="21">
        <v>926805467</v>
      </c>
      <c r="X69" s="21"/>
      <c r="Y69" s="20"/>
      <c r="Z69" s="23">
        <v>1202343486</v>
      </c>
    </row>
    <row r="70" spans="1:26" ht="12.75" hidden="1">
      <c r="A70" s="39" t="s">
        <v>103</v>
      </c>
      <c r="B70" s="19">
        <v>470762226</v>
      </c>
      <c r="C70" s="19"/>
      <c r="D70" s="20">
        <v>627540121</v>
      </c>
      <c r="E70" s="21">
        <v>627540121</v>
      </c>
      <c r="F70" s="21">
        <v>55803773</v>
      </c>
      <c r="G70" s="21">
        <v>57887791</v>
      </c>
      <c r="H70" s="21">
        <v>59516576</v>
      </c>
      <c r="I70" s="21">
        <v>173208140</v>
      </c>
      <c r="J70" s="21">
        <v>47729758</v>
      </c>
      <c r="K70" s="21">
        <v>41597698</v>
      </c>
      <c r="L70" s="21">
        <v>41468220</v>
      </c>
      <c r="M70" s="21">
        <v>130795676</v>
      </c>
      <c r="N70" s="21">
        <v>46492991</v>
      </c>
      <c r="O70" s="21">
        <v>39359763</v>
      </c>
      <c r="P70" s="21">
        <v>47701674</v>
      </c>
      <c r="Q70" s="21">
        <v>133554428</v>
      </c>
      <c r="R70" s="21"/>
      <c r="S70" s="21"/>
      <c r="T70" s="21"/>
      <c r="U70" s="21"/>
      <c r="V70" s="21">
        <v>437558244</v>
      </c>
      <c r="W70" s="21">
        <v>475399755</v>
      </c>
      <c r="X70" s="21"/>
      <c r="Y70" s="20"/>
      <c r="Z70" s="23">
        <v>627540121</v>
      </c>
    </row>
    <row r="71" spans="1:26" ht="12.75" hidden="1">
      <c r="A71" s="39" t="s">
        <v>104</v>
      </c>
      <c r="B71" s="19">
        <v>342295037</v>
      </c>
      <c r="C71" s="19"/>
      <c r="D71" s="20">
        <v>343076599</v>
      </c>
      <c r="E71" s="21">
        <v>343076599</v>
      </c>
      <c r="F71" s="21">
        <v>46766691</v>
      </c>
      <c r="G71" s="21">
        <v>28734435</v>
      </c>
      <c r="H71" s="21">
        <v>29245595</v>
      </c>
      <c r="I71" s="21">
        <v>104746721</v>
      </c>
      <c r="J71" s="21">
        <v>31746632</v>
      </c>
      <c r="K71" s="21">
        <v>29487946</v>
      </c>
      <c r="L71" s="21">
        <v>27108471</v>
      </c>
      <c r="M71" s="21">
        <v>88343049</v>
      </c>
      <c r="N71" s="21">
        <v>31718353</v>
      </c>
      <c r="O71" s="21">
        <v>27954692</v>
      </c>
      <c r="P71" s="21">
        <v>31720381</v>
      </c>
      <c r="Q71" s="21">
        <v>91393426</v>
      </c>
      <c r="R71" s="21"/>
      <c r="S71" s="21"/>
      <c r="T71" s="21"/>
      <c r="U71" s="21"/>
      <c r="V71" s="21">
        <v>284483196</v>
      </c>
      <c r="W71" s="21">
        <v>257307453</v>
      </c>
      <c r="X71" s="21"/>
      <c r="Y71" s="20"/>
      <c r="Z71" s="23">
        <v>343076599</v>
      </c>
    </row>
    <row r="72" spans="1:26" ht="12.75" hidden="1">
      <c r="A72" s="39" t="s">
        <v>105</v>
      </c>
      <c r="B72" s="19">
        <v>149194731</v>
      </c>
      <c r="C72" s="19"/>
      <c r="D72" s="20">
        <v>147747698</v>
      </c>
      <c r="E72" s="21">
        <v>147747698</v>
      </c>
      <c r="F72" s="21">
        <v>15759881</v>
      </c>
      <c r="G72" s="21">
        <v>15023464</v>
      </c>
      <c r="H72" s="21">
        <v>15006748</v>
      </c>
      <c r="I72" s="21">
        <v>45790093</v>
      </c>
      <c r="J72" s="21">
        <v>13241834</v>
      </c>
      <c r="K72" s="21">
        <v>15023508</v>
      </c>
      <c r="L72" s="21">
        <v>15030920</v>
      </c>
      <c r="M72" s="21">
        <v>43296262</v>
      </c>
      <c r="N72" s="21">
        <v>15069444</v>
      </c>
      <c r="O72" s="21">
        <v>15076534</v>
      </c>
      <c r="P72" s="21">
        <v>15042552</v>
      </c>
      <c r="Q72" s="21">
        <v>45188530</v>
      </c>
      <c r="R72" s="21"/>
      <c r="S72" s="21"/>
      <c r="T72" s="21"/>
      <c r="U72" s="21"/>
      <c r="V72" s="21">
        <v>134274885</v>
      </c>
      <c r="W72" s="21">
        <v>102348594</v>
      </c>
      <c r="X72" s="21"/>
      <c r="Y72" s="20"/>
      <c r="Z72" s="23">
        <v>147747698</v>
      </c>
    </row>
    <row r="73" spans="1:26" ht="12.75" hidden="1">
      <c r="A73" s="39" t="s">
        <v>106</v>
      </c>
      <c r="B73" s="19">
        <v>93709261</v>
      </c>
      <c r="C73" s="19"/>
      <c r="D73" s="20">
        <v>83979068</v>
      </c>
      <c r="E73" s="21">
        <v>83979068</v>
      </c>
      <c r="F73" s="21">
        <v>8744639</v>
      </c>
      <c r="G73" s="21">
        <v>9420079</v>
      </c>
      <c r="H73" s="21">
        <v>9493840</v>
      </c>
      <c r="I73" s="21">
        <v>27658558</v>
      </c>
      <c r="J73" s="21">
        <v>9496436</v>
      </c>
      <c r="K73" s="21">
        <v>9408384</v>
      </c>
      <c r="L73" s="21">
        <v>9457873</v>
      </c>
      <c r="M73" s="21">
        <v>28362693</v>
      </c>
      <c r="N73" s="21">
        <v>9470140</v>
      </c>
      <c r="O73" s="21">
        <v>9437428</v>
      </c>
      <c r="P73" s="21">
        <v>9432902</v>
      </c>
      <c r="Q73" s="21">
        <v>28340470</v>
      </c>
      <c r="R73" s="21"/>
      <c r="S73" s="21"/>
      <c r="T73" s="21"/>
      <c r="U73" s="21"/>
      <c r="V73" s="21">
        <v>84361721</v>
      </c>
      <c r="W73" s="21">
        <v>91749665</v>
      </c>
      <c r="X73" s="21"/>
      <c r="Y73" s="20"/>
      <c r="Z73" s="23">
        <v>83979068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152128771</v>
      </c>
      <c r="C75" s="28"/>
      <c r="D75" s="29">
        <v>128854652</v>
      </c>
      <c r="E75" s="30">
        <v>128854652</v>
      </c>
      <c r="F75" s="30">
        <v>13076258</v>
      </c>
      <c r="G75" s="30">
        <v>13125627</v>
      </c>
      <c r="H75" s="30">
        <v>13325837</v>
      </c>
      <c r="I75" s="30">
        <v>39527722</v>
      </c>
      <c r="J75" s="30">
        <v>13961874</v>
      </c>
      <c r="K75" s="30">
        <v>14159139</v>
      </c>
      <c r="L75" s="30">
        <v>14831695</v>
      </c>
      <c r="M75" s="30">
        <v>42952708</v>
      </c>
      <c r="N75" s="30">
        <v>15172593</v>
      </c>
      <c r="O75" s="30">
        <v>15374556</v>
      </c>
      <c r="P75" s="30">
        <v>15553491</v>
      </c>
      <c r="Q75" s="30">
        <v>46100640</v>
      </c>
      <c r="R75" s="30"/>
      <c r="S75" s="30"/>
      <c r="T75" s="30"/>
      <c r="U75" s="30"/>
      <c r="V75" s="30">
        <v>128581070</v>
      </c>
      <c r="W75" s="30">
        <v>106839693</v>
      </c>
      <c r="X75" s="30"/>
      <c r="Y75" s="29"/>
      <c r="Z75" s="31">
        <v>128854652</v>
      </c>
    </row>
    <row r="76" spans="1:26" ht="12.75" hidden="1">
      <c r="A76" s="42" t="s">
        <v>287</v>
      </c>
      <c r="B76" s="32">
        <v>1110657900</v>
      </c>
      <c r="C76" s="32"/>
      <c r="D76" s="33">
        <v>1422687096</v>
      </c>
      <c r="E76" s="34">
        <v>1422687096</v>
      </c>
      <c r="F76" s="34">
        <v>71654554</v>
      </c>
      <c r="G76" s="34">
        <v>80942208</v>
      </c>
      <c r="H76" s="34">
        <v>81340156</v>
      </c>
      <c r="I76" s="34">
        <v>233936918</v>
      </c>
      <c r="J76" s="34">
        <v>91865435</v>
      </c>
      <c r="K76" s="34">
        <v>77736257</v>
      </c>
      <c r="L76" s="34">
        <v>72683990</v>
      </c>
      <c r="M76" s="34">
        <v>242285682</v>
      </c>
      <c r="N76" s="34">
        <v>74603830</v>
      </c>
      <c r="O76" s="34">
        <v>73559594</v>
      </c>
      <c r="P76" s="34">
        <v>73473576</v>
      </c>
      <c r="Q76" s="34">
        <v>221637000</v>
      </c>
      <c r="R76" s="34"/>
      <c r="S76" s="34"/>
      <c r="T76" s="34"/>
      <c r="U76" s="34"/>
      <c r="V76" s="34">
        <v>697859600</v>
      </c>
      <c r="W76" s="34">
        <v>1067015322</v>
      </c>
      <c r="X76" s="34"/>
      <c r="Y76" s="33"/>
      <c r="Z76" s="35">
        <v>1422687096</v>
      </c>
    </row>
    <row r="77" spans="1:26" ht="12.75" hidden="1">
      <c r="A77" s="37" t="s">
        <v>31</v>
      </c>
      <c r="B77" s="19">
        <v>279795592</v>
      </c>
      <c r="C77" s="19"/>
      <c r="D77" s="20">
        <v>262455048</v>
      </c>
      <c r="E77" s="21">
        <v>262455048</v>
      </c>
      <c r="F77" s="21">
        <v>13959898</v>
      </c>
      <c r="G77" s="21">
        <v>16494152</v>
      </c>
      <c r="H77" s="21">
        <v>19613073</v>
      </c>
      <c r="I77" s="21">
        <v>50067123</v>
      </c>
      <c r="J77" s="21">
        <v>26694585</v>
      </c>
      <c r="K77" s="21">
        <v>17064669</v>
      </c>
      <c r="L77" s="21">
        <v>22240639</v>
      </c>
      <c r="M77" s="21">
        <v>65999893</v>
      </c>
      <c r="N77" s="21">
        <v>15666899</v>
      </c>
      <c r="O77" s="21">
        <v>18340743</v>
      </c>
      <c r="P77" s="21">
        <v>15805691</v>
      </c>
      <c r="Q77" s="21">
        <v>49813333</v>
      </c>
      <c r="R77" s="21"/>
      <c r="S77" s="21"/>
      <c r="T77" s="21"/>
      <c r="U77" s="21"/>
      <c r="V77" s="21">
        <v>165880349</v>
      </c>
      <c r="W77" s="21">
        <v>196841286</v>
      </c>
      <c r="X77" s="21"/>
      <c r="Y77" s="20"/>
      <c r="Z77" s="23">
        <v>262455048</v>
      </c>
    </row>
    <row r="78" spans="1:26" ht="12.75" hidden="1">
      <c r="A78" s="38" t="s">
        <v>32</v>
      </c>
      <c r="B78" s="19">
        <v>830862308</v>
      </c>
      <c r="C78" s="19"/>
      <c r="D78" s="20">
        <v>1017779124</v>
      </c>
      <c r="E78" s="21">
        <v>1017779124</v>
      </c>
      <c r="F78" s="21">
        <v>44618398</v>
      </c>
      <c r="G78" s="21">
        <v>62594459</v>
      </c>
      <c r="H78" s="21">
        <v>60395611</v>
      </c>
      <c r="I78" s="21">
        <v>167608468</v>
      </c>
      <c r="J78" s="21">
        <v>63878060</v>
      </c>
      <c r="K78" s="21">
        <v>59344082</v>
      </c>
      <c r="L78" s="21">
        <v>49133712</v>
      </c>
      <c r="M78" s="21">
        <v>172355854</v>
      </c>
      <c r="N78" s="21">
        <v>57712144</v>
      </c>
      <c r="O78" s="21">
        <v>54062944</v>
      </c>
      <c r="P78" s="21">
        <v>56362764</v>
      </c>
      <c r="Q78" s="21">
        <v>168137852</v>
      </c>
      <c r="R78" s="21"/>
      <c r="S78" s="21"/>
      <c r="T78" s="21"/>
      <c r="U78" s="21"/>
      <c r="V78" s="21">
        <v>508102174</v>
      </c>
      <c r="W78" s="21">
        <v>763334343</v>
      </c>
      <c r="X78" s="21"/>
      <c r="Y78" s="20"/>
      <c r="Z78" s="23">
        <v>1017779124</v>
      </c>
    </row>
    <row r="79" spans="1:26" ht="12.75" hidden="1">
      <c r="A79" s="39" t="s">
        <v>103</v>
      </c>
      <c r="B79" s="19">
        <v>556343610</v>
      </c>
      <c r="C79" s="19"/>
      <c r="D79" s="20">
        <v>538786392</v>
      </c>
      <c r="E79" s="21">
        <v>538786392</v>
      </c>
      <c r="F79" s="21">
        <v>28949375</v>
      </c>
      <c r="G79" s="21">
        <v>44962645</v>
      </c>
      <c r="H79" s="21">
        <v>44541271</v>
      </c>
      <c r="I79" s="21">
        <v>118453291</v>
      </c>
      <c r="J79" s="21">
        <v>47029756</v>
      </c>
      <c r="K79" s="21">
        <v>40897130</v>
      </c>
      <c r="L79" s="21">
        <v>33480619</v>
      </c>
      <c r="M79" s="21">
        <v>121407505</v>
      </c>
      <c r="N79" s="21">
        <v>39351141</v>
      </c>
      <c r="O79" s="21">
        <v>37402539</v>
      </c>
      <c r="P79" s="21">
        <v>37787783</v>
      </c>
      <c r="Q79" s="21">
        <v>114541463</v>
      </c>
      <c r="R79" s="21"/>
      <c r="S79" s="21"/>
      <c r="T79" s="21"/>
      <c r="U79" s="21"/>
      <c r="V79" s="21">
        <v>354402259</v>
      </c>
      <c r="W79" s="21">
        <v>404089794</v>
      </c>
      <c r="X79" s="21"/>
      <c r="Y79" s="20"/>
      <c r="Z79" s="23">
        <v>538786392</v>
      </c>
    </row>
    <row r="80" spans="1:26" ht="12.75" hidden="1">
      <c r="A80" s="39" t="s">
        <v>104</v>
      </c>
      <c r="B80" s="19">
        <v>342295037</v>
      </c>
      <c r="C80" s="19"/>
      <c r="D80" s="20">
        <v>291615108</v>
      </c>
      <c r="E80" s="21">
        <v>291615108</v>
      </c>
      <c r="F80" s="21">
        <v>7436963</v>
      </c>
      <c r="G80" s="21">
        <v>10323890</v>
      </c>
      <c r="H80" s="21">
        <v>8806257</v>
      </c>
      <c r="I80" s="21">
        <v>26567110</v>
      </c>
      <c r="J80" s="21">
        <v>10048877</v>
      </c>
      <c r="K80" s="21">
        <v>10620542</v>
      </c>
      <c r="L80" s="21">
        <v>9036308</v>
      </c>
      <c r="M80" s="21">
        <v>29705727</v>
      </c>
      <c r="N80" s="21">
        <v>11021107</v>
      </c>
      <c r="O80" s="21">
        <v>9881711</v>
      </c>
      <c r="P80" s="21">
        <v>11082843</v>
      </c>
      <c r="Q80" s="21">
        <v>31985661</v>
      </c>
      <c r="R80" s="21"/>
      <c r="S80" s="21"/>
      <c r="T80" s="21"/>
      <c r="U80" s="21"/>
      <c r="V80" s="21">
        <v>88258498</v>
      </c>
      <c r="W80" s="21">
        <v>218711331</v>
      </c>
      <c r="X80" s="21"/>
      <c r="Y80" s="20"/>
      <c r="Z80" s="23">
        <v>291615108</v>
      </c>
    </row>
    <row r="81" spans="1:26" ht="12.75" hidden="1">
      <c r="A81" s="39" t="s">
        <v>105</v>
      </c>
      <c r="B81" s="19">
        <v>149194731</v>
      </c>
      <c r="C81" s="19"/>
      <c r="D81" s="20">
        <v>115995072</v>
      </c>
      <c r="E81" s="21">
        <v>115995072</v>
      </c>
      <c r="F81" s="21">
        <v>5702794</v>
      </c>
      <c r="G81" s="21">
        <v>4167539</v>
      </c>
      <c r="H81" s="21">
        <v>4093067</v>
      </c>
      <c r="I81" s="21">
        <v>13963400</v>
      </c>
      <c r="J81" s="21">
        <v>3752303</v>
      </c>
      <c r="K81" s="21">
        <v>4560109</v>
      </c>
      <c r="L81" s="21">
        <v>4039895</v>
      </c>
      <c r="M81" s="21">
        <v>12352307</v>
      </c>
      <c r="N81" s="21">
        <v>4207320</v>
      </c>
      <c r="O81" s="21">
        <v>3856058</v>
      </c>
      <c r="P81" s="21">
        <v>4291180</v>
      </c>
      <c r="Q81" s="21">
        <v>12354558</v>
      </c>
      <c r="R81" s="21"/>
      <c r="S81" s="21"/>
      <c r="T81" s="21"/>
      <c r="U81" s="21"/>
      <c r="V81" s="21">
        <v>38670265</v>
      </c>
      <c r="W81" s="21">
        <v>86996304</v>
      </c>
      <c r="X81" s="21"/>
      <c r="Y81" s="20"/>
      <c r="Z81" s="23">
        <v>115995072</v>
      </c>
    </row>
    <row r="82" spans="1:26" ht="12.75" hidden="1">
      <c r="A82" s="39" t="s">
        <v>106</v>
      </c>
      <c r="B82" s="19">
        <v>93709261</v>
      </c>
      <c r="C82" s="19"/>
      <c r="D82" s="20">
        <v>71382552</v>
      </c>
      <c r="E82" s="21">
        <v>71382552</v>
      </c>
      <c r="F82" s="21">
        <v>2529266</v>
      </c>
      <c r="G82" s="21">
        <v>3140385</v>
      </c>
      <c r="H82" s="21">
        <v>2955016</v>
      </c>
      <c r="I82" s="21">
        <v>8624667</v>
      </c>
      <c r="J82" s="21">
        <v>3047124</v>
      </c>
      <c r="K82" s="21">
        <v>3266301</v>
      </c>
      <c r="L82" s="21">
        <v>2576890</v>
      </c>
      <c r="M82" s="21">
        <v>8890315</v>
      </c>
      <c r="N82" s="21">
        <v>3132576</v>
      </c>
      <c r="O82" s="21">
        <v>2922636</v>
      </c>
      <c r="P82" s="21">
        <v>3200958</v>
      </c>
      <c r="Q82" s="21">
        <v>9256170</v>
      </c>
      <c r="R82" s="21"/>
      <c r="S82" s="21"/>
      <c r="T82" s="21"/>
      <c r="U82" s="21"/>
      <c r="V82" s="21">
        <v>26771152</v>
      </c>
      <c r="W82" s="21">
        <v>53536914</v>
      </c>
      <c r="X82" s="21"/>
      <c r="Y82" s="20"/>
      <c r="Z82" s="23">
        <v>71382552</v>
      </c>
    </row>
    <row r="83" spans="1:26" ht="12.75" hidden="1">
      <c r="A83" s="39" t="s">
        <v>107</v>
      </c>
      <c r="B83" s="19">
        <v>-310680331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142452924</v>
      </c>
      <c r="E84" s="30">
        <v>142452924</v>
      </c>
      <c r="F84" s="30">
        <v>13076258</v>
      </c>
      <c r="G84" s="30">
        <v>1853597</v>
      </c>
      <c r="H84" s="30">
        <v>1331472</v>
      </c>
      <c r="I84" s="30">
        <v>16261327</v>
      </c>
      <c r="J84" s="30">
        <v>1292790</v>
      </c>
      <c r="K84" s="30">
        <v>1327506</v>
      </c>
      <c r="L84" s="30">
        <v>1309639</v>
      </c>
      <c r="M84" s="30">
        <v>3929935</v>
      </c>
      <c r="N84" s="30">
        <v>1224787</v>
      </c>
      <c r="O84" s="30">
        <v>1155907</v>
      </c>
      <c r="P84" s="30">
        <v>1305121</v>
      </c>
      <c r="Q84" s="30">
        <v>3685815</v>
      </c>
      <c r="R84" s="30"/>
      <c r="S84" s="30"/>
      <c r="T84" s="30"/>
      <c r="U84" s="30"/>
      <c r="V84" s="30">
        <v>23877077</v>
      </c>
      <c r="W84" s="30">
        <v>106839693</v>
      </c>
      <c r="X84" s="30"/>
      <c r="Y84" s="29"/>
      <c r="Z84" s="31">
        <v>142452924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67827385</v>
      </c>
      <c r="D5" s="357">
        <f t="shared" si="0"/>
        <v>0</v>
      </c>
      <c r="E5" s="356">
        <f t="shared" si="0"/>
        <v>197379407</v>
      </c>
      <c r="F5" s="358">
        <f t="shared" si="0"/>
        <v>197379000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148034250</v>
      </c>
      <c r="Y5" s="358">
        <f t="shared" si="0"/>
        <v>-148034250</v>
      </c>
      <c r="Z5" s="359">
        <f>+IF(X5&lt;&gt;0,+(Y5/X5)*100,0)</f>
        <v>-100</v>
      </c>
      <c r="AA5" s="360">
        <f>+AA6+AA8+AA11+AA13+AA15</f>
        <v>197379000</v>
      </c>
    </row>
    <row r="6" spans="1:27" ht="12.75">
      <c r="A6" s="361" t="s">
        <v>205</v>
      </c>
      <c r="B6" s="142"/>
      <c r="C6" s="60">
        <f>+C7</f>
        <v>13416373</v>
      </c>
      <c r="D6" s="340">
        <f aca="true" t="shared" si="1" ref="D6:AA6">+D7</f>
        <v>0</v>
      </c>
      <c r="E6" s="60">
        <f t="shared" si="1"/>
        <v>73982005</v>
      </c>
      <c r="F6" s="59">
        <f t="shared" si="1"/>
        <v>73982000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55486500</v>
      </c>
      <c r="Y6" s="59">
        <f t="shared" si="1"/>
        <v>-55486500</v>
      </c>
      <c r="Z6" s="61">
        <f>+IF(X6&lt;&gt;0,+(Y6/X6)*100,0)</f>
        <v>-100</v>
      </c>
      <c r="AA6" s="62">
        <f t="shared" si="1"/>
        <v>73982000</v>
      </c>
    </row>
    <row r="7" spans="1:27" ht="12.75">
      <c r="A7" s="291" t="s">
        <v>229</v>
      </c>
      <c r="B7" s="142"/>
      <c r="C7" s="60">
        <v>13416373</v>
      </c>
      <c r="D7" s="340"/>
      <c r="E7" s="60">
        <v>73982005</v>
      </c>
      <c r="F7" s="59">
        <v>73982000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55486500</v>
      </c>
      <c r="Y7" s="59">
        <v>-55486500</v>
      </c>
      <c r="Z7" s="61">
        <v>-100</v>
      </c>
      <c r="AA7" s="62">
        <v>73982000</v>
      </c>
    </row>
    <row r="8" spans="1:27" ht="12.75">
      <c r="A8" s="361" t="s">
        <v>206</v>
      </c>
      <c r="B8" s="142"/>
      <c r="C8" s="60">
        <f aca="true" t="shared" si="2" ref="C8:Y8">SUM(C9:C10)</f>
        <v>26541495</v>
      </c>
      <c r="D8" s="340">
        <f t="shared" si="2"/>
        <v>0</v>
      </c>
      <c r="E8" s="60">
        <f t="shared" si="2"/>
        <v>56906289</v>
      </c>
      <c r="F8" s="59">
        <f t="shared" si="2"/>
        <v>56906000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42679500</v>
      </c>
      <c r="Y8" s="59">
        <f t="shared" si="2"/>
        <v>-42679500</v>
      </c>
      <c r="Z8" s="61">
        <f>+IF(X8&lt;&gt;0,+(Y8/X8)*100,0)</f>
        <v>-100</v>
      </c>
      <c r="AA8" s="62">
        <f>SUM(AA9:AA10)</f>
        <v>56906000</v>
      </c>
    </row>
    <row r="9" spans="1:27" ht="12.75">
      <c r="A9" s="291" t="s">
        <v>230</v>
      </c>
      <c r="B9" s="142"/>
      <c r="C9" s="60"/>
      <c r="D9" s="340"/>
      <c r="E9" s="60">
        <v>56906289</v>
      </c>
      <c r="F9" s="59">
        <v>56906000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42679500</v>
      </c>
      <c r="Y9" s="59">
        <v>-42679500</v>
      </c>
      <c r="Z9" s="61">
        <v>-100</v>
      </c>
      <c r="AA9" s="62">
        <v>56906000</v>
      </c>
    </row>
    <row r="10" spans="1:27" ht="12.75">
      <c r="A10" s="291" t="s">
        <v>231</v>
      </c>
      <c r="B10" s="142"/>
      <c r="C10" s="60">
        <v>26541495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19173570</v>
      </c>
      <c r="D11" s="363">
        <f aca="true" t="shared" si="3" ref="D11:AA11">+D12</f>
        <v>0</v>
      </c>
      <c r="E11" s="362">
        <f t="shared" si="3"/>
        <v>66491113</v>
      </c>
      <c r="F11" s="364">
        <f t="shared" si="3"/>
        <v>66491000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49868250</v>
      </c>
      <c r="Y11" s="364">
        <f t="shared" si="3"/>
        <v>-49868250</v>
      </c>
      <c r="Z11" s="365">
        <f>+IF(X11&lt;&gt;0,+(Y11/X11)*100,0)</f>
        <v>-100</v>
      </c>
      <c r="AA11" s="366">
        <f t="shared" si="3"/>
        <v>66491000</v>
      </c>
    </row>
    <row r="12" spans="1:27" ht="12.75">
      <c r="A12" s="291" t="s">
        <v>232</v>
      </c>
      <c r="B12" s="136"/>
      <c r="C12" s="60">
        <v>19173570</v>
      </c>
      <c r="D12" s="340"/>
      <c r="E12" s="60">
        <v>66491113</v>
      </c>
      <c r="F12" s="59">
        <v>66491000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49868250</v>
      </c>
      <c r="Y12" s="59">
        <v>-49868250</v>
      </c>
      <c r="Z12" s="61">
        <v>-100</v>
      </c>
      <c r="AA12" s="62">
        <v>66491000</v>
      </c>
    </row>
    <row r="13" spans="1:27" ht="12.75">
      <c r="A13" s="361" t="s">
        <v>208</v>
      </c>
      <c r="B13" s="136"/>
      <c r="C13" s="275">
        <f>+C14</f>
        <v>8453567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8453567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242380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242380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743044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460690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282354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968323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968323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2325662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2325662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71864414</v>
      </c>
      <c r="D60" s="346">
        <f t="shared" si="14"/>
        <v>0</v>
      </c>
      <c r="E60" s="219">
        <f t="shared" si="14"/>
        <v>197379407</v>
      </c>
      <c r="F60" s="264">
        <f t="shared" si="14"/>
        <v>197379000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148034250</v>
      </c>
      <c r="Y60" s="264">
        <f t="shared" si="14"/>
        <v>-148034250</v>
      </c>
      <c r="Z60" s="337">
        <f>+IF(X60&lt;&gt;0,+(Y60/X60)*100,0)</f>
        <v>-100</v>
      </c>
      <c r="AA60" s="232">
        <f>+AA57+AA54+AA51+AA40+AA37+AA34+AA22+AA5</f>
        <v>197379000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1160843992</v>
      </c>
      <c r="D5" s="153">
        <f>SUM(D6:D8)</f>
        <v>0</v>
      </c>
      <c r="E5" s="154">
        <f t="shared" si="0"/>
        <v>1142974190</v>
      </c>
      <c r="F5" s="100">
        <f t="shared" si="0"/>
        <v>1142974190</v>
      </c>
      <c r="G5" s="100">
        <f t="shared" si="0"/>
        <v>210473358</v>
      </c>
      <c r="H5" s="100">
        <f t="shared" si="0"/>
        <v>43703454</v>
      </c>
      <c r="I5" s="100">
        <f t="shared" si="0"/>
        <v>46809031</v>
      </c>
      <c r="J5" s="100">
        <f t="shared" si="0"/>
        <v>300985843</v>
      </c>
      <c r="K5" s="100">
        <f t="shared" si="0"/>
        <v>53872952</v>
      </c>
      <c r="L5" s="100">
        <f t="shared" si="0"/>
        <v>41709314</v>
      </c>
      <c r="M5" s="100">
        <f t="shared" si="0"/>
        <v>209253329</v>
      </c>
      <c r="N5" s="100">
        <f t="shared" si="0"/>
        <v>304835595</v>
      </c>
      <c r="O5" s="100">
        <f t="shared" si="0"/>
        <v>43861182</v>
      </c>
      <c r="P5" s="100">
        <f t="shared" si="0"/>
        <v>47735960</v>
      </c>
      <c r="Q5" s="100">
        <f t="shared" si="0"/>
        <v>206488949</v>
      </c>
      <c r="R5" s="100">
        <f t="shared" si="0"/>
        <v>298086091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903907529</v>
      </c>
      <c r="X5" s="100">
        <f t="shared" si="0"/>
        <v>765702828</v>
      </c>
      <c r="Y5" s="100">
        <f t="shared" si="0"/>
        <v>138204701</v>
      </c>
      <c r="Z5" s="137">
        <f>+IF(X5&lt;&gt;0,+(Y5/X5)*100,0)</f>
        <v>18.04939148011087</v>
      </c>
      <c r="AA5" s="153">
        <f>SUM(AA6:AA8)</f>
        <v>1142974190</v>
      </c>
    </row>
    <row r="6" spans="1:27" ht="12.75">
      <c r="A6" s="138" t="s">
        <v>75</v>
      </c>
      <c r="B6" s="136"/>
      <c r="C6" s="155">
        <v>505354800</v>
      </c>
      <c r="D6" s="155"/>
      <c r="E6" s="156">
        <v>729246981</v>
      </c>
      <c r="F6" s="60">
        <v>729246981</v>
      </c>
      <c r="G6" s="60">
        <v>166159000</v>
      </c>
      <c r="H6" s="60"/>
      <c r="I6" s="60"/>
      <c r="J6" s="60">
        <v>166159000</v>
      </c>
      <c r="K6" s="60">
        <v>10750000</v>
      </c>
      <c r="L6" s="60"/>
      <c r="M6" s="60">
        <v>162746000</v>
      </c>
      <c r="N6" s="60">
        <v>173496000</v>
      </c>
      <c r="O6" s="60"/>
      <c r="P6" s="60"/>
      <c r="Q6" s="60">
        <v>157771000</v>
      </c>
      <c r="R6" s="60">
        <v>157771000</v>
      </c>
      <c r="S6" s="60"/>
      <c r="T6" s="60"/>
      <c r="U6" s="60"/>
      <c r="V6" s="60"/>
      <c r="W6" s="60">
        <v>497426000</v>
      </c>
      <c r="X6" s="60">
        <v>370223253</v>
      </c>
      <c r="Y6" s="60">
        <v>127202747</v>
      </c>
      <c r="Z6" s="140">
        <v>34.36</v>
      </c>
      <c r="AA6" s="155">
        <v>729246981</v>
      </c>
    </row>
    <row r="7" spans="1:27" ht="12.75">
      <c r="A7" s="138" t="s">
        <v>76</v>
      </c>
      <c r="B7" s="136"/>
      <c r="C7" s="157">
        <v>655489192</v>
      </c>
      <c r="D7" s="157"/>
      <c r="E7" s="158">
        <v>413727209</v>
      </c>
      <c r="F7" s="159">
        <v>413727209</v>
      </c>
      <c r="G7" s="159">
        <v>44314358</v>
      </c>
      <c r="H7" s="159">
        <v>43703454</v>
      </c>
      <c r="I7" s="159">
        <v>46809031</v>
      </c>
      <c r="J7" s="159">
        <v>134826843</v>
      </c>
      <c r="K7" s="159">
        <v>43122952</v>
      </c>
      <c r="L7" s="159">
        <v>41709314</v>
      </c>
      <c r="M7" s="159">
        <v>46507329</v>
      </c>
      <c r="N7" s="159">
        <v>131339595</v>
      </c>
      <c r="O7" s="159">
        <v>43861182</v>
      </c>
      <c r="P7" s="159">
        <v>47735960</v>
      </c>
      <c r="Q7" s="159">
        <v>48717949</v>
      </c>
      <c r="R7" s="159">
        <v>140315091</v>
      </c>
      <c r="S7" s="159"/>
      <c r="T7" s="159"/>
      <c r="U7" s="159"/>
      <c r="V7" s="159"/>
      <c r="W7" s="159">
        <v>406481529</v>
      </c>
      <c r="X7" s="159">
        <v>395479575</v>
      </c>
      <c r="Y7" s="159">
        <v>11001954</v>
      </c>
      <c r="Z7" s="141">
        <v>2.78</v>
      </c>
      <c r="AA7" s="157">
        <v>413727209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25780292</v>
      </c>
      <c r="D9" s="153">
        <f>SUM(D10:D14)</f>
        <v>0</v>
      </c>
      <c r="E9" s="154">
        <f t="shared" si="1"/>
        <v>100071683</v>
      </c>
      <c r="F9" s="100">
        <f t="shared" si="1"/>
        <v>100071683</v>
      </c>
      <c r="G9" s="100">
        <f t="shared" si="1"/>
        <v>2572557</v>
      </c>
      <c r="H9" s="100">
        <f t="shared" si="1"/>
        <v>1336991</v>
      </c>
      <c r="I9" s="100">
        <f t="shared" si="1"/>
        <v>1860901</v>
      </c>
      <c r="J9" s="100">
        <f t="shared" si="1"/>
        <v>5770449</v>
      </c>
      <c r="K9" s="100">
        <f t="shared" si="1"/>
        <v>1553042</v>
      </c>
      <c r="L9" s="100">
        <f t="shared" si="1"/>
        <v>1939891</v>
      </c>
      <c r="M9" s="100">
        <f t="shared" si="1"/>
        <v>1070677</v>
      </c>
      <c r="N9" s="100">
        <f t="shared" si="1"/>
        <v>4563610</v>
      </c>
      <c r="O9" s="100">
        <f t="shared" si="1"/>
        <v>1486352</v>
      </c>
      <c r="P9" s="100">
        <f t="shared" si="1"/>
        <v>1369895</v>
      </c>
      <c r="Q9" s="100">
        <f t="shared" si="1"/>
        <v>3494453</v>
      </c>
      <c r="R9" s="100">
        <f t="shared" si="1"/>
        <v>6350700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16684759</v>
      </c>
      <c r="X9" s="100">
        <f t="shared" si="1"/>
        <v>9152406</v>
      </c>
      <c r="Y9" s="100">
        <f t="shared" si="1"/>
        <v>7532353</v>
      </c>
      <c r="Z9" s="137">
        <f>+IF(X9&lt;&gt;0,+(Y9/X9)*100,0)</f>
        <v>82.29915718336795</v>
      </c>
      <c r="AA9" s="153">
        <f>SUM(AA10:AA14)</f>
        <v>100071683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2386749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5120705</v>
      </c>
      <c r="D12" s="155"/>
      <c r="E12" s="156">
        <v>20071683</v>
      </c>
      <c r="F12" s="60">
        <v>20071683</v>
      </c>
      <c r="G12" s="60">
        <v>214612</v>
      </c>
      <c r="H12" s="60">
        <v>468902</v>
      </c>
      <c r="I12" s="60">
        <v>384327</v>
      </c>
      <c r="J12" s="60">
        <v>1067841</v>
      </c>
      <c r="K12" s="60">
        <v>369153</v>
      </c>
      <c r="L12" s="60">
        <v>295048</v>
      </c>
      <c r="M12" s="60">
        <v>259167</v>
      </c>
      <c r="N12" s="60">
        <v>923368</v>
      </c>
      <c r="O12" s="60">
        <v>161796</v>
      </c>
      <c r="P12" s="60">
        <v>204560</v>
      </c>
      <c r="Q12" s="60">
        <v>335849</v>
      </c>
      <c r="R12" s="60">
        <v>702205</v>
      </c>
      <c r="S12" s="60"/>
      <c r="T12" s="60"/>
      <c r="U12" s="60"/>
      <c r="V12" s="60"/>
      <c r="W12" s="60">
        <v>2693414</v>
      </c>
      <c r="X12" s="60"/>
      <c r="Y12" s="60">
        <v>2693414</v>
      </c>
      <c r="Z12" s="140">
        <v>0</v>
      </c>
      <c r="AA12" s="155">
        <v>20071683</v>
      </c>
    </row>
    <row r="13" spans="1:27" ht="12.75">
      <c r="A13" s="138" t="s">
        <v>82</v>
      </c>
      <c r="B13" s="136"/>
      <c r="C13" s="155">
        <v>18272838</v>
      </c>
      <c r="D13" s="155"/>
      <c r="E13" s="156">
        <v>80000000</v>
      </c>
      <c r="F13" s="60">
        <v>80000000</v>
      </c>
      <c r="G13" s="60">
        <v>2357945</v>
      </c>
      <c r="H13" s="60">
        <v>868089</v>
      </c>
      <c r="I13" s="60">
        <v>1476574</v>
      </c>
      <c r="J13" s="60">
        <v>4702608</v>
      </c>
      <c r="K13" s="60">
        <v>1183889</v>
      </c>
      <c r="L13" s="60">
        <v>1644843</v>
      </c>
      <c r="M13" s="60">
        <v>811510</v>
      </c>
      <c r="N13" s="60">
        <v>3640242</v>
      </c>
      <c r="O13" s="60">
        <v>1324556</v>
      </c>
      <c r="P13" s="60">
        <v>1165335</v>
      </c>
      <c r="Q13" s="60">
        <v>3158604</v>
      </c>
      <c r="R13" s="60">
        <v>5648495</v>
      </c>
      <c r="S13" s="60"/>
      <c r="T13" s="60"/>
      <c r="U13" s="60"/>
      <c r="V13" s="60"/>
      <c r="W13" s="60">
        <v>13991345</v>
      </c>
      <c r="X13" s="60">
        <v>9152406</v>
      </c>
      <c r="Y13" s="60">
        <v>4838939</v>
      </c>
      <c r="Z13" s="140">
        <v>52.87</v>
      </c>
      <c r="AA13" s="155">
        <v>80000000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64566000</v>
      </c>
      <c r="H15" s="100">
        <f t="shared" si="2"/>
        <v>0</v>
      </c>
      <c r="I15" s="100">
        <f t="shared" si="2"/>
        <v>0</v>
      </c>
      <c r="J15" s="100">
        <f t="shared" si="2"/>
        <v>64566000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64566000</v>
      </c>
      <c r="X15" s="100">
        <f t="shared" si="2"/>
        <v>168459174</v>
      </c>
      <c r="Y15" s="100">
        <f t="shared" si="2"/>
        <v>-103893174</v>
      </c>
      <c r="Z15" s="137">
        <f>+IF(X15&lt;&gt;0,+(Y15/X15)*100,0)</f>
        <v>-61.672612736424796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159461982</v>
      </c>
      <c r="Y16" s="60">
        <v>-159461982</v>
      </c>
      <c r="Z16" s="140">
        <v>-100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64566000</v>
      </c>
      <c r="H17" s="60"/>
      <c r="I17" s="60"/>
      <c r="J17" s="60">
        <v>64566000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64566000</v>
      </c>
      <c r="X17" s="60">
        <v>8997192</v>
      </c>
      <c r="Y17" s="60">
        <v>55568808</v>
      </c>
      <c r="Z17" s="140">
        <v>617.62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1067820297</v>
      </c>
      <c r="D19" s="153">
        <f>SUM(D20:D23)</f>
        <v>0</v>
      </c>
      <c r="E19" s="154">
        <f t="shared" si="3"/>
        <v>1212343486</v>
      </c>
      <c r="F19" s="100">
        <f t="shared" si="3"/>
        <v>1212343486</v>
      </c>
      <c r="G19" s="100">
        <f t="shared" si="3"/>
        <v>130750227</v>
      </c>
      <c r="H19" s="100">
        <f t="shared" si="3"/>
        <v>111065769</v>
      </c>
      <c r="I19" s="100">
        <f t="shared" si="3"/>
        <v>113262759</v>
      </c>
      <c r="J19" s="100">
        <f t="shared" si="3"/>
        <v>355078755</v>
      </c>
      <c r="K19" s="100">
        <f t="shared" si="3"/>
        <v>102214660</v>
      </c>
      <c r="L19" s="100">
        <f t="shared" si="3"/>
        <v>95517536</v>
      </c>
      <c r="M19" s="100">
        <f t="shared" si="3"/>
        <v>93065484</v>
      </c>
      <c r="N19" s="100">
        <f t="shared" si="3"/>
        <v>290797680</v>
      </c>
      <c r="O19" s="100">
        <f t="shared" si="3"/>
        <v>102750928</v>
      </c>
      <c r="P19" s="100">
        <f t="shared" si="3"/>
        <v>91828417</v>
      </c>
      <c r="Q19" s="100">
        <f t="shared" si="3"/>
        <v>103897509</v>
      </c>
      <c r="R19" s="100">
        <f t="shared" si="3"/>
        <v>298476854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944353289</v>
      </c>
      <c r="X19" s="100">
        <f t="shared" si="3"/>
        <v>898040403</v>
      </c>
      <c r="Y19" s="100">
        <f t="shared" si="3"/>
        <v>46312886</v>
      </c>
      <c r="Z19" s="137">
        <f>+IF(X19&lt;&gt;0,+(Y19/X19)*100,0)</f>
        <v>5.157104941524552</v>
      </c>
      <c r="AA19" s="153">
        <f>SUM(AA20:AA23)</f>
        <v>1212343486</v>
      </c>
    </row>
    <row r="20" spans="1:27" ht="12.75">
      <c r="A20" s="138" t="s">
        <v>89</v>
      </c>
      <c r="B20" s="136"/>
      <c r="C20" s="155">
        <v>470762226</v>
      </c>
      <c r="D20" s="155"/>
      <c r="E20" s="156">
        <v>637540121</v>
      </c>
      <c r="F20" s="60">
        <v>637540121</v>
      </c>
      <c r="G20" s="60">
        <v>59479016</v>
      </c>
      <c r="H20" s="60">
        <v>57887791</v>
      </c>
      <c r="I20" s="60">
        <v>59516576</v>
      </c>
      <c r="J20" s="60">
        <v>176883383</v>
      </c>
      <c r="K20" s="60">
        <v>47729758</v>
      </c>
      <c r="L20" s="60">
        <v>41597698</v>
      </c>
      <c r="M20" s="60">
        <v>41468220</v>
      </c>
      <c r="N20" s="60">
        <v>130795676</v>
      </c>
      <c r="O20" s="60">
        <v>46492991</v>
      </c>
      <c r="P20" s="60">
        <v>39359763</v>
      </c>
      <c r="Q20" s="60">
        <v>47701674</v>
      </c>
      <c r="R20" s="60">
        <v>133554428</v>
      </c>
      <c r="S20" s="60"/>
      <c r="T20" s="60"/>
      <c r="U20" s="60"/>
      <c r="V20" s="60"/>
      <c r="W20" s="60">
        <v>441233487</v>
      </c>
      <c r="X20" s="60">
        <v>475399755</v>
      </c>
      <c r="Y20" s="60">
        <v>-34166268</v>
      </c>
      <c r="Z20" s="140">
        <v>-7.19</v>
      </c>
      <c r="AA20" s="155">
        <v>637540121</v>
      </c>
    </row>
    <row r="21" spans="1:27" ht="12.75">
      <c r="A21" s="138" t="s">
        <v>90</v>
      </c>
      <c r="B21" s="136"/>
      <c r="C21" s="155">
        <v>354154079</v>
      </c>
      <c r="D21" s="155"/>
      <c r="E21" s="156">
        <v>343076599</v>
      </c>
      <c r="F21" s="60">
        <v>343076599</v>
      </c>
      <c r="G21" s="60">
        <v>46766691</v>
      </c>
      <c r="H21" s="60">
        <v>28734435</v>
      </c>
      <c r="I21" s="60">
        <v>29245595</v>
      </c>
      <c r="J21" s="60">
        <v>104746721</v>
      </c>
      <c r="K21" s="60">
        <v>31746632</v>
      </c>
      <c r="L21" s="60">
        <v>29487946</v>
      </c>
      <c r="M21" s="60">
        <v>27108471</v>
      </c>
      <c r="N21" s="60">
        <v>88343049</v>
      </c>
      <c r="O21" s="60">
        <v>31718353</v>
      </c>
      <c r="P21" s="60">
        <v>27954692</v>
      </c>
      <c r="Q21" s="60">
        <v>31720381</v>
      </c>
      <c r="R21" s="60">
        <v>91393426</v>
      </c>
      <c r="S21" s="60"/>
      <c r="T21" s="60"/>
      <c r="U21" s="60"/>
      <c r="V21" s="60"/>
      <c r="W21" s="60">
        <v>284483196</v>
      </c>
      <c r="X21" s="60">
        <v>257307453</v>
      </c>
      <c r="Y21" s="60">
        <v>27175743</v>
      </c>
      <c r="Z21" s="140">
        <v>10.56</v>
      </c>
      <c r="AA21" s="155">
        <v>343076599</v>
      </c>
    </row>
    <row r="22" spans="1:27" ht="12.75">
      <c r="A22" s="138" t="s">
        <v>91</v>
      </c>
      <c r="B22" s="136"/>
      <c r="C22" s="157">
        <v>149194731</v>
      </c>
      <c r="D22" s="157"/>
      <c r="E22" s="158">
        <v>147747698</v>
      </c>
      <c r="F22" s="159">
        <v>147747698</v>
      </c>
      <c r="G22" s="159">
        <v>15759881</v>
      </c>
      <c r="H22" s="159">
        <v>15023464</v>
      </c>
      <c r="I22" s="159">
        <v>15006748</v>
      </c>
      <c r="J22" s="159">
        <v>45790093</v>
      </c>
      <c r="K22" s="159">
        <v>13241834</v>
      </c>
      <c r="L22" s="159">
        <v>15023508</v>
      </c>
      <c r="M22" s="159">
        <v>15030920</v>
      </c>
      <c r="N22" s="159">
        <v>43296262</v>
      </c>
      <c r="O22" s="159">
        <v>15069444</v>
      </c>
      <c r="P22" s="159">
        <v>15076534</v>
      </c>
      <c r="Q22" s="159">
        <v>15042552</v>
      </c>
      <c r="R22" s="159">
        <v>45188530</v>
      </c>
      <c r="S22" s="159"/>
      <c r="T22" s="159"/>
      <c r="U22" s="159"/>
      <c r="V22" s="159"/>
      <c r="W22" s="159">
        <v>134274885</v>
      </c>
      <c r="X22" s="159">
        <v>102348594</v>
      </c>
      <c r="Y22" s="159">
        <v>31926291</v>
      </c>
      <c r="Z22" s="141">
        <v>31.19</v>
      </c>
      <c r="AA22" s="157">
        <v>147747698</v>
      </c>
    </row>
    <row r="23" spans="1:27" ht="12.75">
      <c r="A23" s="138" t="s">
        <v>92</v>
      </c>
      <c r="B23" s="136"/>
      <c r="C23" s="155">
        <v>93709261</v>
      </c>
      <c r="D23" s="155"/>
      <c r="E23" s="156">
        <v>83979068</v>
      </c>
      <c r="F23" s="60">
        <v>83979068</v>
      </c>
      <c r="G23" s="60">
        <v>8744639</v>
      </c>
      <c r="H23" s="60">
        <v>9420079</v>
      </c>
      <c r="I23" s="60">
        <v>9493840</v>
      </c>
      <c r="J23" s="60">
        <v>27658558</v>
      </c>
      <c r="K23" s="60">
        <v>9496436</v>
      </c>
      <c r="L23" s="60">
        <v>9408384</v>
      </c>
      <c r="M23" s="60">
        <v>9457873</v>
      </c>
      <c r="N23" s="60">
        <v>28362693</v>
      </c>
      <c r="O23" s="60">
        <v>9470140</v>
      </c>
      <c r="P23" s="60">
        <v>9437428</v>
      </c>
      <c r="Q23" s="60">
        <v>9432902</v>
      </c>
      <c r="R23" s="60">
        <v>28340470</v>
      </c>
      <c r="S23" s="60"/>
      <c r="T23" s="60"/>
      <c r="U23" s="60"/>
      <c r="V23" s="60"/>
      <c r="W23" s="60">
        <v>84361721</v>
      </c>
      <c r="X23" s="60">
        <v>62984601</v>
      </c>
      <c r="Y23" s="60">
        <v>21377120</v>
      </c>
      <c r="Z23" s="140">
        <v>33.94</v>
      </c>
      <c r="AA23" s="155">
        <v>83979068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25000000</v>
      </c>
      <c r="F24" s="100">
        <v>25000000</v>
      </c>
      <c r="G24" s="100">
        <v>764602</v>
      </c>
      <c r="H24" s="100">
        <v>875450</v>
      </c>
      <c r="I24" s="100">
        <v>863156</v>
      </c>
      <c r="J24" s="100">
        <v>2503208</v>
      </c>
      <c r="K24" s="100">
        <v>1118769</v>
      </c>
      <c r="L24" s="100">
        <v>1046097</v>
      </c>
      <c r="M24" s="100">
        <v>1365219</v>
      </c>
      <c r="N24" s="100">
        <v>3530085</v>
      </c>
      <c r="O24" s="100">
        <v>1008061</v>
      </c>
      <c r="P24" s="100">
        <v>893786</v>
      </c>
      <c r="Q24" s="100">
        <v>936249</v>
      </c>
      <c r="R24" s="100">
        <v>2838096</v>
      </c>
      <c r="S24" s="100"/>
      <c r="T24" s="100"/>
      <c r="U24" s="100"/>
      <c r="V24" s="100"/>
      <c r="W24" s="100">
        <v>8871389</v>
      </c>
      <c r="X24" s="100">
        <v>18749997</v>
      </c>
      <c r="Y24" s="100">
        <v>-9878608</v>
      </c>
      <c r="Z24" s="137">
        <v>-52.69</v>
      </c>
      <c r="AA24" s="153">
        <v>25000000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2254444581</v>
      </c>
      <c r="D25" s="168">
        <f>+D5+D9+D15+D19+D24</f>
        <v>0</v>
      </c>
      <c r="E25" s="169">
        <f t="shared" si="4"/>
        <v>2480389359</v>
      </c>
      <c r="F25" s="73">
        <f t="shared" si="4"/>
        <v>2480389359</v>
      </c>
      <c r="G25" s="73">
        <f t="shared" si="4"/>
        <v>409126744</v>
      </c>
      <c r="H25" s="73">
        <f t="shared" si="4"/>
        <v>156981664</v>
      </c>
      <c r="I25" s="73">
        <f t="shared" si="4"/>
        <v>162795847</v>
      </c>
      <c r="J25" s="73">
        <f t="shared" si="4"/>
        <v>728904255</v>
      </c>
      <c r="K25" s="73">
        <f t="shared" si="4"/>
        <v>158759423</v>
      </c>
      <c r="L25" s="73">
        <f t="shared" si="4"/>
        <v>140212838</v>
      </c>
      <c r="M25" s="73">
        <f t="shared" si="4"/>
        <v>304754709</v>
      </c>
      <c r="N25" s="73">
        <f t="shared" si="4"/>
        <v>603726970</v>
      </c>
      <c r="O25" s="73">
        <f t="shared" si="4"/>
        <v>149106523</v>
      </c>
      <c r="P25" s="73">
        <f t="shared" si="4"/>
        <v>141828058</v>
      </c>
      <c r="Q25" s="73">
        <f t="shared" si="4"/>
        <v>314817160</v>
      </c>
      <c r="R25" s="73">
        <f t="shared" si="4"/>
        <v>605751741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1938382966</v>
      </c>
      <c r="X25" s="73">
        <f t="shared" si="4"/>
        <v>1860104808</v>
      </c>
      <c r="Y25" s="73">
        <f t="shared" si="4"/>
        <v>78278158</v>
      </c>
      <c r="Z25" s="170">
        <f>+IF(X25&lt;&gt;0,+(Y25/X25)*100,0)</f>
        <v>4.2082659892786</v>
      </c>
      <c r="AA25" s="168">
        <f>+AA5+AA9+AA15+AA19+AA24</f>
        <v>2480389359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620867925</v>
      </c>
      <c r="D28" s="153">
        <f>SUM(D29:D31)</f>
        <v>0</v>
      </c>
      <c r="E28" s="154">
        <f t="shared" si="5"/>
        <v>572076966</v>
      </c>
      <c r="F28" s="100">
        <f t="shared" si="5"/>
        <v>572076966</v>
      </c>
      <c r="G28" s="100">
        <f t="shared" si="5"/>
        <v>38636719</v>
      </c>
      <c r="H28" s="100">
        <f t="shared" si="5"/>
        <v>44688082</v>
      </c>
      <c r="I28" s="100">
        <f t="shared" si="5"/>
        <v>53068540</v>
      </c>
      <c r="J28" s="100">
        <f t="shared" si="5"/>
        <v>136393341</v>
      </c>
      <c r="K28" s="100">
        <f t="shared" si="5"/>
        <v>36494886</v>
      </c>
      <c r="L28" s="100">
        <f t="shared" si="5"/>
        <v>35580184</v>
      </c>
      <c r="M28" s="100">
        <f t="shared" si="5"/>
        <v>56439357</v>
      </c>
      <c r="N28" s="100">
        <f t="shared" si="5"/>
        <v>128514427</v>
      </c>
      <c r="O28" s="100">
        <f t="shared" si="5"/>
        <v>36994141</v>
      </c>
      <c r="P28" s="100">
        <f t="shared" si="5"/>
        <v>33385429</v>
      </c>
      <c r="Q28" s="100">
        <f t="shared" si="5"/>
        <v>41966830</v>
      </c>
      <c r="R28" s="100">
        <f t="shared" si="5"/>
        <v>112346400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377254168</v>
      </c>
      <c r="X28" s="100">
        <f t="shared" si="5"/>
        <v>408813525</v>
      </c>
      <c r="Y28" s="100">
        <f t="shared" si="5"/>
        <v>-31559357</v>
      </c>
      <c r="Z28" s="137">
        <f>+IF(X28&lt;&gt;0,+(Y28/X28)*100,0)</f>
        <v>-7.719743861213985</v>
      </c>
      <c r="AA28" s="153">
        <f>SUM(AA29:AA31)</f>
        <v>572076966</v>
      </c>
    </row>
    <row r="29" spans="1:27" ht="12.75">
      <c r="A29" s="138" t="s">
        <v>75</v>
      </c>
      <c r="B29" s="136"/>
      <c r="C29" s="155">
        <v>349379607</v>
      </c>
      <c r="D29" s="155"/>
      <c r="E29" s="156">
        <v>185818419</v>
      </c>
      <c r="F29" s="60">
        <v>185818419</v>
      </c>
      <c r="G29" s="60">
        <v>24370906</v>
      </c>
      <c r="H29" s="60">
        <v>27121413</v>
      </c>
      <c r="I29" s="60">
        <v>35425499</v>
      </c>
      <c r="J29" s="60">
        <v>86917818</v>
      </c>
      <c r="K29" s="60">
        <v>17695899</v>
      </c>
      <c r="L29" s="60">
        <v>18570461</v>
      </c>
      <c r="M29" s="60">
        <v>39352576</v>
      </c>
      <c r="N29" s="60">
        <v>75618936</v>
      </c>
      <c r="O29" s="60">
        <v>22672458</v>
      </c>
      <c r="P29" s="60">
        <v>21800649</v>
      </c>
      <c r="Q29" s="60">
        <v>26011340</v>
      </c>
      <c r="R29" s="60">
        <v>70484447</v>
      </c>
      <c r="S29" s="60"/>
      <c r="T29" s="60"/>
      <c r="U29" s="60"/>
      <c r="V29" s="60"/>
      <c r="W29" s="60">
        <v>233021201</v>
      </c>
      <c r="X29" s="60">
        <v>160099137</v>
      </c>
      <c r="Y29" s="60">
        <v>72922064</v>
      </c>
      <c r="Z29" s="140">
        <v>45.55</v>
      </c>
      <c r="AA29" s="155">
        <v>185818419</v>
      </c>
    </row>
    <row r="30" spans="1:27" ht="12.75">
      <c r="A30" s="138" t="s">
        <v>76</v>
      </c>
      <c r="B30" s="136"/>
      <c r="C30" s="157">
        <v>195885538</v>
      </c>
      <c r="D30" s="157"/>
      <c r="E30" s="158">
        <v>311416801</v>
      </c>
      <c r="F30" s="159">
        <v>311416801</v>
      </c>
      <c r="G30" s="159">
        <v>8303954</v>
      </c>
      <c r="H30" s="159">
        <v>10741572</v>
      </c>
      <c r="I30" s="159">
        <v>10342491</v>
      </c>
      <c r="J30" s="159">
        <v>29388017</v>
      </c>
      <c r="K30" s="159">
        <v>11236317</v>
      </c>
      <c r="L30" s="159">
        <v>8345128</v>
      </c>
      <c r="M30" s="159">
        <v>10030360</v>
      </c>
      <c r="N30" s="159">
        <v>29611805</v>
      </c>
      <c r="O30" s="159">
        <v>6889984</v>
      </c>
      <c r="P30" s="159">
        <v>4999644</v>
      </c>
      <c r="Q30" s="159">
        <v>10853029</v>
      </c>
      <c r="R30" s="159">
        <v>22742657</v>
      </c>
      <c r="S30" s="159"/>
      <c r="T30" s="159"/>
      <c r="U30" s="159"/>
      <c r="V30" s="159"/>
      <c r="W30" s="159">
        <v>81742479</v>
      </c>
      <c r="X30" s="159">
        <v>248714388</v>
      </c>
      <c r="Y30" s="159">
        <v>-166971909</v>
      </c>
      <c r="Z30" s="141">
        <v>-67.13</v>
      </c>
      <c r="AA30" s="157">
        <v>311416801</v>
      </c>
    </row>
    <row r="31" spans="1:27" ht="12.75">
      <c r="A31" s="138" t="s">
        <v>77</v>
      </c>
      <c r="B31" s="136"/>
      <c r="C31" s="155">
        <v>75602780</v>
      </c>
      <c r="D31" s="155"/>
      <c r="E31" s="156">
        <v>74841746</v>
      </c>
      <c r="F31" s="60">
        <v>74841746</v>
      </c>
      <c r="G31" s="60">
        <v>5961859</v>
      </c>
      <c r="H31" s="60">
        <v>6825097</v>
      </c>
      <c r="I31" s="60">
        <v>7300550</v>
      </c>
      <c r="J31" s="60">
        <v>20087506</v>
      </c>
      <c r="K31" s="60">
        <v>7562670</v>
      </c>
      <c r="L31" s="60">
        <v>8664595</v>
      </c>
      <c r="M31" s="60">
        <v>7056421</v>
      </c>
      <c r="N31" s="60">
        <v>23283686</v>
      </c>
      <c r="O31" s="60">
        <v>7431699</v>
      </c>
      <c r="P31" s="60">
        <v>6585136</v>
      </c>
      <c r="Q31" s="60">
        <v>5102461</v>
      </c>
      <c r="R31" s="60">
        <v>19119296</v>
      </c>
      <c r="S31" s="60"/>
      <c r="T31" s="60"/>
      <c r="U31" s="60"/>
      <c r="V31" s="60"/>
      <c r="W31" s="60">
        <v>62490488</v>
      </c>
      <c r="X31" s="60"/>
      <c r="Y31" s="60">
        <v>62490488</v>
      </c>
      <c r="Z31" s="140">
        <v>0</v>
      </c>
      <c r="AA31" s="155">
        <v>74841746</v>
      </c>
    </row>
    <row r="32" spans="1:27" ht="12.75">
      <c r="A32" s="135" t="s">
        <v>78</v>
      </c>
      <c r="B32" s="136"/>
      <c r="C32" s="153">
        <f aca="true" t="shared" si="6" ref="C32:Y32">SUM(C33:C37)</f>
        <v>511178379</v>
      </c>
      <c r="D32" s="153">
        <f>SUM(D33:D37)</f>
        <v>0</v>
      </c>
      <c r="E32" s="154">
        <f t="shared" si="6"/>
        <v>380551179</v>
      </c>
      <c r="F32" s="100">
        <f t="shared" si="6"/>
        <v>380551179</v>
      </c>
      <c r="G32" s="100">
        <f t="shared" si="6"/>
        <v>37834752</v>
      </c>
      <c r="H32" s="100">
        <f t="shared" si="6"/>
        <v>24159521</v>
      </c>
      <c r="I32" s="100">
        <f t="shared" si="6"/>
        <v>28533984</v>
      </c>
      <c r="J32" s="100">
        <f t="shared" si="6"/>
        <v>90528257</v>
      </c>
      <c r="K32" s="100">
        <f t="shared" si="6"/>
        <v>29940042</v>
      </c>
      <c r="L32" s="100">
        <f t="shared" si="6"/>
        <v>23398780</v>
      </c>
      <c r="M32" s="100">
        <f t="shared" si="6"/>
        <v>32642864</v>
      </c>
      <c r="N32" s="100">
        <f t="shared" si="6"/>
        <v>85981686</v>
      </c>
      <c r="O32" s="100">
        <f t="shared" si="6"/>
        <v>23018512</v>
      </c>
      <c r="P32" s="100">
        <f t="shared" si="6"/>
        <v>23000333</v>
      </c>
      <c r="Q32" s="100">
        <f t="shared" si="6"/>
        <v>22269123</v>
      </c>
      <c r="R32" s="100">
        <f t="shared" si="6"/>
        <v>68287968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244797911</v>
      </c>
      <c r="X32" s="100">
        <f t="shared" si="6"/>
        <v>285413373</v>
      </c>
      <c r="Y32" s="100">
        <f t="shared" si="6"/>
        <v>-40615462</v>
      </c>
      <c r="Z32" s="137">
        <f>+IF(X32&lt;&gt;0,+(Y32/X32)*100,0)</f>
        <v>-14.230399078041799</v>
      </c>
      <c r="AA32" s="153">
        <f>SUM(AA33:AA37)</f>
        <v>380551179</v>
      </c>
    </row>
    <row r="33" spans="1:27" ht="12.75">
      <c r="A33" s="138" t="s">
        <v>79</v>
      </c>
      <c r="B33" s="136"/>
      <c r="C33" s="155">
        <v>215325455</v>
      </c>
      <c r="D33" s="155"/>
      <c r="E33" s="156">
        <v>105754393</v>
      </c>
      <c r="F33" s="60">
        <v>105754393</v>
      </c>
      <c r="G33" s="60">
        <v>2558695</v>
      </c>
      <c r="H33" s="60">
        <v>2305673</v>
      </c>
      <c r="I33" s="60">
        <v>3761043</v>
      </c>
      <c r="J33" s="60">
        <v>8625411</v>
      </c>
      <c r="K33" s="60">
        <v>6918554</v>
      </c>
      <c r="L33" s="60">
        <v>2836461</v>
      </c>
      <c r="M33" s="60">
        <v>3691109</v>
      </c>
      <c r="N33" s="60">
        <v>13446124</v>
      </c>
      <c r="O33" s="60">
        <v>2144298</v>
      </c>
      <c r="P33" s="60">
        <v>513532</v>
      </c>
      <c r="Q33" s="60">
        <v>1055733</v>
      </c>
      <c r="R33" s="60">
        <v>3713563</v>
      </c>
      <c r="S33" s="60"/>
      <c r="T33" s="60"/>
      <c r="U33" s="60"/>
      <c r="V33" s="60"/>
      <c r="W33" s="60">
        <v>25785098</v>
      </c>
      <c r="X33" s="60">
        <v>145765251</v>
      </c>
      <c r="Y33" s="60">
        <v>-119980153</v>
      </c>
      <c r="Z33" s="140">
        <v>-82.31</v>
      </c>
      <c r="AA33" s="155">
        <v>105754393</v>
      </c>
    </row>
    <row r="34" spans="1:27" ht="12.75">
      <c r="A34" s="138" t="s">
        <v>80</v>
      </c>
      <c r="B34" s="136"/>
      <c r="C34" s="155">
        <v>98456374</v>
      </c>
      <c r="D34" s="155"/>
      <c r="E34" s="156">
        <v>88599280</v>
      </c>
      <c r="F34" s="60">
        <v>88599280</v>
      </c>
      <c r="G34" s="60">
        <v>6551018</v>
      </c>
      <c r="H34" s="60">
        <v>6953064</v>
      </c>
      <c r="I34" s="60">
        <v>6078849</v>
      </c>
      <c r="J34" s="60">
        <v>19582931</v>
      </c>
      <c r="K34" s="60">
        <v>6207609</v>
      </c>
      <c r="L34" s="60">
        <v>6369429</v>
      </c>
      <c r="M34" s="60">
        <v>6406457</v>
      </c>
      <c r="N34" s="60">
        <v>18983495</v>
      </c>
      <c r="O34" s="60">
        <v>7100669</v>
      </c>
      <c r="P34" s="60">
        <v>8690560</v>
      </c>
      <c r="Q34" s="60">
        <v>6685485</v>
      </c>
      <c r="R34" s="60">
        <v>22476714</v>
      </c>
      <c r="S34" s="60"/>
      <c r="T34" s="60"/>
      <c r="U34" s="60"/>
      <c r="V34" s="60"/>
      <c r="W34" s="60">
        <v>61043140</v>
      </c>
      <c r="X34" s="60">
        <v>122015790</v>
      </c>
      <c r="Y34" s="60">
        <v>-60972650</v>
      </c>
      <c r="Z34" s="140">
        <v>-49.97</v>
      </c>
      <c r="AA34" s="155">
        <v>88599280</v>
      </c>
    </row>
    <row r="35" spans="1:27" ht="12.75">
      <c r="A35" s="138" t="s">
        <v>81</v>
      </c>
      <c r="B35" s="136"/>
      <c r="C35" s="155">
        <v>173246291</v>
      </c>
      <c r="D35" s="155"/>
      <c r="E35" s="156">
        <v>162687725</v>
      </c>
      <c r="F35" s="60">
        <v>162687725</v>
      </c>
      <c r="G35" s="60">
        <v>25789958</v>
      </c>
      <c r="H35" s="60">
        <v>13041833</v>
      </c>
      <c r="I35" s="60">
        <v>17325855</v>
      </c>
      <c r="J35" s="60">
        <v>56157646</v>
      </c>
      <c r="K35" s="60">
        <v>15436708</v>
      </c>
      <c r="L35" s="60">
        <v>12523259</v>
      </c>
      <c r="M35" s="60">
        <v>20553142</v>
      </c>
      <c r="N35" s="60">
        <v>48513109</v>
      </c>
      <c r="O35" s="60">
        <v>11661684</v>
      </c>
      <c r="P35" s="60">
        <v>12381555</v>
      </c>
      <c r="Q35" s="60">
        <v>11583714</v>
      </c>
      <c r="R35" s="60">
        <v>35626953</v>
      </c>
      <c r="S35" s="60"/>
      <c r="T35" s="60"/>
      <c r="U35" s="60"/>
      <c r="V35" s="60"/>
      <c r="W35" s="60">
        <v>140297708</v>
      </c>
      <c r="X35" s="60"/>
      <c r="Y35" s="60">
        <v>140297708</v>
      </c>
      <c r="Z35" s="140">
        <v>0</v>
      </c>
      <c r="AA35" s="155">
        <v>162687725</v>
      </c>
    </row>
    <row r="36" spans="1:27" ht="12.75">
      <c r="A36" s="138" t="s">
        <v>82</v>
      </c>
      <c r="B36" s="136"/>
      <c r="C36" s="155">
        <v>24150259</v>
      </c>
      <c r="D36" s="155"/>
      <c r="E36" s="156">
        <v>23509781</v>
      </c>
      <c r="F36" s="60">
        <v>23509781</v>
      </c>
      <c r="G36" s="60">
        <v>2935081</v>
      </c>
      <c r="H36" s="60">
        <v>1858951</v>
      </c>
      <c r="I36" s="60">
        <v>1368237</v>
      </c>
      <c r="J36" s="60">
        <v>6162269</v>
      </c>
      <c r="K36" s="60">
        <v>1377171</v>
      </c>
      <c r="L36" s="60">
        <v>1669631</v>
      </c>
      <c r="M36" s="60">
        <v>1992156</v>
      </c>
      <c r="N36" s="60">
        <v>5038958</v>
      </c>
      <c r="O36" s="60">
        <v>2111861</v>
      </c>
      <c r="P36" s="60">
        <v>1414686</v>
      </c>
      <c r="Q36" s="60">
        <v>2944191</v>
      </c>
      <c r="R36" s="60">
        <v>6470738</v>
      </c>
      <c r="S36" s="60"/>
      <c r="T36" s="60"/>
      <c r="U36" s="60"/>
      <c r="V36" s="60"/>
      <c r="W36" s="60">
        <v>17671965</v>
      </c>
      <c r="X36" s="60">
        <v>17632332</v>
      </c>
      <c r="Y36" s="60">
        <v>39633</v>
      </c>
      <c r="Z36" s="140">
        <v>0.22</v>
      </c>
      <c r="AA36" s="155">
        <v>23509781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147746638</v>
      </c>
      <c r="D38" s="153">
        <f>SUM(D39:D41)</f>
        <v>0</v>
      </c>
      <c r="E38" s="154">
        <f t="shared" si="7"/>
        <v>177677235</v>
      </c>
      <c r="F38" s="100">
        <f t="shared" si="7"/>
        <v>177677235</v>
      </c>
      <c r="G38" s="100">
        <f t="shared" si="7"/>
        <v>41328303</v>
      </c>
      <c r="H38" s="100">
        <f t="shared" si="7"/>
        <v>6912107</v>
      </c>
      <c r="I38" s="100">
        <f t="shared" si="7"/>
        <v>6548185</v>
      </c>
      <c r="J38" s="100">
        <f t="shared" si="7"/>
        <v>54788595</v>
      </c>
      <c r="K38" s="100">
        <f t="shared" si="7"/>
        <v>9172221</v>
      </c>
      <c r="L38" s="100">
        <f t="shared" si="7"/>
        <v>7408123</v>
      </c>
      <c r="M38" s="100">
        <f t="shared" si="7"/>
        <v>7086359</v>
      </c>
      <c r="N38" s="100">
        <f t="shared" si="7"/>
        <v>23666703</v>
      </c>
      <c r="O38" s="100">
        <f t="shared" si="7"/>
        <v>5716234</v>
      </c>
      <c r="P38" s="100">
        <f t="shared" si="7"/>
        <v>5793973</v>
      </c>
      <c r="Q38" s="100">
        <f t="shared" si="7"/>
        <v>9467862</v>
      </c>
      <c r="R38" s="100">
        <f t="shared" si="7"/>
        <v>20978069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99433367</v>
      </c>
      <c r="X38" s="100">
        <f t="shared" si="7"/>
        <v>21017016</v>
      </c>
      <c r="Y38" s="100">
        <f t="shared" si="7"/>
        <v>78416351</v>
      </c>
      <c r="Z38" s="137">
        <f>+IF(X38&lt;&gt;0,+(Y38/X38)*100,0)</f>
        <v>373.10887045049594</v>
      </c>
      <c r="AA38" s="153">
        <f>SUM(AA39:AA41)</f>
        <v>177677235</v>
      </c>
    </row>
    <row r="39" spans="1:27" ht="12.75">
      <c r="A39" s="138" t="s">
        <v>85</v>
      </c>
      <c r="B39" s="136"/>
      <c r="C39" s="155">
        <v>14042499</v>
      </c>
      <c r="D39" s="155"/>
      <c r="E39" s="156">
        <v>19123632</v>
      </c>
      <c r="F39" s="60">
        <v>19123632</v>
      </c>
      <c r="G39" s="60">
        <v>1068092</v>
      </c>
      <c r="H39" s="60">
        <v>1035357</v>
      </c>
      <c r="I39" s="60">
        <v>1284811</v>
      </c>
      <c r="J39" s="60">
        <v>3388260</v>
      </c>
      <c r="K39" s="60">
        <v>4224250</v>
      </c>
      <c r="L39" s="60">
        <v>1322070</v>
      </c>
      <c r="M39" s="60">
        <v>1136560</v>
      </c>
      <c r="N39" s="60">
        <v>6682880</v>
      </c>
      <c r="O39" s="60">
        <v>861713</v>
      </c>
      <c r="P39" s="60">
        <v>1049276</v>
      </c>
      <c r="Q39" s="60">
        <v>997687</v>
      </c>
      <c r="R39" s="60">
        <v>2908676</v>
      </c>
      <c r="S39" s="60"/>
      <c r="T39" s="60"/>
      <c r="U39" s="60"/>
      <c r="V39" s="60"/>
      <c r="W39" s="60">
        <v>12979816</v>
      </c>
      <c r="X39" s="60">
        <v>21017016</v>
      </c>
      <c r="Y39" s="60">
        <v>-8037200</v>
      </c>
      <c r="Z39" s="140">
        <v>-38.24</v>
      </c>
      <c r="AA39" s="155">
        <v>19123632</v>
      </c>
    </row>
    <row r="40" spans="1:27" ht="12.75">
      <c r="A40" s="138" t="s">
        <v>86</v>
      </c>
      <c r="B40" s="136"/>
      <c r="C40" s="155">
        <v>72154627</v>
      </c>
      <c r="D40" s="155"/>
      <c r="E40" s="156">
        <v>158553603</v>
      </c>
      <c r="F40" s="60">
        <v>158553603</v>
      </c>
      <c r="G40" s="60">
        <v>39953273</v>
      </c>
      <c r="H40" s="60">
        <v>5649551</v>
      </c>
      <c r="I40" s="60">
        <v>4914269</v>
      </c>
      <c r="J40" s="60">
        <v>50517093</v>
      </c>
      <c r="K40" s="60">
        <v>4654552</v>
      </c>
      <c r="L40" s="60">
        <v>5819507</v>
      </c>
      <c r="M40" s="60">
        <v>5682906</v>
      </c>
      <c r="N40" s="60">
        <v>16156965</v>
      </c>
      <c r="O40" s="60">
        <v>4566099</v>
      </c>
      <c r="P40" s="60">
        <v>4457793</v>
      </c>
      <c r="Q40" s="60">
        <v>8170784</v>
      </c>
      <c r="R40" s="60">
        <v>17194676</v>
      </c>
      <c r="S40" s="60"/>
      <c r="T40" s="60"/>
      <c r="U40" s="60"/>
      <c r="V40" s="60"/>
      <c r="W40" s="60">
        <v>83868734</v>
      </c>
      <c r="X40" s="60"/>
      <c r="Y40" s="60">
        <v>83868734</v>
      </c>
      <c r="Z40" s="140">
        <v>0</v>
      </c>
      <c r="AA40" s="155">
        <v>158553603</v>
      </c>
    </row>
    <row r="41" spans="1:27" ht="12.75">
      <c r="A41" s="138" t="s">
        <v>87</v>
      </c>
      <c r="B41" s="136"/>
      <c r="C41" s="155">
        <v>61549512</v>
      </c>
      <c r="D41" s="155"/>
      <c r="E41" s="156"/>
      <c r="F41" s="60"/>
      <c r="G41" s="60">
        <v>306938</v>
      </c>
      <c r="H41" s="60">
        <v>227199</v>
      </c>
      <c r="I41" s="60">
        <v>349105</v>
      </c>
      <c r="J41" s="60">
        <v>883242</v>
      </c>
      <c r="K41" s="60">
        <v>293419</v>
      </c>
      <c r="L41" s="60">
        <v>266546</v>
      </c>
      <c r="M41" s="60">
        <v>266893</v>
      </c>
      <c r="N41" s="60">
        <v>826858</v>
      </c>
      <c r="O41" s="60">
        <v>288422</v>
      </c>
      <c r="P41" s="60">
        <v>286904</v>
      </c>
      <c r="Q41" s="60">
        <v>299391</v>
      </c>
      <c r="R41" s="60">
        <v>874717</v>
      </c>
      <c r="S41" s="60"/>
      <c r="T41" s="60"/>
      <c r="U41" s="60"/>
      <c r="V41" s="60"/>
      <c r="W41" s="60">
        <v>2584817</v>
      </c>
      <c r="X41" s="60"/>
      <c r="Y41" s="60">
        <v>2584817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1531197515</v>
      </c>
      <c r="D42" s="153">
        <f>SUM(D43:D46)</f>
        <v>0</v>
      </c>
      <c r="E42" s="154">
        <f t="shared" si="8"/>
        <v>1191461854</v>
      </c>
      <c r="F42" s="100">
        <f t="shared" si="8"/>
        <v>1191461854</v>
      </c>
      <c r="G42" s="100">
        <f t="shared" si="8"/>
        <v>92089054</v>
      </c>
      <c r="H42" s="100">
        <f t="shared" si="8"/>
        <v>56611524</v>
      </c>
      <c r="I42" s="100">
        <f t="shared" si="8"/>
        <v>34615851</v>
      </c>
      <c r="J42" s="100">
        <f t="shared" si="8"/>
        <v>183316429</v>
      </c>
      <c r="K42" s="100">
        <f t="shared" si="8"/>
        <v>35373436</v>
      </c>
      <c r="L42" s="100">
        <f t="shared" si="8"/>
        <v>35955597</v>
      </c>
      <c r="M42" s="100">
        <f t="shared" si="8"/>
        <v>121717647</v>
      </c>
      <c r="N42" s="100">
        <f t="shared" si="8"/>
        <v>193046680</v>
      </c>
      <c r="O42" s="100">
        <f t="shared" si="8"/>
        <v>38804021</v>
      </c>
      <c r="P42" s="100">
        <f t="shared" si="8"/>
        <v>24230297</v>
      </c>
      <c r="Q42" s="100">
        <f t="shared" si="8"/>
        <v>128533582</v>
      </c>
      <c r="R42" s="100">
        <f t="shared" si="8"/>
        <v>191567900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567931009</v>
      </c>
      <c r="X42" s="100">
        <f t="shared" si="8"/>
        <v>846365940</v>
      </c>
      <c r="Y42" s="100">
        <f t="shared" si="8"/>
        <v>-278434931</v>
      </c>
      <c r="Z42" s="137">
        <f>+IF(X42&lt;&gt;0,+(Y42/X42)*100,0)</f>
        <v>-32.89770037296161</v>
      </c>
      <c r="AA42" s="153">
        <f>SUM(AA43:AA46)</f>
        <v>1191461854</v>
      </c>
    </row>
    <row r="43" spans="1:27" ht="12.75">
      <c r="A43" s="138" t="s">
        <v>89</v>
      </c>
      <c r="B43" s="136"/>
      <c r="C43" s="155">
        <v>850987812</v>
      </c>
      <c r="D43" s="155"/>
      <c r="E43" s="156">
        <v>510470108</v>
      </c>
      <c r="F43" s="60">
        <v>510470108</v>
      </c>
      <c r="G43" s="60">
        <v>31052069</v>
      </c>
      <c r="H43" s="60">
        <v>10437643</v>
      </c>
      <c r="I43" s="60">
        <v>5182497</v>
      </c>
      <c r="J43" s="60">
        <v>46672209</v>
      </c>
      <c r="K43" s="60">
        <v>4787104</v>
      </c>
      <c r="L43" s="60">
        <v>5225797</v>
      </c>
      <c r="M43" s="60">
        <v>42910828</v>
      </c>
      <c r="N43" s="60">
        <v>52923729</v>
      </c>
      <c r="O43" s="60">
        <v>3941857</v>
      </c>
      <c r="P43" s="60">
        <v>6892583</v>
      </c>
      <c r="Q43" s="60">
        <v>77219660</v>
      </c>
      <c r="R43" s="60">
        <v>88054100</v>
      </c>
      <c r="S43" s="60"/>
      <c r="T43" s="60"/>
      <c r="U43" s="60"/>
      <c r="V43" s="60"/>
      <c r="W43" s="60">
        <v>187650038</v>
      </c>
      <c r="X43" s="60">
        <v>428693967</v>
      </c>
      <c r="Y43" s="60">
        <v>-241043929</v>
      </c>
      <c r="Z43" s="140">
        <v>-56.23</v>
      </c>
      <c r="AA43" s="155">
        <v>510470108</v>
      </c>
    </row>
    <row r="44" spans="1:27" ht="12.75">
      <c r="A44" s="138" t="s">
        <v>90</v>
      </c>
      <c r="B44" s="136"/>
      <c r="C44" s="155">
        <v>549114199</v>
      </c>
      <c r="D44" s="155"/>
      <c r="E44" s="156">
        <v>477715607</v>
      </c>
      <c r="F44" s="60">
        <v>477715607</v>
      </c>
      <c r="G44" s="60">
        <v>50316216</v>
      </c>
      <c r="H44" s="60">
        <v>31714873</v>
      </c>
      <c r="I44" s="60">
        <v>18389468</v>
      </c>
      <c r="J44" s="60">
        <v>100420557</v>
      </c>
      <c r="K44" s="60">
        <v>18402061</v>
      </c>
      <c r="L44" s="60">
        <v>14269786</v>
      </c>
      <c r="M44" s="60">
        <v>63223737</v>
      </c>
      <c r="N44" s="60">
        <v>95895584</v>
      </c>
      <c r="O44" s="60">
        <v>22157160</v>
      </c>
      <c r="P44" s="60">
        <v>5856576</v>
      </c>
      <c r="Q44" s="60">
        <v>34683893</v>
      </c>
      <c r="R44" s="60">
        <v>62697629</v>
      </c>
      <c r="S44" s="60"/>
      <c r="T44" s="60"/>
      <c r="U44" s="60"/>
      <c r="V44" s="60"/>
      <c r="W44" s="60">
        <v>259013770</v>
      </c>
      <c r="X44" s="60">
        <v>417671973</v>
      </c>
      <c r="Y44" s="60">
        <v>-158658203</v>
      </c>
      <c r="Z44" s="140">
        <v>-37.99</v>
      </c>
      <c r="AA44" s="155">
        <v>477715607</v>
      </c>
    </row>
    <row r="45" spans="1:27" ht="12.75">
      <c r="A45" s="138" t="s">
        <v>91</v>
      </c>
      <c r="B45" s="136"/>
      <c r="C45" s="157">
        <v>60079767</v>
      </c>
      <c r="D45" s="157"/>
      <c r="E45" s="158">
        <v>111558273</v>
      </c>
      <c r="F45" s="159">
        <v>111558273</v>
      </c>
      <c r="G45" s="159">
        <v>3281862</v>
      </c>
      <c r="H45" s="159">
        <v>4077049</v>
      </c>
      <c r="I45" s="159">
        <v>4592150</v>
      </c>
      <c r="J45" s="159">
        <v>11951061</v>
      </c>
      <c r="K45" s="159">
        <v>4930137</v>
      </c>
      <c r="L45" s="159">
        <v>8614454</v>
      </c>
      <c r="M45" s="159">
        <v>8187520</v>
      </c>
      <c r="N45" s="159">
        <v>21732111</v>
      </c>
      <c r="O45" s="159">
        <v>5894734</v>
      </c>
      <c r="P45" s="159">
        <v>4375823</v>
      </c>
      <c r="Q45" s="159">
        <v>8261009</v>
      </c>
      <c r="R45" s="159">
        <v>18531566</v>
      </c>
      <c r="S45" s="159"/>
      <c r="T45" s="159"/>
      <c r="U45" s="159"/>
      <c r="V45" s="159"/>
      <c r="W45" s="159">
        <v>52214738</v>
      </c>
      <c r="X45" s="159"/>
      <c r="Y45" s="159">
        <v>52214738</v>
      </c>
      <c r="Z45" s="141">
        <v>0</v>
      </c>
      <c r="AA45" s="157">
        <v>111558273</v>
      </c>
    </row>
    <row r="46" spans="1:27" ht="12.75">
      <c r="A46" s="138" t="s">
        <v>92</v>
      </c>
      <c r="B46" s="136"/>
      <c r="C46" s="155">
        <v>71015737</v>
      </c>
      <c r="D46" s="155"/>
      <c r="E46" s="156">
        <v>91717866</v>
      </c>
      <c r="F46" s="60">
        <v>91717866</v>
      </c>
      <c r="G46" s="60">
        <v>7438907</v>
      </c>
      <c r="H46" s="60">
        <v>10381959</v>
      </c>
      <c r="I46" s="60">
        <v>6451736</v>
      </c>
      <c r="J46" s="60">
        <v>24272602</v>
      </c>
      <c r="K46" s="60">
        <v>7254134</v>
      </c>
      <c r="L46" s="60">
        <v>7845560</v>
      </c>
      <c r="M46" s="60">
        <v>7395562</v>
      </c>
      <c r="N46" s="60">
        <v>22495256</v>
      </c>
      <c r="O46" s="60">
        <v>6810270</v>
      </c>
      <c r="P46" s="60">
        <v>7105315</v>
      </c>
      <c r="Q46" s="60">
        <v>8369020</v>
      </c>
      <c r="R46" s="60">
        <v>22284605</v>
      </c>
      <c r="S46" s="60"/>
      <c r="T46" s="60"/>
      <c r="U46" s="60"/>
      <c r="V46" s="60"/>
      <c r="W46" s="60">
        <v>69052463</v>
      </c>
      <c r="X46" s="60"/>
      <c r="Y46" s="60">
        <v>69052463</v>
      </c>
      <c r="Z46" s="140">
        <v>0</v>
      </c>
      <c r="AA46" s="155">
        <v>91717866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1054424</v>
      </c>
      <c r="F47" s="100">
        <v>1054424</v>
      </c>
      <c r="G47" s="100"/>
      <c r="H47" s="100"/>
      <c r="I47" s="100"/>
      <c r="J47" s="100"/>
      <c r="K47" s="100"/>
      <c r="L47" s="100">
        <v>13485</v>
      </c>
      <c r="M47" s="100"/>
      <c r="N47" s="100">
        <v>13485</v>
      </c>
      <c r="O47" s="100">
        <v>5359</v>
      </c>
      <c r="P47" s="100"/>
      <c r="Q47" s="100"/>
      <c r="R47" s="100">
        <v>5359</v>
      </c>
      <c r="S47" s="100"/>
      <c r="T47" s="100"/>
      <c r="U47" s="100"/>
      <c r="V47" s="100"/>
      <c r="W47" s="100">
        <v>18844</v>
      </c>
      <c r="X47" s="100"/>
      <c r="Y47" s="100">
        <v>18844</v>
      </c>
      <c r="Z47" s="137">
        <v>0</v>
      </c>
      <c r="AA47" s="153">
        <v>1054424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2810990457</v>
      </c>
      <c r="D48" s="168">
        <f>+D28+D32+D38+D42+D47</f>
        <v>0</v>
      </c>
      <c r="E48" s="169">
        <f t="shared" si="9"/>
        <v>2322821658</v>
      </c>
      <c r="F48" s="73">
        <f t="shared" si="9"/>
        <v>2322821658</v>
      </c>
      <c r="G48" s="73">
        <f t="shared" si="9"/>
        <v>209888828</v>
      </c>
      <c r="H48" s="73">
        <f t="shared" si="9"/>
        <v>132371234</v>
      </c>
      <c r="I48" s="73">
        <f t="shared" si="9"/>
        <v>122766560</v>
      </c>
      <c r="J48" s="73">
        <f t="shared" si="9"/>
        <v>465026622</v>
      </c>
      <c r="K48" s="73">
        <f t="shared" si="9"/>
        <v>110980585</v>
      </c>
      <c r="L48" s="73">
        <f t="shared" si="9"/>
        <v>102356169</v>
      </c>
      <c r="M48" s="73">
        <f t="shared" si="9"/>
        <v>217886227</v>
      </c>
      <c r="N48" s="73">
        <f t="shared" si="9"/>
        <v>431222981</v>
      </c>
      <c r="O48" s="73">
        <f t="shared" si="9"/>
        <v>104538267</v>
      </c>
      <c r="P48" s="73">
        <f t="shared" si="9"/>
        <v>86410032</v>
      </c>
      <c r="Q48" s="73">
        <f t="shared" si="9"/>
        <v>202237397</v>
      </c>
      <c r="R48" s="73">
        <f t="shared" si="9"/>
        <v>393185696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1289435299</v>
      </c>
      <c r="X48" s="73">
        <f t="shared" si="9"/>
        <v>1561609854</v>
      </c>
      <c r="Y48" s="73">
        <f t="shared" si="9"/>
        <v>-272174555</v>
      </c>
      <c r="Z48" s="170">
        <f>+IF(X48&lt;&gt;0,+(Y48/X48)*100,0)</f>
        <v>-17.42910076437056</v>
      </c>
      <c r="AA48" s="168">
        <f>+AA28+AA32+AA38+AA42+AA47</f>
        <v>2322821658</v>
      </c>
    </row>
    <row r="49" spans="1:27" ht="12.75">
      <c r="A49" s="148" t="s">
        <v>49</v>
      </c>
      <c r="B49" s="149"/>
      <c r="C49" s="171">
        <f aca="true" t="shared" si="10" ref="C49:Y49">+C25-C48</f>
        <v>-556545876</v>
      </c>
      <c r="D49" s="171">
        <f>+D25-D48</f>
        <v>0</v>
      </c>
      <c r="E49" s="172">
        <f t="shared" si="10"/>
        <v>157567701</v>
      </c>
      <c r="F49" s="173">
        <f t="shared" si="10"/>
        <v>157567701</v>
      </c>
      <c r="G49" s="173">
        <f t="shared" si="10"/>
        <v>199237916</v>
      </c>
      <c r="H49" s="173">
        <f t="shared" si="10"/>
        <v>24610430</v>
      </c>
      <c r="I49" s="173">
        <f t="shared" si="10"/>
        <v>40029287</v>
      </c>
      <c r="J49" s="173">
        <f t="shared" si="10"/>
        <v>263877633</v>
      </c>
      <c r="K49" s="173">
        <f t="shared" si="10"/>
        <v>47778838</v>
      </c>
      <c r="L49" s="173">
        <f t="shared" si="10"/>
        <v>37856669</v>
      </c>
      <c r="M49" s="173">
        <f t="shared" si="10"/>
        <v>86868482</v>
      </c>
      <c r="N49" s="173">
        <f t="shared" si="10"/>
        <v>172503989</v>
      </c>
      <c r="O49" s="173">
        <f t="shared" si="10"/>
        <v>44568256</v>
      </c>
      <c r="P49" s="173">
        <f t="shared" si="10"/>
        <v>55418026</v>
      </c>
      <c r="Q49" s="173">
        <f t="shared" si="10"/>
        <v>112579763</v>
      </c>
      <c r="R49" s="173">
        <f t="shared" si="10"/>
        <v>212566045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648947667</v>
      </c>
      <c r="X49" s="173">
        <f>IF(F25=F48,0,X25-X48)</f>
        <v>298494954</v>
      </c>
      <c r="Y49" s="173">
        <f t="shared" si="10"/>
        <v>350452713</v>
      </c>
      <c r="Z49" s="174">
        <f>+IF(X49&lt;&gt;0,+(Y49/X49)*100,0)</f>
        <v>117.40657867201334</v>
      </c>
      <c r="AA49" s="171">
        <f>+AA25-AA48</f>
        <v>157567701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279795592</v>
      </c>
      <c r="D5" s="155">
        <v>0</v>
      </c>
      <c r="E5" s="156">
        <v>279252170</v>
      </c>
      <c r="F5" s="60">
        <v>279252170</v>
      </c>
      <c r="G5" s="60">
        <v>31174960</v>
      </c>
      <c r="H5" s="60">
        <v>23648950</v>
      </c>
      <c r="I5" s="60">
        <v>27696008</v>
      </c>
      <c r="J5" s="60">
        <v>82519918</v>
      </c>
      <c r="K5" s="60">
        <v>24028351</v>
      </c>
      <c r="L5" s="60">
        <v>23901055</v>
      </c>
      <c r="M5" s="60">
        <v>23720954</v>
      </c>
      <c r="N5" s="60">
        <v>71650360</v>
      </c>
      <c r="O5" s="60">
        <v>24121321</v>
      </c>
      <c r="P5" s="60">
        <v>24041044</v>
      </c>
      <c r="Q5" s="60">
        <v>24042935</v>
      </c>
      <c r="R5" s="60">
        <v>72205300</v>
      </c>
      <c r="S5" s="60">
        <v>0</v>
      </c>
      <c r="T5" s="60">
        <v>0</v>
      </c>
      <c r="U5" s="60">
        <v>0</v>
      </c>
      <c r="V5" s="60">
        <v>0</v>
      </c>
      <c r="W5" s="60">
        <v>226375578</v>
      </c>
      <c r="X5" s="60">
        <v>209439126</v>
      </c>
      <c r="Y5" s="60">
        <v>16936452</v>
      </c>
      <c r="Z5" s="140">
        <v>8.09</v>
      </c>
      <c r="AA5" s="155">
        <v>279252170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470762226</v>
      </c>
      <c r="D7" s="155">
        <v>0</v>
      </c>
      <c r="E7" s="156">
        <v>627540121</v>
      </c>
      <c r="F7" s="60">
        <v>627540121</v>
      </c>
      <c r="G7" s="60">
        <v>55803773</v>
      </c>
      <c r="H7" s="60">
        <v>57887791</v>
      </c>
      <c r="I7" s="60">
        <v>59516576</v>
      </c>
      <c r="J7" s="60">
        <v>173208140</v>
      </c>
      <c r="K7" s="60">
        <v>47729758</v>
      </c>
      <c r="L7" s="60">
        <v>41597698</v>
      </c>
      <c r="M7" s="60">
        <v>41468220</v>
      </c>
      <c r="N7" s="60">
        <v>130795676</v>
      </c>
      <c r="O7" s="60">
        <v>46492991</v>
      </c>
      <c r="P7" s="60">
        <v>39359763</v>
      </c>
      <c r="Q7" s="60">
        <v>47701674</v>
      </c>
      <c r="R7" s="60">
        <v>133554428</v>
      </c>
      <c r="S7" s="60">
        <v>0</v>
      </c>
      <c r="T7" s="60">
        <v>0</v>
      </c>
      <c r="U7" s="60">
        <v>0</v>
      </c>
      <c r="V7" s="60">
        <v>0</v>
      </c>
      <c r="W7" s="60">
        <v>437558244</v>
      </c>
      <c r="X7" s="60">
        <v>475399755</v>
      </c>
      <c r="Y7" s="60">
        <v>-37841511</v>
      </c>
      <c r="Z7" s="140">
        <v>-7.96</v>
      </c>
      <c r="AA7" s="155">
        <v>627540121</v>
      </c>
    </row>
    <row r="8" spans="1:27" ht="12.75">
      <c r="A8" s="183" t="s">
        <v>104</v>
      </c>
      <c r="B8" s="182"/>
      <c r="C8" s="155">
        <v>342295037</v>
      </c>
      <c r="D8" s="155">
        <v>0</v>
      </c>
      <c r="E8" s="156">
        <v>343076599</v>
      </c>
      <c r="F8" s="60">
        <v>343076599</v>
      </c>
      <c r="G8" s="60">
        <v>46766691</v>
      </c>
      <c r="H8" s="60">
        <v>28734435</v>
      </c>
      <c r="I8" s="60">
        <v>29245595</v>
      </c>
      <c r="J8" s="60">
        <v>104746721</v>
      </c>
      <c r="K8" s="60">
        <v>31746632</v>
      </c>
      <c r="L8" s="60">
        <v>29487946</v>
      </c>
      <c r="M8" s="60">
        <v>27108471</v>
      </c>
      <c r="N8" s="60">
        <v>88343049</v>
      </c>
      <c r="O8" s="60">
        <v>31718353</v>
      </c>
      <c r="P8" s="60">
        <v>27954692</v>
      </c>
      <c r="Q8" s="60">
        <v>31720381</v>
      </c>
      <c r="R8" s="60">
        <v>91393426</v>
      </c>
      <c r="S8" s="60">
        <v>0</v>
      </c>
      <c r="T8" s="60">
        <v>0</v>
      </c>
      <c r="U8" s="60">
        <v>0</v>
      </c>
      <c r="V8" s="60">
        <v>0</v>
      </c>
      <c r="W8" s="60">
        <v>284483196</v>
      </c>
      <c r="X8" s="60">
        <v>257307453</v>
      </c>
      <c r="Y8" s="60">
        <v>27175743</v>
      </c>
      <c r="Z8" s="140">
        <v>10.56</v>
      </c>
      <c r="AA8" s="155">
        <v>343076599</v>
      </c>
    </row>
    <row r="9" spans="1:27" ht="12.75">
      <c r="A9" s="183" t="s">
        <v>105</v>
      </c>
      <c r="B9" s="182"/>
      <c r="C9" s="155">
        <v>149194731</v>
      </c>
      <c r="D9" s="155">
        <v>0</v>
      </c>
      <c r="E9" s="156">
        <v>147747698</v>
      </c>
      <c r="F9" s="60">
        <v>147747698</v>
      </c>
      <c r="G9" s="60">
        <v>15759881</v>
      </c>
      <c r="H9" s="60">
        <v>15023464</v>
      </c>
      <c r="I9" s="60">
        <v>15006748</v>
      </c>
      <c r="J9" s="60">
        <v>45790093</v>
      </c>
      <c r="K9" s="60">
        <v>13241834</v>
      </c>
      <c r="L9" s="60">
        <v>15023508</v>
      </c>
      <c r="M9" s="60">
        <v>15030920</v>
      </c>
      <c r="N9" s="60">
        <v>43296262</v>
      </c>
      <c r="O9" s="60">
        <v>15069444</v>
      </c>
      <c r="P9" s="60">
        <v>15076534</v>
      </c>
      <c r="Q9" s="60">
        <v>15042552</v>
      </c>
      <c r="R9" s="60">
        <v>45188530</v>
      </c>
      <c r="S9" s="60">
        <v>0</v>
      </c>
      <c r="T9" s="60">
        <v>0</v>
      </c>
      <c r="U9" s="60">
        <v>0</v>
      </c>
      <c r="V9" s="60">
        <v>0</v>
      </c>
      <c r="W9" s="60">
        <v>134274885</v>
      </c>
      <c r="X9" s="60">
        <v>102348594</v>
      </c>
      <c r="Y9" s="60">
        <v>31926291</v>
      </c>
      <c r="Z9" s="140">
        <v>31.19</v>
      </c>
      <c r="AA9" s="155">
        <v>147747698</v>
      </c>
    </row>
    <row r="10" spans="1:27" ht="12.75">
      <c r="A10" s="183" t="s">
        <v>106</v>
      </c>
      <c r="B10" s="182"/>
      <c r="C10" s="155">
        <v>93709261</v>
      </c>
      <c r="D10" s="155">
        <v>0</v>
      </c>
      <c r="E10" s="156">
        <v>83979068</v>
      </c>
      <c r="F10" s="54">
        <v>83979068</v>
      </c>
      <c r="G10" s="54">
        <v>8744639</v>
      </c>
      <c r="H10" s="54">
        <v>9420079</v>
      </c>
      <c r="I10" s="54">
        <v>9493840</v>
      </c>
      <c r="J10" s="54">
        <v>27658558</v>
      </c>
      <c r="K10" s="54">
        <v>9496436</v>
      </c>
      <c r="L10" s="54">
        <v>9408384</v>
      </c>
      <c r="M10" s="54">
        <v>9457873</v>
      </c>
      <c r="N10" s="54">
        <v>28362693</v>
      </c>
      <c r="O10" s="54">
        <v>9470140</v>
      </c>
      <c r="P10" s="54">
        <v>9437428</v>
      </c>
      <c r="Q10" s="54">
        <v>9432902</v>
      </c>
      <c r="R10" s="54">
        <v>28340470</v>
      </c>
      <c r="S10" s="54">
        <v>0</v>
      </c>
      <c r="T10" s="54">
        <v>0</v>
      </c>
      <c r="U10" s="54">
        <v>0</v>
      </c>
      <c r="V10" s="54">
        <v>0</v>
      </c>
      <c r="W10" s="54">
        <v>84361721</v>
      </c>
      <c r="X10" s="54">
        <v>91749665</v>
      </c>
      <c r="Y10" s="54">
        <v>-7387944</v>
      </c>
      <c r="Z10" s="184">
        <v>-8.05</v>
      </c>
      <c r="AA10" s="130">
        <v>83979068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12969472</v>
      </c>
      <c r="D12" s="155">
        <v>0</v>
      </c>
      <c r="E12" s="156">
        <v>30000000</v>
      </c>
      <c r="F12" s="60">
        <v>20000000</v>
      </c>
      <c r="G12" s="60">
        <v>2357945</v>
      </c>
      <c r="H12" s="60">
        <v>868089</v>
      </c>
      <c r="I12" s="60">
        <v>1476574</v>
      </c>
      <c r="J12" s="60">
        <v>4702608</v>
      </c>
      <c r="K12" s="60">
        <v>1183889</v>
      </c>
      <c r="L12" s="60">
        <v>1644843</v>
      </c>
      <c r="M12" s="60">
        <v>811510</v>
      </c>
      <c r="N12" s="60">
        <v>3640242</v>
      </c>
      <c r="O12" s="60">
        <v>1324556</v>
      </c>
      <c r="P12" s="60">
        <v>1165335</v>
      </c>
      <c r="Q12" s="60">
        <v>3158604</v>
      </c>
      <c r="R12" s="60">
        <v>5648495</v>
      </c>
      <c r="S12" s="60">
        <v>0</v>
      </c>
      <c r="T12" s="60">
        <v>0</v>
      </c>
      <c r="U12" s="60">
        <v>0</v>
      </c>
      <c r="V12" s="60">
        <v>0</v>
      </c>
      <c r="W12" s="60">
        <v>13991345</v>
      </c>
      <c r="X12" s="60">
        <v>9152406</v>
      </c>
      <c r="Y12" s="60">
        <v>4838939</v>
      </c>
      <c r="Z12" s="140">
        <v>52.87</v>
      </c>
      <c r="AA12" s="155">
        <v>20000000</v>
      </c>
    </row>
    <row r="13" spans="1:27" ht="12.75">
      <c r="A13" s="181" t="s">
        <v>109</v>
      </c>
      <c r="B13" s="185"/>
      <c r="C13" s="155">
        <v>2207220</v>
      </c>
      <c r="D13" s="155">
        <v>0</v>
      </c>
      <c r="E13" s="156">
        <v>3456105</v>
      </c>
      <c r="F13" s="60">
        <v>3456105</v>
      </c>
      <c r="G13" s="60">
        <v>63140</v>
      </c>
      <c r="H13" s="60">
        <v>532357</v>
      </c>
      <c r="I13" s="60">
        <v>311806</v>
      </c>
      <c r="J13" s="60">
        <v>907303</v>
      </c>
      <c r="K13" s="60">
        <v>144549</v>
      </c>
      <c r="L13" s="60">
        <v>73993</v>
      </c>
      <c r="M13" s="60">
        <v>58103</v>
      </c>
      <c r="N13" s="60">
        <v>276645</v>
      </c>
      <c r="O13" s="60">
        <v>29625</v>
      </c>
      <c r="P13" s="60">
        <v>22087</v>
      </c>
      <c r="Q13" s="60">
        <v>29813</v>
      </c>
      <c r="R13" s="60">
        <v>81525</v>
      </c>
      <c r="S13" s="60">
        <v>0</v>
      </c>
      <c r="T13" s="60">
        <v>0</v>
      </c>
      <c r="U13" s="60">
        <v>0</v>
      </c>
      <c r="V13" s="60">
        <v>0</v>
      </c>
      <c r="W13" s="60">
        <v>1265473</v>
      </c>
      <c r="X13" s="60">
        <v>2577546</v>
      </c>
      <c r="Y13" s="60">
        <v>-1312073</v>
      </c>
      <c r="Z13" s="140">
        <v>-50.9</v>
      </c>
      <c r="AA13" s="155">
        <v>3456105</v>
      </c>
    </row>
    <row r="14" spans="1:27" ht="12.75">
      <c r="A14" s="181" t="s">
        <v>110</v>
      </c>
      <c r="B14" s="185"/>
      <c r="C14" s="155">
        <v>152128771</v>
      </c>
      <c r="D14" s="155">
        <v>0</v>
      </c>
      <c r="E14" s="156">
        <v>128854652</v>
      </c>
      <c r="F14" s="60">
        <v>128854652</v>
      </c>
      <c r="G14" s="60">
        <v>13076258</v>
      </c>
      <c r="H14" s="60">
        <v>13125627</v>
      </c>
      <c r="I14" s="60">
        <v>13325837</v>
      </c>
      <c r="J14" s="60">
        <v>39527722</v>
      </c>
      <c r="K14" s="60">
        <v>13961874</v>
      </c>
      <c r="L14" s="60">
        <v>14159139</v>
      </c>
      <c r="M14" s="60">
        <v>14831695</v>
      </c>
      <c r="N14" s="60">
        <v>42952708</v>
      </c>
      <c r="O14" s="60">
        <v>15172593</v>
      </c>
      <c r="P14" s="60">
        <v>15374556</v>
      </c>
      <c r="Q14" s="60">
        <v>15553491</v>
      </c>
      <c r="R14" s="60">
        <v>46100640</v>
      </c>
      <c r="S14" s="60">
        <v>0</v>
      </c>
      <c r="T14" s="60">
        <v>0</v>
      </c>
      <c r="U14" s="60">
        <v>0</v>
      </c>
      <c r="V14" s="60">
        <v>0</v>
      </c>
      <c r="W14" s="60">
        <v>128581070</v>
      </c>
      <c r="X14" s="60">
        <v>106839693</v>
      </c>
      <c r="Y14" s="60">
        <v>21741377</v>
      </c>
      <c r="Z14" s="140">
        <v>20.35</v>
      </c>
      <c r="AA14" s="155">
        <v>128854652</v>
      </c>
    </row>
    <row r="15" spans="1:27" ht="12.75">
      <c r="A15" s="181" t="s">
        <v>111</v>
      </c>
      <c r="B15" s="185"/>
      <c r="C15" s="155">
        <v>14033</v>
      </c>
      <c r="D15" s="155">
        <v>0</v>
      </c>
      <c r="E15" s="156">
        <v>19282</v>
      </c>
      <c r="F15" s="60">
        <v>19282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14463</v>
      </c>
      <c r="Y15" s="60">
        <v>-14463</v>
      </c>
      <c r="Z15" s="140">
        <v>-100</v>
      </c>
      <c r="AA15" s="155">
        <v>19282</v>
      </c>
    </row>
    <row r="16" spans="1:27" ht="12.75">
      <c r="A16" s="181" t="s">
        <v>112</v>
      </c>
      <c r="B16" s="185"/>
      <c r="C16" s="155">
        <v>5040953</v>
      </c>
      <c r="D16" s="155">
        <v>0</v>
      </c>
      <c r="E16" s="156">
        <v>20000000</v>
      </c>
      <c r="F16" s="60">
        <v>20000000</v>
      </c>
      <c r="G16" s="60">
        <v>204658</v>
      </c>
      <c r="H16" s="60">
        <v>450522</v>
      </c>
      <c r="I16" s="60">
        <v>361781</v>
      </c>
      <c r="J16" s="60">
        <v>1016961</v>
      </c>
      <c r="K16" s="60">
        <v>361505</v>
      </c>
      <c r="L16" s="60">
        <v>283479</v>
      </c>
      <c r="M16" s="60">
        <v>256507</v>
      </c>
      <c r="N16" s="60">
        <v>901491</v>
      </c>
      <c r="O16" s="60">
        <v>157960</v>
      </c>
      <c r="P16" s="60">
        <v>188830</v>
      </c>
      <c r="Q16" s="60">
        <v>331032</v>
      </c>
      <c r="R16" s="60">
        <v>677822</v>
      </c>
      <c r="S16" s="60">
        <v>0</v>
      </c>
      <c r="T16" s="60">
        <v>0</v>
      </c>
      <c r="U16" s="60">
        <v>0</v>
      </c>
      <c r="V16" s="60">
        <v>0</v>
      </c>
      <c r="W16" s="60">
        <v>2596274</v>
      </c>
      <c r="X16" s="60">
        <v>8943426</v>
      </c>
      <c r="Y16" s="60">
        <v>-6347152</v>
      </c>
      <c r="Z16" s="140">
        <v>-70.97</v>
      </c>
      <c r="AA16" s="155">
        <v>20000000</v>
      </c>
    </row>
    <row r="17" spans="1:27" ht="12.75">
      <c r="A17" s="181" t="s">
        <v>113</v>
      </c>
      <c r="B17" s="185"/>
      <c r="C17" s="155">
        <v>79752</v>
      </c>
      <c r="D17" s="155">
        <v>0</v>
      </c>
      <c r="E17" s="156">
        <v>71683</v>
      </c>
      <c r="F17" s="60">
        <v>71683</v>
      </c>
      <c r="G17" s="60">
        <v>9954</v>
      </c>
      <c r="H17" s="60">
        <v>18380</v>
      </c>
      <c r="I17" s="60">
        <v>22546</v>
      </c>
      <c r="J17" s="60">
        <v>50880</v>
      </c>
      <c r="K17" s="60">
        <v>7648</v>
      </c>
      <c r="L17" s="60">
        <v>11569</v>
      </c>
      <c r="M17" s="60">
        <v>2660</v>
      </c>
      <c r="N17" s="60">
        <v>21877</v>
      </c>
      <c r="O17" s="60">
        <v>3836</v>
      </c>
      <c r="P17" s="60">
        <v>15730</v>
      </c>
      <c r="Q17" s="60">
        <v>4817</v>
      </c>
      <c r="R17" s="60">
        <v>24383</v>
      </c>
      <c r="S17" s="60">
        <v>0</v>
      </c>
      <c r="T17" s="60">
        <v>0</v>
      </c>
      <c r="U17" s="60">
        <v>0</v>
      </c>
      <c r="V17" s="60">
        <v>0</v>
      </c>
      <c r="W17" s="60">
        <v>97140</v>
      </c>
      <c r="X17" s="60">
        <v>53766</v>
      </c>
      <c r="Y17" s="60">
        <v>43374</v>
      </c>
      <c r="Z17" s="140">
        <v>80.67</v>
      </c>
      <c r="AA17" s="155">
        <v>71683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25000000</v>
      </c>
      <c r="F18" s="60">
        <v>0</v>
      </c>
      <c r="G18" s="60">
        <v>764602</v>
      </c>
      <c r="H18" s="60">
        <v>875450</v>
      </c>
      <c r="I18" s="60">
        <v>863156</v>
      </c>
      <c r="J18" s="60">
        <v>2503208</v>
      </c>
      <c r="K18" s="60">
        <v>1118769</v>
      </c>
      <c r="L18" s="60">
        <v>1046097</v>
      </c>
      <c r="M18" s="60">
        <v>1365219</v>
      </c>
      <c r="N18" s="60">
        <v>3530085</v>
      </c>
      <c r="O18" s="60">
        <v>1008061</v>
      </c>
      <c r="P18" s="60">
        <v>893786</v>
      </c>
      <c r="Q18" s="60">
        <v>936249</v>
      </c>
      <c r="R18" s="60">
        <v>2838096</v>
      </c>
      <c r="S18" s="60">
        <v>0</v>
      </c>
      <c r="T18" s="60">
        <v>0</v>
      </c>
      <c r="U18" s="60">
        <v>0</v>
      </c>
      <c r="V18" s="60">
        <v>0</v>
      </c>
      <c r="W18" s="60">
        <v>8871389</v>
      </c>
      <c r="X18" s="60">
        <v>18749997</v>
      </c>
      <c r="Y18" s="60">
        <v>-9878608</v>
      </c>
      <c r="Z18" s="140">
        <v>-52.69</v>
      </c>
      <c r="AA18" s="155">
        <v>0</v>
      </c>
    </row>
    <row r="19" spans="1:27" ht="12.75">
      <c r="A19" s="181" t="s">
        <v>34</v>
      </c>
      <c r="B19" s="185"/>
      <c r="C19" s="155">
        <v>391991800</v>
      </c>
      <c r="D19" s="155">
        <v>0</v>
      </c>
      <c r="E19" s="156">
        <v>406776000</v>
      </c>
      <c r="F19" s="60">
        <v>406776000</v>
      </c>
      <c r="G19" s="60">
        <v>166159000</v>
      </c>
      <c r="H19" s="60">
        <v>0</v>
      </c>
      <c r="I19" s="60">
        <v>0</v>
      </c>
      <c r="J19" s="60">
        <v>166159000</v>
      </c>
      <c r="K19" s="60">
        <v>250000</v>
      </c>
      <c r="L19" s="60">
        <v>0</v>
      </c>
      <c r="M19" s="60">
        <v>131210000</v>
      </c>
      <c r="N19" s="60">
        <v>131460000</v>
      </c>
      <c r="O19" s="60">
        <v>0</v>
      </c>
      <c r="P19" s="60">
        <v>0</v>
      </c>
      <c r="Q19" s="60">
        <v>99157000</v>
      </c>
      <c r="R19" s="60">
        <v>99157000</v>
      </c>
      <c r="S19" s="60">
        <v>0</v>
      </c>
      <c r="T19" s="60">
        <v>0</v>
      </c>
      <c r="U19" s="60">
        <v>0</v>
      </c>
      <c r="V19" s="60">
        <v>0</v>
      </c>
      <c r="W19" s="60">
        <v>396776000</v>
      </c>
      <c r="X19" s="60">
        <v>297582003</v>
      </c>
      <c r="Y19" s="60">
        <v>99193997</v>
      </c>
      <c r="Z19" s="140">
        <v>33.33</v>
      </c>
      <c r="AA19" s="155">
        <v>406776000</v>
      </c>
    </row>
    <row r="20" spans="1:27" ht="12.75">
      <c r="A20" s="181" t="s">
        <v>35</v>
      </c>
      <c r="B20" s="185"/>
      <c r="C20" s="155">
        <v>240892733</v>
      </c>
      <c r="D20" s="155">
        <v>0</v>
      </c>
      <c r="E20" s="156">
        <v>178399981</v>
      </c>
      <c r="F20" s="54">
        <v>213399981</v>
      </c>
      <c r="G20" s="54">
        <v>3675243</v>
      </c>
      <c r="H20" s="54">
        <v>6396520</v>
      </c>
      <c r="I20" s="54">
        <v>5475380</v>
      </c>
      <c r="J20" s="54">
        <v>15547143</v>
      </c>
      <c r="K20" s="54">
        <v>4988178</v>
      </c>
      <c r="L20" s="54">
        <v>3575127</v>
      </c>
      <c r="M20" s="54">
        <v>7896577</v>
      </c>
      <c r="N20" s="54">
        <v>16459882</v>
      </c>
      <c r="O20" s="54">
        <v>4537643</v>
      </c>
      <c r="P20" s="54">
        <v>0</v>
      </c>
      <c r="Q20" s="54">
        <v>9091710</v>
      </c>
      <c r="R20" s="54">
        <v>13629353</v>
      </c>
      <c r="S20" s="54">
        <v>0</v>
      </c>
      <c r="T20" s="54">
        <v>0</v>
      </c>
      <c r="U20" s="54">
        <v>0</v>
      </c>
      <c r="V20" s="54">
        <v>0</v>
      </c>
      <c r="W20" s="54">
        <v>45636378</v>
      </c>
      <c r="X20" s="54">
        <v>116549982</v>
      </c>
      <c r="Y20" s="54">
        <v>-70913604</v>
      </c>
      <c r="Z20" s="184">
        <v>-60.84</v>
      </c>
      <c r="AA20" s="130">
        <v>213399981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50000000</v>
      </c>
      <c r="F21" s="60">
        <v>50000000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8298273</v>
      </c>
      <c r="Q21" s="60">
        <v>0</v>
      </c>
      <c r="R21" s="60">
        <v>8298273</v>
      </c>
      <c r="S21" s="60">
        <v>0</v>
      </c>
      <c r="T21" s="60">
        <v>0</v>
      </c>
      <c r="U21" s="60">
        <v>0</v>
      </c>
      <c r="V21" s="60">
        <v>0</v>
      </c>
      <c r="W21" s="82">
        <v>8298273</v>
      </c>
      <c r="X21" s="60">
        <v>74999997</v>
      </c>
      <c r="Y21" s="60">
        <v>-66701724</v>
      </c>
      <c r="Z21" s="140">
        <v>-88.94</v>
      </c>
      <c r="AA21" s="155">
        <v>50000000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2141081581</v>
      </c>
      <c r="D22" s="188">
        <f>SUM(D5:D21)</f>
        <v>0</v>
      </c>
      <c r="E22" s="189">
        <f t="shared" si="0"/>
        <v>2324173359</v>
      </c>
      <c r="F22" s="190">
        <f t="shared" si="0"/>
        <v>2324173359</v>
      </c>
      <c r="G22" s="190">
        <f t="shared" si="0"/>
        <v>344560744</v>
      </c>
      <c r="H22" s="190">
        <f t="shared" si="0"/>
        <v>156981664</v>
      </c>
      <c r="I22" s="190">
        <f t="shared" si="0"/>
        <v>162795847</v>
      </c>
      <c r="J22" s="190">
        <f t="shared" si="0"/>
        <v>664338255</v>
      </c>
      <c r="K22" s="190">
        <f t="shared" si="0"/>
        <v>148259423</v>
      </c>
      <c r="L22" s="190">
        <f t="shared" si="0"/>
        <v>140212838</v>
      </c>
      <c r="M22" s="190">
        <f t="shared" si="0"/>
        <v>273218709</v>
      </c>
      <c r="N22" s="190">
        <f t="shared" si="0"/>
        <v>561690970</v>
      </c>
      <c r="O22" s="190">
        <f t="shared" si="0"/>
        <v>149106523</v>
      </c>
      <c r="P22" s="190">
        <f t="shared" si="0"/>
        <v>141828058</v>
      </c>
      <c r="Q22" s="190">
        <f t="shared" si="0"/>
        <v>256203160</v>
      </c>
      <c r="R22" s="190">
        <f t="shared" si="0"/>
        <v>547137741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1773166966</v>
      </c>
      <c r="X22" s="190">
        <f t="shared" si="0"/>
        <v>1771707872</v>
      </c>
      <c r="Y22" s="190">
        <f t="shared" si="0"/>
        <v>1459094</v>
      </c>
      <c r="Z22" s="191">
        <f>+IF(X22&lt;&gt;0,+(Y22/X22)*100,0)</f>
        <v>0.08235522475569833</v>
      </c>
      <c r="AA22" s="188">
        <f>SUM(AA5:AA21)</f>
        <v>2324173359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654633722</v>
      </c>
      <c r="D25" s="155">
        <v>0</v>
      </c>
      <c r="E25" s="156">
        <v>678371939</v>
      </c>
      <c r="F25" s="60">
        <v>678371939</v>
      </c>
      <c r="G25" s="60">
        <v>54680074</v>
      </c>
      <c r="H25" s="60">
        <v>55362562</v>
      </c>
      <c r="I25" s="60">
        <v>51793312</v>
      </c>
      <c r="J25" s="60">
        <v>161835948</v>
      </c>
      <c r="K25" s="60">
        <v>53817630</v>
      </c>
      <c r="L25" s="60">
        <v>54655479</v>
      </c>
      <c r="M25" s="60">
        <v>53452690</v>
      </c>
      <c r="N25" s="60">
        <v>161925799</v>
      </c>
      <c r="O25" s="60">
        <v>55184534</v>
      </c>
      <c r="P25" s="60">
        <v>54911572</v>
      </c>
      <c r="Q25" s="60">
        <v>52699573</v>
      </c>
      <c r="R25" s="60">
        <v>162795679</v>
      </c>
      <c r="S25" s="60">
        <v>0</v>
      </c>
      <c r="T25" s="60">
        <v>0</v>
      </c>
      <c r="U25" s="60">
        <v>0</v>
      </c>
      <c r="V25" s="60">
        <v>0</v>
      </c>
      <c r="W25" s="60">
        <v>486557426</v>
      </c>
      <c r="X25" s="60">
        <v>499489380</v>
      </c>
      <c r="Y25" s="60">
        <v>-12931954</v>
      </c>
      <c r="Z25" s="140">
        <v>-2.59</v>
      </c>
      <c r="AA25" s="155">
        <v>678371939</v>
      </c>
    </row>
    <row r="26" spans="1:27" ht="12.75">
      <c r="A26" s="183" t="s">
        <v>38</v>
      </c>
      <c r="B26" s="182"/>
      <c r="C26" s="155">
        <v>28790999</v>
      </c>
      <c r="D26" s="155">
        <v>0</v>
      </c>
      <c r="E26" s="156">
        <v>28539353</v>
      </c>
      <c r="F26" s="60">
        <v>28539353</v>
      </c>
      <c r="G26" s="60">
        <v>2421628</v>
      </c>
      <c r="H26" s="60">
        <v>2447611</v>
      </c>
      <c r="I26" s="60">
        <v>2466344</v>
      </c>
      <c r="J26" s="60">
        <v>7335583</v>
      </c>
      <c r="K26" s="60">
        <v>2499577</v>
      </c>
      <c r="L26" s="60">
        <v>2473594</v>
      </c>
      <c r="M26" s="60">
        <v>2473594</v>
      </c>
      <c r="N26" s="60">
        <v>7446765</v>
      </c>
      <c r="O26" s="60">
        <v>4173317</v>
      </c>
      <c r="P26" s="60">
        <v>2704346</v>
      </c>
      <c r="Q26" s="60">
        <v>2704346</v>
      </c>
      <c r="R26" s="60">
        <v>9582009</v>
      </c>
      <c r="S26" s="60">
        <v>0</v>
      </c>
      <c r="T26" s="60">
        <v>0</v>
      </c>
      <c r="U26" s="60">
        <v>0</v>
      </c>
      <c r="V26" s="60">
        <v>0</v>
      </c>
      <c r="W26" s="60">
        <v>24364357</v>
      </c>
      <c r="X26" s="60">
        <v>22998312</v>
      </c>
      <c r="Y26" s="60">
        <v>1366045</v>
      </c>
      <c r="Z26" s="140">
        <v>5.94</v>
      </c>
      <c r="AA26" s="155">
        <v>28539353</v>
      </c>
    </row>
    <row r="27" spans="1:27" ht="12.75">
      <c r="A27" s="183" t="s">
        <v>118</v>
      </c>
      <c r="B27" s="182"/>
      <c r="C27" s="155">
        <v>350487460</v>
      </c>
      <c r="D27" s="155">
        <v>0</v>
      </c>
      <c r="E27" s="156">
        <v>135000000</v>
      </c>
      <c r="F27" s="60">
        <v>135000000</v>
      </c>
      <c r="G27" s="60">
        <v>0</v>
      </c>
      <c r="H27" s="60">
        <v>1112035</v>
      </c>
      <c r="I27" s="60">
        <v>67167</v>
      </c>
      <c r="J27" s="60">
        <v>1179202</v>
      </c>
      <c r="K27" s="60">
        <v>91876</v>
      </c>
      <c r="L27" s="60">
        <v>1059984</v>
      </c>
      <c r="M27" s="60">
        <v>47119</v>
      </c>
      <c r="N27" s="60">
        <v>1198979</v>
      </c>
      <c r="O27" s="60">
        <v>107417</v>
      </c>
      <c r="P27" s="60">
        <v>633509</v>
      </c>
      <c r="Q27" s="60">
        <v>168157</v>
      </c>
      <c r="R27" s="60">
        <v>909083</v>
      </c>
      <c r="S27" s="60">
        <v>0</v>
      </c>
      <c r="T27" s="60">
        <v>0</v>
      </c>
      <c r="U27" s="60">
        <v>0</v>
      </c>
      <c r="V27" s="60">
        <v>0</v>
      </c>
      <c r="W27" s="60">
        <v>3287264</v>
      </c>
      <c r="X27" s="60">
        <v>52499997</v>
      </c>
      <c r="Y27" s="60">
        <v>-49212733</v>
      </c>
      <c r="Z27" s="140">
        <v>-93.74</v>
      </c>
      <c r="AA27" s="155">
        <v>135000000</v>
      </c>
    </row>
    <row r="28" spans="1:27" ht="12.75">
      <c r="A28" s="183" t="s">
        <v>39</v>
      </c>
      <c r="B28" s="182"/>
      <c r="C28" s="155">
        <v>210591424</v>
      </c>
      <c r="D28" s="155">
        <v>0</v>
      </c>
      <c r="E28" s="156">
        <v>87000000</v>
      </c>
      <c r="F28" s="60">
        <v>87000000</v>
      </c>
      <c r="G28" s="60">
        <v>0</v>
      </c>
      <c r="H28" s="60">
        <v>2657700</v>
      </c>
      <c r="I28" s="60">
        <v>0</v>
      </c>
      <c r="J28" s="60">
        <v>2657700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2657700</v>
      </c>
      <c r="X28" s="60">
        <v>59362497</v>
      </c>
      <c r="Y28" s="60">
        <v>-56704797</v>
      </c>
      <c r="Z28" s="140">
        <v>-95.52</v>
      </c>
      <c r="AA28" s="155">
        <v>87000000</v>
      </c>
    </row>
    <row r="29" spans="1:27" ht="12.75">
      <c r="A29" s="183" t="s">
        <v>40</v>
      </c>
      <c r="B29" s="182"/>
      <c r="C29" s="155">
        <v>225560704</v>
      </c>
      <c r="D29" s="155">
        <v>0</v>
      </c>
      <c r="E29" s="156">
        <v>112762720</v>
      </c>
      <c r="F29" s="60">
        <v>127127067</v>
      </c>
      <c r="G29" s="60">
        <v>12876</v>
      </c>
      <c r="H29" s="60">
        <v>1463126</v>
      </c>
      <c r="I29" s="60">
        <v>14007</v>
      </c>
      <c r="J29" s="60">
        <v>1490009</v>
      </c>
      <c r="K29" s="60">
        <v>22631</v>
      </c>
      <c r="L29" s="60">
        <v>36385</v>
      </c>
      <c r="M29" s="60">
        <v>37829</v>
      </c>
      <c r="N29" s="60">
        <v>96845</v>
      </c>
      <c r="O29" s="60">
        <v>55907</v>
      </c>
      <c r="P29" s="60">
        <v>167872</v>
      </c>
      <c r="Q29" s="60">
        <v>60031</v>
      </c>
      <c r="R29" s="60">
        <v>283810</v>
      </c>
      <c r="S29" s="60">
        <v>0</v>
      </c>
      <c r="T29" s="60">
        <v>0</v>
      </c>
      <c r="U29" s="60">
        <v>0</v>
      </c>
      <c r="V29" s="60">
        <v>0</v>
      </c>
      <c r="W29" s="60">
        <v>1870664</v>
      </c>
      <c r="X29" s="60">
        <v>95345298</v>
      </c>
      <c r="Y29" s="60">
        <v>-93474634</v>
      </c>
      <c r="Z29" s="140">
        <v>-98.04</v>
      </c>
      <c r="AA29" s="155">
        <v>127127067</v>
      </c>
    </row>
    <row r="30" spans="1:27" ht="12.75">
      <c r="A30" s="183" t="s">
        <v>119</v>
      </c>
      <c r="B30" s="182"/>
      <c r="C30" s="155">
        <v>893422074</v>
      </c>
      <c r="D30" s="155">
        <v>0</v>
      </c>
      <c r="E30" s="156">
        <v>851493093</v>
      </c>
      <c r="F30" s="60">
        <v>851493093</v>
      </c>
      <c r="G30" s="60">
        <v>71600125</v>
      </c>
      <c r="H30" s="60">
        <v>26206599</v>
      </c>
      <c r="I30" s="60">
        <v>11862258</v>
      </c>
      <c r="J30" s="60">
        <v>109668982</v>
      </c>
      <c r="K30" s="60">
        <v>10539726</v>
      </c>
      <c r="L30" s="60">
        <v>6586635</v>
      </c>
      <c r="M30" s="60">
        <v>93652415</v>
      </c>
      <c r="N30" s="60">
        <v>110778776</v>
      </c>
      <c r="O30" s="60">
        <v>15733679</v>
      </c>
      <c r="P30" s="60">
        <v>3304586</v>
      </c>
      <c r="Q30" s="60">
        <v>100303849</v>
      </c>
      <c r="R30" s="60">
        <v>119342114</v>
      </c>
      <c r="S30" s="60">
        <v>0</v>
      </c>
      <c r="T30" s="60">
        <v>0</v>
      </c>
      <c r="U30" s="60">
        <v>0</v>
      </c>
      <c r="V30" s="60">
        <v>0</v>
      </c>
      <c r="W30" s="60">
        <v>339789872</v>
      </c>
      <c r="X30" s="60">
        <v>660177765</v>
      </c>
      <c r="Y30" s="60">
        <v>-320387893</v>
      </c>
      <c r="Z30" s="140">
        <v>-48.53</v>
      </c>
      <c r="AA30" s="155">
        <v>851493093</v>
      </c>
    </row>
    <row r="31" spans="1:27" ht="12.75">
      <c r="A31" s="183" t="s">
        <v>120</v>
      </c>
      <c r="B31" s="182"/>
      <c r="C31" s="155">
        <v>71864414</v>
      </c>
      <c r="D31" s="155">
        <v>0</v>
      </c>
      <c r="E31" s="156">
        <v>245454976</v>
      </c>
      <c r="F31" s="60">
        <v>78354730</v>
      </c>
      <c r="G31" s="60">
        <v>1292175</v>
      </c>
      <c r="H31" s="60">
        <v>3511420</v>
      </c>
      <c r="I31" s="60">
        <v>4106876</v>
      </c>
      <c r="J31" s="60">
        <v>8910471</v>
      </c>
      <c r="K31" s="60">
        <v>8857195</v>
      </c>
      <c r="L31" s="60">
        <v>10954932</v>
      </c>
      <c r="M31" s="60">
        <v>11124070</v>
      </c>
      <c r="N31" s="60">
        <v>30936197</v>
      </c>
      <c r="O31" s="60">
        <v>6468550</v>
      </c>
      <c r="P31" s="60">
        <v>3988291</v>
      </c>
      <c r="Q31" s="60">
        <v>13543689</v>
      </c>
      <c r="R31" s="60">
        <v>24000530</v>
      </c>
      <c r="S31" s="60">
        <v>0</v>
      </c>
      <c r="T31" s="60">
        <v>0</v>
      </c>
      <c r="U31" s="60">
        <v>0</v>
      </c>
      <c r="V31" s="60">
        <v>0</v>
      </c>
      <c r="W31" s="60">
        <v>63847198</v>
      </c>
      <c r="X31" s="60">
        <v>184091229</v>
      </c>
      <c r="Y31" s="60">
        <v>-120244031</v>
      </c>
      <c r="Z31" s="140">
        <v>-65.32</v>
      </c>
      <c r="AA31" s="155">
        <v>78354730</v>
      </c>
    </row>
    <row r="32" spans="1:27" ht="12.75">
      <c r="A32" s="183" t="s">
        <v>121</v>
      </c>
      <c r="B32" s="182"/>
      <c r="C32" s="155">
        <v>167483478</v>
      </c>
      <c r="D32" s="155">
        <v>0</v>
      </c>
      <c r="E32" s="156">
        <v>68495120</v>
      </c>
      <c r="F32" s="60">
        <v>218862476</v>
      </c>
      <c r="G32" s="60">
        <v>19238494</v>
      </c>
      <c r="H32" s="60">
        <v>11304385</v>
      </c>
      <c r="I32" s="60">
        <v>15079409</v>
      </c>
      <c r="J32" s="60">
        <v>45622288</v>
      </c>
      <c r="K32" s="60">
        <v>13157667</v>
      </c>
      <c r="L32" s="60">
        <v>5112928</v>
      </c>
      <c r="M32" s="60">
        <v>14214661</v>
      </c>
      <c r="N32" s="60">
        <v>32485256</v>
      </c>
      <c r="O32" s="60">
        <v>3957960</v>
      </c>
      <c r="P32" s="60">
        <v>2249151</v>
      </c>
      <c r="Q32" s="60">
        <v>4331315</v>
      </c>
      <c r="R32" s="60">
        <v>10538426</v>
      </c>
      <c r="S32" s="60">
        <v>0</v>
      </c>
      <c r="T32" s="60">
        <v>0</v>
      </c>
      <c r="U32" s="60">
        <v>0</v>
      </c>
      <c r="V32" s="60">
        <v>0</v>
      </c>
      <c r="W32" s="60">
        <v>88645970</v>
      </c>
      <c r="X32" s="60">
        <v>51371343</v>
      </c>
      <c r="Y32" s="60">
        <v>37274627</v>
      </c>
      <c r="Z32" s="140">
        <v>72.56</v>
      </c>
      <c r="AA32" s="155">
        <v>218862476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4192534</v>
      </c>
      <c r="H33" s="60">
        <v>3747452</v>
      </c>
      <c r="I33" s="60">
        <v>3022736</v>
      </c>
      <c r="J33" s="60">
        <v>10962722</v>
      </c>
      <c r="K33" s="60">
        <v>3119506</v>
      </c>
      <c r="L33" s="60">
        <v>3304325</v>
      </c>
      <c r="M33" s="60">
        <v>3383641</v>
      </c>
      <c r="N33" s="60">
        <v>9807472</v>
      </c>
      <c r="O33" s="60">
        <v>3411328</v>
      </c>
      <c r="P33" s="60">
        <v>3484625</v>
      </c>
      <c r="Q33" s="60">
        <v>3613283</v>
      </c>
      <c r="R33" s="60">
        <v>10509236</v>
      </c>
      <c r="S33" s="60">
        <v>0</v>
      </c>
      <c r="T33" s="60">
        <v>0</v>
      </c>
      <c r="U33" s="60">
        <v>0</v>
      </c>
      <c r="V33" s="60">
        <v>0</v>
      </c>
      <c r="W33" s="60">
        <v>31279430</v>
      </c>
      <c r="X33" s="60">
        <v>24637500</v>
      </c>
      <c r="Y33" s="60">
        <v>6641930</v>
      </c>
      <c r="Z33" s="140">
        <v>26.96</v>
      </c>
      <c r="AA33" s="155">
        <v>0</v>
      </c>
    </row>
    <row r="34" spans="1:27" ht="12.75">
      <c r="A34" s="183" t="s">
        <v>43</v>
      </c>
      <c r="B34" s="182"/>
      <c r="C34" s="155">
        <v>208156182</v>
      </c>
      <c r="D34" s="155">
        <v>0</v>
      </c>
      <c r="E34" s="156">
        <v>115704457</v>
      </c>
      <c r="F34" s="60">
        <v>118073000</v>
      </c>
      <c r="G34" s="60">
        <v>56450922</v>
      </c>
      <c r="H34" s="60">
        <v>24558344</v>
      </c>
      <c r="I34" s="60">
        <v>34354451</v>
      </c>
      <c r="J34" s="60">
        <v>115363717</v>
      </c>
      <c r="K34" s="60">
        <v>18874777</v>
      </c>
      <c r="L34" s="60">
        <v>18171907</v>
      </c>
      <c r="M34" s="60">
        <v>39500208</v>
      </c>
      <c r="N34" s="60">
        <v>76546892</v>
      </c>
      <c r="O34" s="60">
        <v>15445575</v>
      </c>
      <c r="P34" s="60">
        <v>14966080</v>
      </c>
      <c r="Q34" s="60">
        <v>24813154</v>
      </c>
      <c r="R34" s="60">
        <v>55224809</v>
      </c>
      <c r="S34" s="60">
        <v>0</v>
      </c>
      <c r="T34" s="60">
        <v>0</v>
      </c>
      <c r="U34" s="60">
        <v>0</v>
      </c>
      <c r="V34" s="60">
        <v>0</v>
      </c>
      <c r="W34" s="60">
        <v>247135418</v>
      </c>
      <c r="X34" s="60">
        <v>86778342</v>
      </c>
      <c r="Y34" s="60">
        <v>160357076</v>
      </c>
      <c r="Z34" s="140">
        <v>184.79</v>
      </c>
      <c r="AA34" s="155">
        <v>118073000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2810990457</v>
      </c>
      <c r="D36" s="188">
        <f>SUM(D25:D35)</f>
        <v>0</v>
      </c>
      <c r="E36" s="189">
        <f t="shared" si="1"/>
        <v>2322821658</v>
      </c>
      <c r="F36" s="190">
        <f t="shared" si="1"/>
        <v>2322821658</v>
      </c>
      <c r="G36" s="190">
        <f t="shared" si="1"/>
        <v>209888828</v>
      </c>
      <c r="H36" s="190">
        <f t="shared" si="1"/>
        <v>132371234</v>
      </c>
      <c r="I36" s="190">
        <f t="shared" si="1"/>
        <v>122766560</v>
      </c>
      <c r="J36" s="190">
        <f t="shared" si="1"/>
        <v>465026622</v>
      </c>
      <c r="K36" s="190">
        <f t="shared" si="1"/>
        <v>110980585</v>
      </c>
      <c r="L36" s="190">
        <f t="shared" si="1"/>
        <v>102356169</v>
      </c>
      <c r="M36" s="190">
        <f t="shared" si="1"/>
        <v>217886227</v>
      </c>
      <c r="N36" s="190">
        <f t="shared" si="1"/>
        <v>431222981</v>
      </c>
      <c r="O36" s="190">
        <f t="shared" si="1"/>
        <v>104538267</v>
      </c>
      <c r="P36" s="190">
        <f t="shared" si="1"/>
        <v>86410032</v>
      </c>
      <c r="Q36" s="190">
        <f t="shared" si="1"/>
        <v>202237397</v>
      </c>
      <c r="R36" s="190">
        <f t="shared" si="1"/>
        <v>393185696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1289435299</v>
      </c>
      <c r="X36" s="190">
        <f t="shared" si="1"/>
        <v>1736751663</v>
      </c>
      <c r="Y36" s="190">
        <f t="shared" si="1"/>
        <v>-447316364</v>
      </c>
      <c r="Z36" s="191">
        <f>+IF(X36&lt;&gt;0,+(Y36/X36)*100,0)</f>
        <v>-25.755919716657843</v>
      </c>
      <c r="AA36" s="188">
        <f>SUM(AA25:AA35)</f>
        <v>2322821658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-669908876</v>
      </c>
      <c r="D38" s="199">
        <f>+D22-D36</f>
        <v>0</v>
      </c>
      <c r="E38" s="200">
        <f t="shared" si="2"/>
        <v>1351701</v>
      </c>
      <c r="F38" s="106">
        <f t="shared" si="2"/>
        <v>1351701</v>
      </c>
      <c r="G38" s="106">
        <f t="shared" si="2"/>
        <v>134671916</v>
      </c>
      <c r="H38" s="106">
        <f t="shared" si="2"/>
        <v>24610430</v>
      </c>
      <c r="I38" s="106">
        <f t="shared" si="2"/>
        <v>40029287</v>
      </c>
      <c r="J38" s="106">
        <f t="shared" si="2"/>
        <v>199311633</v>
      </c>
      <c r="K38" s="106">
        <f t="shared" si="2"/>
        <v>37278838</v>
      </c>
      <c r="L38" s="106">
        <f t="shared" si="2"/>
        <v>37856669</v>
      </c>
      <c r="M38" s="106">
        <f t="shared" si="2"/>
        <v>55332482</v>
      </c>
      <c r="N38" s="106">
        <f t="shared" si="2"/>
        <v>130467989</v>
      </c>
      <c r="O38" s="106">
        <f t="shared" si="2"/>
        <v>44568256</v>
      </c>
      <c r="P38" s="106">
        <f t="shared" si="2"/>
        <v>55418026</v>
      </c>
      <c r="Q38" s="106">
        <f t="shared" si="2"/>
        <v>53965763</v>
      </c>
      <c r="R38" s="106">
        <f t="shared" si="2"/>
        <v>153952045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483731667</v>
      </c>
      <c r="X38" s="106">
        <f>IF(F22=F36,0,X22-X36)</f>
        <v>34956209</v>
      </c>
      <c r="Y38" s="106">
        <f t="shared" si="2"/>
        <v>448775458</v>
      </c>
      <c r="Z38" s="201">
        <f>+IF(X38&lt;&gt;0,+(Y38/X38)*100,0)</f>
        <v>1283.8218755357595</v>
      </c>
      <c r="AA38" s="199">
        <f>+AA22-AA36</f>
        <v>1351701</v>
      </c>
    </row>
    <row r="39" spans="1:27" ht="12.75">
      <c r="A39" s="181" t="s">
        <v>46</v>
      </c>
      <c r="B39" s="185"/>
      <c r="C39" s="155">
        <v>113363000</v>
      </c>
      <c r="D39" s="155">
        <v>0</v>
      </c>
      <c r="E39" s="156">
        <v>156216000</v>
      </c>
      <c r="F39" s="60">
        <v>156216000</v>
      </c>
      <c r="G39" s="60">
        <v>64566000</v>
      </c>
      <c r="H39" s="60">
        <v>0</v>
      </c>
      <c r="I39" s="60">
        <v>0</v>
      </c>
      <c r="J39" s="60">
        <v>64566000</v>
      </c>
      <c r="K39" s="60">
        <v>10500000</v>
      </c>
      <c r="L39" s="60">
        <v>0</v>
      </c>
      <c r="M39" s="60">
        <v>31536000</v>
      </c>
      <c r="N39" s="60">
        <v>42036000</v>
      </c>
      <c r="O39" s="60">
        <v>0</v>
      </c>
      <c r="P39" s="60">
        <v>0</v>
      </c>
      <c r="Q39" s="60">
        <v>58614000</v>
      </c>
      <c r="R39" s="60">
        <v>58614000</v>
      </c>
      <c r="S39" s="60">
        <v>0</v>
      </c>
      <c r="T39" s="60">
        <v>0</v>
      </c>
      <c r="U39" s="60">
        <v>0</v>
      </c>
      <c r="V39" s="60">
        <v>0</v>
      </c>
      <c r="W39" s="60">
        <v>165216000</v>
      </c>
      <c r="X39" s="60">
        <v>117162000</v>
      </c>
      <c r="Y39" s="60">
        <v>48054000</v>
      </c>
      <c r="Z39" s="140">
        <v>41.02</v>
      </c>
      <c r="AA39" s="155">
        <v>156216000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-556545876</v>
      </c>
      <c r="D42" s="206">
        <f>SUM(D38:D41)</f>
        <v>0</v>
      </c>
      <c r="E42" s="207">
        <f t="shared" si="3"/>
        <v>157567701</v>
      </c>
      <c r="F42" s="88">
        <f t="shared" si="3"/>
        <v>157567701</v>
      </c>
      <c r="G42" s="88">
        <f t="shared" si="3"/>
        <v>199237916</v>
      </c>
      <c r="H42" s="88">
        <f t="shared" si="3"/>
        <v>24610430</v>
      </c>
      <c r="I42" s="88">
        <f t="shared" si="3"/>
        <v>40029287</v>
      </c>
      <c r="J42" s="88">
        <f t="shared" si="3"/>
        <v>263877633</v>
      </c>
      <c r="K42" s="88">
        <f t="shared" si="3"/>
        <v>47778838</v>
      </c>
      <c r="L42" s="88">
        <f t="shared" si="3"/>
        <v>37856669</v>
      </c>
      <c r="M42" s="88">
        <f t="shared" si="3"/>
        <v>86868482</v>
      </c>
      <c r="N42" s="88">
        <f t="shared" si="3"/>
        <v>172503989</v>
      </c>
      <c r="O42" s="88">
        <f t="shared" si="3"/>
        <v>44568256</v>
      </c>
      <c r="P42" s="88">
        <f t="shared" si="3"/>
        <v>55418026</v>
      </c>
      <c r="Q42" s="88">
        <f t="shared" si="3"/>
        <v>112579763</v>
      </c>
      <c r="R42" s="88">
        <f t="shared" si="3"/>
        <v>212566045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648947667</v>
      </c>
      <c r="X42" s="88">
        <f t="shared" si="3"/>
        <v>152118209</v>
      </c>
      <c r="Y42" s="88">
        <f t="shared" si="3"/>
        <v>496829458</v>
      </c>
      <c r="Z42" s="208">
        <f>+IF(X42&lt;&gt;0,+(Y42/X42)*100,0)</f>
        <v>326.60748589276386</v>
      </c>
      <c r="AA42" s="206">
        <f>SUM(AA38:AA41)</f>
        <v>157567701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-556545876</v>
      </c>
      <c r="D44" s="210">
        <f>+D42-D43</f>
        <v>0</v>
      </c>
      <c r="E44" s="211">
        <f t="shared" si="4"/>
        <v>157567701</v>
      </c>
      <c r="F44" s="77">
        <f t="shared" si="4"/>
        <v>157567701</v>
      </c>
      <c r="G44" s="77">
        <f t="shared" si="4"/>
        <v>199237916</v>
      </c>
      <c r="H44" s="77">
        <f t="shared" si="4"/>
        <v>24610430</v>
      </c>
      <c r="I44" s="77">
        <f t="shared" si="4"/>
        <v>40029287</v>
      </c>
      <c r="J44" s="77">
        <f t="shared" si="4"/>
        <v>263877633</v>
      </c>
      <c r="K44" s="77">
        <f t="shared" si="4"/>
        <v>47778838</v>
      </c>
      <c r="L44" s="77">
        <f t="shared" si="4"/>
        <v>37856669</v>
      </c>
      <c r="M44" s="77">
        <f t="shared" si="4"/>
        <v>86868482</v>
      </c>
      <c r="N44" s="77">
        <f t="shared" si="4"/>
        <v>172503989</v>
      </c>
      <c r="O44" s="77">
        <f t="shared" si="4"/>
        <v>44568256</v>
      </c>
      <c r="P44" s="77">
        <f t="shared" si="4"/>
        <v>55418026</v>
      </c>
      <c r="Q44" s="77">
        <f t="shared" si="4"/>
        <v>112579763</v>
      </c>
      <c r="R44" s="77">
        <f t="shared" si="4"/>
        <v>212566045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648947667</v>
      </c>
      <c r="X44" s="77">
        <f t="shared" si="4"/>
        <v>152118209</v>
      </c>
      <c r="Y44" s="77">
        <f t="shared" si="4"/>
        <v>496829458</v>
      </c>
      <c r="Z44" s="212">
        <f>+IF(X44&lt;&gt;0,+(Y44/X44)*100,0)</f>
        <v>326.60748589276386</v>
      </c>
      <c r="AA44" s="210">
        <f>+AA42-AA43</f>
        <v>157567701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-556545876</v>
      </c>
      <c r="D46" s="206">
        <f>SUM(D44:D45)</f>
        <v>0</v>
      </c>
      <c r="E46" s="207">
        <f t="shared" si="5"/>
        <v>157567701</v>
      </c>
      <c r="F46" s="88">
        <f t="shared" si="5"/>
        <v>157567701</v>
      </c>
      <c r="G46" s="88">
        <f t="shared" si="5"/>
        <v>199237916</v>
      </c>
      <c r="H46" s="88">
        <f t="shared" si="5"/>
        <v>24610430</v>
      </c>
      <c r="I46" s="88">
        <f t="shared" si="5"/>
        <v>40029287</v>
      </c>
      <c r="J46" s="88">
        <f t="shared" si="5"/>
        <v>263877633</v>
      </c>
      <c r="K46" s="88">
        <f t="shared" si="5"/>
        <v>47778838</v>
      </c>
      <c r="L46" s="88">
        <f t="shared" si="5"/>
        <v>37856669</v>
      </c>
      <c r="M46" s="88">
        <f t="shared" si="5"/>
        <v>86868482</v>
      </c>
      <c r="N46" s="88">
        <f t="shared" si="5"/>
        <v>172503989</v>
      </c>
      <c r="O46" s="88">
        <f t="shared" si="5"/>
        <v>44568256</v>
      </c>
      <c r="P46" s="88">
        <f t="shared" si="5"/>
        <v>55418026</v>
      </c>
      <c r="Q46" s="88">
        <f t="shared" si="5"/>
        <v>112579763</v>
      </c>
      <c r="R46" s="88">
        <f t="shared" si="5"/>
        <v>212566045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648947667</v>
      </c>
      <c r="X46" s="88">
        <f t="shared" si="5"/>
        <v>152118209</v>
      </c>
      <c r="Y46" s="88">
        <f t="shared" si="5"/>
        <v>496829458</v>
      </c>
      <c r="Z46" s="208">
        <f>+IF(X46&lt;&gt;0,+(Y46/X46)*100,0)</f>
        <v>326.60748589276386</v>
      </c>
      <c r="AA46" s="206">
        <f>SUM(AA44:AA45)</f>
        <v>157567701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-556545876</v>
      </c>
      <c r="D48" s="217">
        <f>SUM(D46:D47)</f>
        <v>0</v>
      </c>
      <c r="E48" s="218">
        <f t="shared" si="6"/>
        <v>157567701</v>
      </c>
      <c r="F48" s="219">
        <f t="shared" si="6"/>
        <v>157567701</v>
      </c>
      <c r="G48" s="219">
        <f t="shared" si="6"/>
        <v>199237916</v>
      </c>
      <c r="H48" s="220">
        <f t="shared" si="6"/>
        <v>24610430</v>
      </c>
      <c r="I48" s="220">
        <f t="shared" si="6"/>
        <v>40029287</v>
      </c>
      <c r="J48" s="220">
        <f t="shared" si="6"/>
        <v>263877633</v>
      </c>
      <c r="K48" s="220">
        <f t="shared" si="6"/>
        <v>47778838</v>
      </c>
      <c r="L48" s="220">
        <f t="shared" si="6"/>
        <v>37856669</v>
      </c>
      <c r="M48" s="219">
        <f t="shared" si="6"/>
        <v>86868482</v>
      </c>
      <c r="N48" s="219">
        <f t="shared" si="6"/>
        <v>172503989</v>
      </c>
      <c r="O48" s="220">
        <f t="shared" si="6"/>
        <v>44568256</v>
      </c>
      <c r="P48" s="220">
        <f t="shared" si="6"/>
        <v>55418026</v>
      </c>
      <c r="Q48" s="220">
        <f t="shared" si="6"/>
        <v>112579763</v>
      </c>
      <c r="R48" s="220">
        <f t="shared" si="6"/>
        <v>212566045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648947667</v>
      </c>
      <c r="X48" s="220">
        <f t="shared" si="6"/>
        <v>152118209</v>
      </c>
      <c r="Y48" s="220">
        <f t="shared" si="6"/>
        <v>496829458</v>
      </c>
      <c r="Z48" s="221">
        <f>+IF(X48&lt;&gt;0,+(Y48/X48)*100,0)</f>
        <v>326.60748589276386</v>
      </c>
      <c r="AA48" s="222">
        <f>SUM(AA46:AA47)</f>
        <v>157567701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68521759</v>
      </c>
      <c r="D5" s="153">
        <f>SUM(D6:D8)</f>
        <v>0</v>
      </c>
      <c r="E5" s="154">
        <f t="shared" si="0"/>
        <v>20000000</v>
      </c>
      <c r="F5" s="100">
        <f t="shared" si="0"/>
        <v>20000000</v>
      </c>
      <c r="G5" s="100">
        <f t="shared" si="0"/>
        <v>42000</v>
      </c>
      <c r="H5" s="100">
        <f t="shared" si="0"/>
        <v>574247</v>
      </c>
      <c r="I5" s="100">
        <f t="shared" si="0"/>
        <v>263881</v>
      </c>
      <c r="J5" s="100">
        <f t="shared" si="0"/>
        <v>880128</v>
      </c>
      <c r="K5" s="100">
        <f t="shared" si="0"/>
        <v>440717</v>
      </c>
      <c r="L5" s="100">
        <f t="shared" si="0"/>
        <v>1013544</v>
      </c>
      <c r="M5" s="100">
        <f t="shared" si="0"/>
        <v>263731</v>
      </c>
      <c r="N5" s="100">
        <f t="shared" si="0"/>
        <v>1717992</v>
      </c>
      <c r="O5" s="100">
        <f t="shared" si="0"/>
        <v>13011</v>
      </c>
      <c r="P5" s="100">
        <f t="shared" si="0"/>
        <v>75136</v>
      </c>
      <c r="Q5" s="100">
        <f t="shared" si="0"/>
        <v>191813</v>
      </c>
      <c r="R5" s="100">
        <f t="shared" si="0"/>
        <v>279960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2878080</v>
      </c>
      <c r="X5" s="100">
        <f t="shared" si="0"/>
        <v>37500003</v>
      </c>
      <c r="Y5" s="100">
        <f t="shared" si="0"/>
        <v>-34621923</v>
      </c>
      <c r="Z5" s="137">
        <f>+IF(X5&lt;&gt;0,+(Y5/X5)*100,0)</f>
        <v>-92.32512061399035</v>
      </c>
      <c r="AA5" s="153">
        <f>SUM(AA6:AA8)</f>
        <v>20000000</v>
      </c>
    </row>
    <row r="6" spans="1:27" ht="12.75">
      <c r="A6" s="138" t="s">
        <v>75</v>
      </c>
      <c r="B6" s="136"/>
      <c r="C6" s="155">
        <v>68521759</v>
      </c>
      <c r="D6" s="155"/>
      <c r="E6" s="156">
        <v>20000000</v>
      </c>
      <c r="F6" s="60">
        <v>20000000</v>
      </c>
      <c r="G6" s="60">
        <v>42000</v>
      </c>
      <c r="H6" s="60">
        <v>574247</v>
      </c>
      <c r="I6" s="60">
        <v>263881</v>
      </c>
      <c r="J6" s="60">
        <v>880128</v>
      </c>
      <c r="K6" s="60">
        <v>440717</v>
      </c>
      <c r="L6" s="60">
        <v>1013544</v>
      </c>
      <c r="M6" s="60">
        <v>263731</v>
      </c>
      <c r="N6" s="60">
        <v>1717992</v>
      </c>
      <c r="O6" s="60">
        <v>13011</v>
      </c>
      <c r="P6" s="60">
        <v>75136</v>
      </c>
      <c r="Q6" s="60">
        <v>191813</v>
      </c>
      <c r="R6" s="60">
        <v>279960</v>
      </c>
      <c r="S6" s="60"/>
      <c r="T6" s="60"/>
      <c r="U6" s="60"/>
      <c r="V6" s="60"/>
      <c r="W6" s="60">
        <v>2878080</v>
      </c>
      <c r="X6" s="60">
        <v>37500003</v>
      </c>
      <c r="Y6" s="60">
        <v>-34621923</v>
      </c>
      <c r="Z6" s="140">
        <v>-92.33</v>
      </c>
      <c r="AA6" s="62">
        <v>20000000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209204006</v>
      </c>
      <c r="D9" s="153">
        <f>SUM(D10:D14)</f>
        <v>0</v>
      </c>
      <c r="E9" s="154">
        <f t="shared" si="1"/>
        <v>2525000</v>
      </c>
      <c r="F9" s="100">
        <f t="shared" si="1"/>
        <v>2525000</v>
      </c>
      <c r="G9" s="100">
        <f t="shared" si="1"/>
        <v>1717103</v>
      </c>
      <c r="H9" s="100">
        <f t="shared" si="1"/>
        <v>2822454</v>
      </c>
      <c r="I9" s="100">
        <f t="shared" si="1"/>
        <v>822005</v>
      </c>
      <c r="J9" s="100">
        <f t="shared" si="1"/>
        <v>5361562</v>
      </c>
      <c r="K9" s="100">
        <f t="shared" si="1"/>
        <v>1702113</v>
      </c>
      <c r="L9" s="100">
        <f t="shared" si="1"/>
        <v>6016772</v>
      </c>
      <c r="M9" s="100">
        <f t="shared" si="1"/>
        <v>524532</v>
      </c>
      <c r="N9" s="100">
        <f t="shared" si="1"/>
        <v>8243417</v>
      </c>
      <c r="O9" s="100">
        <f t="shared" si="1"/>
        <v>0</v>
      </c>
      <c r="P9" s="100">
        <f t="shared" si="1"/>
        <v>84296</v>
      </c>
      <c r="Q9" s="100">
        <f t="shared" si="1"/>
        <v>1738325</v>
      </c>
      <c r="R9" s="100">
        <f t="shared" si="1"/>
        <v>1822621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15427600</v>
      </c>
      <c r="X9" s="100">
        <f t="shared" si="1"/>
        <v>0</v>
      </c>
      <c r="Y9" s="100">
        <f t="shared" si="1"/>
        <v>15427600</v>
      </c>
      <c r="Z9" s="137">
        <f>+IF(X9&lt;&gt;0,+(Y9/X9)*100,0)</f>
        <v>0</v>
      </c>
      <c r="AA9" s="102">
        <f>SUM(AA10:AA14)</f>
        <v>2525000</v>
      </c>
    </row>
    <row r="10" spans="1:27" ht="12.75">
      <c r="A10" s="138" t="s">
        <v>79</v>
      </c>
      <c r="B10" s="136"/>
      <c r="C10" s="155">
        <v>2852102</v>
      </c>
      <c r="D10" s="155"/>
      <c r="E10" s="156">
        <v>2525000</v>
      </c>
      <c r="F10" s="60">
        <v>2525000</v>
      </c>
      <c r="G10" s="60"/>
      <c r="H10" s="60">
        <v>1518209</v>
      </c>
      <c r="I10" s="60">
        <v>77574</v>
      </c>
      <c r="J10" s="60">
        <v>1595783</v>
      </c>
      <c r="K10" s="60">
        <v>1211218</v>
      </c>
      <c r="L10" s="60">
        <v>585299</v>
      </c>
      <c r="M10" s="60">
        <v>524532</v>
      </c>
      <c r="N10" s="60">
        <v>2321049</v>
      </c>
      <c r="O10" s="60"/>
      <c r="P10" s="60"/>
      <c r="Q10" s="60">
        <v>350900</v>
      </c>
      <c r="R10" s="60">
        <v>350900</v>
      </c>
      <c r="S10" s="60"/>
      <c r="T10" s="60"/>
      <c r="U10" s="60"/>
      <c r="V10" s="60"/>
      <c r="W10" s="60">
        <v>4267732</v>
      </c>
      <c r="X10" s="60"/>
      <c r="Y10" s="60">
        <v>4267732</v>
      </c>
      <c r="Z10" s="140"/>
      <c r="AA10" s="62">
        <v>2525000</v>
      </c>
    </row>
    <row r="11" spans="1:27" ht="12.75">
      <c r="A11" s="138" t="s">
        <v>80</v>
      </c>
      <c r="B11" s="136"/>
      <c r="C11" s="155">
        <v>32344631</v>
      </c>
      <c r="D11" s="155"/>
      <c r="E11" s="156"/>
      <c r="F11" s="60"/>
      <c r="G11" s="60">
        <v>1717103</v>
      </c>
      <c r="H11" s="60">
        <v>1304245</v>
      </c>
      <c r="I11" s="60">
        <v>744431</v>
      </c>
      <c r="J11" s="60">
        <v>3765779</v>
      </c>
      <c r="K11" s="60">
        <v>490895</v>
      </c>
      <c r="L11" s="60">
        <v>5431473</v>
      </c>
      <c r="M11" s="60"/>
      <c r="N11" s="60">
        <v>5922368</v>
      </c>
      <c r="O11" s="60"/>
      <c r="P11" s="60">
        <v>84296</v>
      </c>
      <c r="Q11" s="60">
        <v>1387425</v>
      </c>
      <c r="R11" s="60">
        <v>1471721</v>
      </c>
      <c r="S11" s="60"/>
      <c r="T11" s="60"/>
      <c r="U11" s="60"/>
      <c r="V11" s="60"/>
      <c r="W11" s="60">
        <v>11159868</v>
      </c>
      <c r="X11" s="60"/>
      <c r="Y11" s="60">
        <v>11159868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174007273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59332306</v>
      </c>
      <c r="D15" s="153">
        <f>SUM(D16:D18)</f>
        <v>0</v>
      </c>
      <c r="E15" s="154">
        <f t="shared" si="2"/>
        <v>32299549</v>
      </c>
      <c r="F15" s="100">
        <f t="shared" si="2"/>
        <v>32300000</v>
      </c>
      <c r="G15" s="100">
        <f t="shared" si="2"/>
        <v>7014799</v>
      </c>
      <c r="H15" s="100">
        <f t="shared" si="2"/>
        <v>5871341</v>
      </c>
      <c r="I15" s="100">
        <f t="shared" si="2"/>
        <v>3660665</v>
      </c>
      <c r="J15" s="100">
        <f t="shared" si="2"/>
        <v>16546805</v>
      </c>
      <c r="K15" s="100">
        <f t="shared" si="2"/>
        <v>3146975</v>
      </c>
      <c r="L15" s="100">
        <f t="shared" si="2"/>
        <v>4558158</v>
      </c>
      <c r="M15" s="100">
        <f t="shared" si="2"/>
        <v>894109</v>
      </c>
      <c r="N15" s="100">
        <f t="shared" si="2"/>
        <v>8599242</v>
      </c>
      <c r="O15" s="100">
        <f t="shared" si="2"/>
        <v>1119840</v>
      </c>
      <c r="P15" s="100">
        <f t="shared" si="2"/>
        <v>1530924</v>
      </c>
      <c r="Q15" s="100">
        <f t="shared" si="2"/>
        <v>4581223</v>
      </c>
      <c r="R15" s="100">
        <f t="shared" si="2"/>
        <v>7231987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32378034</v>
      </c>
      <c r="X15" s="100">
        <f t="shared" si="2"/>
        <v>0</v>
      </c>
      <c r="Y15" s="100">
        <f t="shared" si="2"/>
        <v>32378034</v>
      </c>
      <c r="Z15" s="137">
        <f>+IF(X15&lt;&gt;0,+(Y15/X15)*100,0)</f>
        <v>0</v>
      </c>
      <c r="AA15" s="102">
        <f>SUM(AA16:AA18)</f>
        <v>32300000</v>
      </c>
    </row>
    <row r="16" spans="1:27" ht="12.75">
      <c r="A16" s="138" t="s">
        <v>85</v>
      </c>
      <c r="B16" s="136"/>
      <c r="C16" s="155">
        <v>4921632</v>
      </c>
      <c r="D16" s="155"/>
      <c r="E16" s="156">
        <v>3114038</v>
      </c>
      <c r="F16" s="60">
        <v>3114000</v>
      </c>
      <c r="G16" s="60">
        <v>773791</v>
      </c>
      <c r="H16" s="60">
        <v>1519347</v>
      </c>
      <c r="I16" s="60">
        <v>913127</v>
      </c>
      <c r="J16" s="60">
        <v>3206265</v>
      </c>
      <c r="K16" s="60">
        <v>887522</v>
      </c>
      <c r="L16" s="60">
        <v>894166</v>
      </c>
      <c r="M16" s="60">
        <v>426487</v>
      </c>
      <c r="N16" s="60">
        <v>2208175</v>
      </c>
      <c r="O16" s="60">
        <v>430663</v>
      </c>
      <c r="P16" s="60">
        <v>881997</v>
      </c>
      <c r="Q16" s="60">
        <v>878727</v>
      </c>
      <c r="R16" s="60">
        <v>2191387</v>
      </c>
      <c r="S16" s="60"/>
      <c r="T16" s="60"/>
      <c r="U16" s="60"/>
      <c r="V16" s="60"/>
      <c r="W16" s="60">
        <v>7605827</v>
      </c>
      <c r="X16" s="60"/>
      <c r="Y16" s="60">
        <v>7605827</v>
      </c>
      <c r="Z16" s="140"/>
      <c r="AA16" s="62">
        <v>3114000</v>
      </c>
    </row>
    <row r="17" spans="1:27" ht="12.75">
      <c r="A17" s="138" t="s">
        <v>86</v>
      </c>
      <c r="B17" s="136"/>
      <c r="C17" s="155">
        <v>54410674</v>
      </c>
      <c r="D17" s="155"/>
      <c r="E17" s="156">
        <v>29185511</v>
      </c>
      <c r="F17" s="60">
        <v>29186000</v>
      </c>
      <c r="G17" s="60">
        <v>6241008</v>
      </c>
      <c r="H17" s="60">
        <v>4351994</v>
      </c>
      <c r="I17" s="60">
        <v>2747538</v>
      </c>
      <c r="J17" s="60">
        <v>13340540</v>
      </c>
      <c r="K17" s="60">
        <v>2259453</v>
      </c>
      <c r="L17" s="60">
        <v>3663992</v>
      </c>
      <c r="M17" s="60">
        <v>467622</v>
      </c>
      <c r="N17" s="60">
        <v>6391067</v>
      </c>
      <c r="O17" s="60">
        <v>689177</v>
      </c>
      <c r="P17" s="60">
        <v>648927</v>
      </c>
      <c r="Q17" s="60">
        <v>3702496</v>
      </c>
      <c r="R17" s="60">
        <v>5040600</v>
      </c>
      <c r="S17" s="60"/>
      <c r="T17" s="60"/>
      <c r="U17" s="60"/>
      <c r="V17" s="60"/>
      <c r="W17" s="60">
        <v>24772207</v>
      </c>
      <c r="X17" s="60"/>
      <c r="Y17" s="60">
        <v>24772207</v>
      </c>
      <c r="Z17" s="140"/>
      <c r="AA17" s="62">
        <v>29186000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29693465</v>
      </c>
      <c r="D19" s="153">
        <f>SUM(D20:D23)</f>
        <v>0</v>
      </c>
      <c r="E19" s="154">
        <f t="shared" si="3"/>
        <v>126390586</v>
      </c>
      <c r="F19" s="100">
        <f t="shared" si="3"/>
        <v>126391000</v>
      </c>
      <c r="G19" s="100">
        <f t="shared" si="3"/>
        <v>1562363</v>
      </c>
      <c r="H19" s="100">
        <f t="shared" si="3"/>
        <v>5456509</v>
      </c>
      <c r="I19" s="100">
        <f t="shared" si="3"/>
        <v>8261174</v>
      </c>
      <c r="J19" s="100">
        <f t="shared" si="3"/>
        <v>15280046</v>
      </c>
      <c r="K19" s="100">
        <f t="shared" si="3"/>
        <v>6354400</v>
      </c>
      <c r="L19" s="100">
        <f t="shared" si="3"/>
        <v>8465293</v>
      </c>
      <c r="M19" s="100">
        <f t="shared" si="3"/>
        <v>2307181</v>
      </c>
      <c r="N19" s="100">
        <f t="shared" si="3"/>
        <v>17126874</v>
      </c>
      <c r="O19" s="100">
        <f t="shared" si="3"/>
        <v>0</v>
      </c>
      <c r="P19" s="100">
        <f t="shared" si="3"/>
        <v>1798129</v>
      </c>
      <c r="Q19" s="100">
        <f t="shared" si="3"/>
        <v>17724664</v>
      </c>
      <c r="R19" s="100">
        <f t="shared" si="3"/>
        <v>19522793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51929713</v>
      </c>
      <c r="X19" s="100">
        <f t="shared" si="3"/>
        <v>0</v>
      </c>
      <c r="Y19" s="100">
        <f t="shared" si="3"/>
        <v>51929713</v>
      </c>
      <c r="Z19" s="137">
        <f>+IF(X19&lt;&gt;0,+(Y19/X19)*100,0)</f>
        <v>0</v>
      </c>
      <c r="AA19" s="102">
        <f>SUM(AA20:AA23)</f>
        <v>126391000</v>
      </c>
    </row>
    <row r="20" spans="1:27" ht="12.75">
      <c r="A20" s="138" t="s">
        <v>89</v>
      </c>
      <c r="B20" s="136"/>
      <c r="C20" s="155">
        <v>1649224</v>
      </c>
      <c r="D20" s="155"/>
      <c r="E20" s="156">
        <v>11506115</v>
      </c>
      <c r="F20" s="60">
        <v>11506000</v>
      </c>
      <c r="G20" s="60"/>
      <c r="H20" s="60"/>
      <c r="I20" s="60">
        <v>1053544</v>
      </c>
      <c r="J20" s="60">
        <v>1053544</v>
      </c>
      <c r="K20" s="60"/>
      <c r="L20" s="60"/>
      <c r="M20" s="60"/>
      <c r="N20" s="60"/>
      <c r="O20" s="60"/>
      <c r="P20" s="60"/>
      <c r="Q20" s="60">
        <v>373929</v>
      </c>
      <c r="R20" s="60">
        <v>373929</v>
      </c>
      <c r="S20" s="60"/>
      <c r="T20" s="60"/>
      <c r="U20" s="60"/>
      <c r="V20" s="60"/>
      <c r="W20" s="60">
        <v>1427473</v>
      </c>
      <c r="X20" s="60"/>
      <c r="Y20" s="60">
        <v>1427473</v>
      </c>
      <c r="Z20" s="140"/>
      <c r="AA20" s="62">
        <v>11506000</v>
      </c>
    </row>
    <row r="21" spans="1:27" ht="12.75">
      <c r="A21" s="138" t="s">
        <v>90</v>
      </c>
      <c r="B21" s="136"/>
      <c r="C21" s="155">
        <v>1401100</v>
      </c>
      <c r="D21" s="155"/>
      <c r="E21" s="156">
        <v>31782839</v>
      </c>
      <c r="F21" s="60">
        <v>31783000</v>
      </c>
      <c r="G21" s="60"/>
      <c r="H21" s="60">
        <v>382548</v>
      </c>
      <c r="I21" s="60"/>
      <c r="J21" s="60">
        <v>382548</v>
      </c>
      <c r="K21" s="60">
        <v>256333</v>
      </c>
      <c r="L21" s="60"/>
      <c r="M21" s="60"/>
      <c r="N21" s="60">
        <v>256333</v>
      </c>
      <c r="O21" s="60"/>
      <c r="P21" s="60"/>
      <c r="Q21" s="60">
        <v>309398</v>
      </c>
      <c r="R21" s="60">
        <v>309398</v>
      </c>
      <c r="S21" s="60"/>
      <c r="T21" s="60"/>
      <c r="U21" s="60"/>
      <c r="V21" s="60"/>
      <c r="W21" s="60">
        <v>948279</v>
      </c>
      <c r="X21" s="60"/>
      <c r="Y21" s="60">
        <v>948279</v>
      </c>
      <c r="Z21" s="140"/>
      <c r="AA21" s="62">
        <v>31783000</v>
      </c>
    </row>
    <row r="22" spans="1:27" ht="12.75">
      <c r="A22" s="138" t="s">
        <v>91</v>
      </c>
      <c r="B22" s="136"/>
      <c r="C22" s="157">
        <v>26643141</v>
      </c>
      <c r="D22" s="157"/>
      <c r="E22" s="158">
        <v>79813632</v>
      </c>
      <c r="F22" s="159">
        <v>79814000</v>
      </c>
      <c r="G22" s="159">
        <v>1562363</v>
      </c>
      <c r="H22" s="159">
        <v>5073961</v>
      </c>
      <c r="I22" s="159">
        <v>7207630</v>
      </c>
      <c r="J22" s="159">
        <v>13843954</v>
      </c>
      <c r="K22" s="159">
        <v>6098067</v>
      </c>
      <c r="L22" s="159">
        <v>8465293</v>
      </c>
      <c r="M22" s="159">
        <v>2307181</v>
      </c>
      <c r="N22" s="159">
        <v>16870541</v>
      </c>
      <c r="O22" s="159"/>
      <c r="P22" s="159">
        <v>1798129</v>
      </c>
      <c r="Q22" s="159">
        <v>16567817</v>
      </c>
      <c r="R22" s="159">
        <v>18365946</v>
      </c>
      <c r="S22" s="159"/>
      <c r="T22" s="159"/>
      <c r="U22" s="159"/>
      <c r="V22" s="159"/>
      <c r="W22" s="159">
        <v>49080441</v>
      </c>
      <c r="X22" s="159"/>
      <c r="Y22" s="159">
        <v>49080441</v>
      </c>
      <c r="Z22" s="141"/>
      <c r="AA22" s="225">
        <v>79814000</v>
      </c>
    </row>
    <row r="23" spans="1:27" ht="12.75">
      <c r="A23" s="138" t="s">
        <v>92</v>
      </c>
      <c r="B23" s="136"/>
      <c r="C23" s="155"/>
      <c r="D23" s="155"/>
      <c r="E23" s="156">
        <v>3288000</v>
      </c>
      <c r="F23" s="60">
        <v>3288000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473520</v>
      </c>
      <c r="R23" s="60">
        <v>473520</v>
      </c>
      <c r="S23" s="60"/>
      <c r="T23" s="60"/>
      <c r="U23" s="60"/>
      <c r="V23" s="60"/>
      <c r="W23" s="60">
        <v>473520</v>
      </c>
      <c r="X23" s="60"/>
      <c r="Y23" s="60">
        <v>473520</v>
      </c>
      <c r="Z23" s="140"/>
      <c r="AA23" s="62">
        <v>3288000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366751536</v>
      </c>
      <c r="D25" s="217">
        <f>+D5+D9+D15+D19+D24</f>
        <v>0</v>
      </c>
      <c r="E25" s="230">
        <f t="shared" si="4"/>
        <v>181215135</v>
      </c>
      <c r="F25" s="219">
        <f t="shared" si="4"/>
        <v>181216000</v>
      </c>
      <c r="G25" s="219">
        <f t="shared" si="4"/>
        <v>10336265</v>
      </c>
      <c r="H25" s="219">
        <f t="shared" si="4"/>
        <v>14724551</v>
      </c>
      <c r="I25" s="219">
        <f t="shared" si="4"/>
        <v>13007725</v>
      </c>
      <c r="J25" s="219">
        <f t="shared" si="4"/>
        <v>38068541</v>
      </c>
      <c r="K25" s="219">
        <f t="shared" si="4"/>
        <v>11644205</v>
      </c>
      <c r="L25" s="219">
        <f t="shared" si="4"/>
        <v>20053767</v>
      </c>
      <c r="M25" s="219">
        <f t="shared" si="4"/>
        <v>3989553</v>
      </c>
      <c r="N25" s="219">
        <f t="shared" si="4"/>
        <v>35687525</v>
      </c>
      <c r="O25" s="219">
        <f t="shared" si="4"/>
        <v>1132851</v>
      </c>
      <c r="P25" s="219">
        <f t="shared" si="4"/>
        <v>3488485</v>
      </c>
      <c r="Q25" s="219">
        <f t="shared" si="4"/>
        <v>24236025</v>
      </c>
      <c r="R25" s="219">
        <f t="shared" si="4"/>
        <v>28857361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102613427</v>
      </c>
      <c r="X25" s="219">
        <f t="shared" si="4"/>
        <v>37500003</v>
      </c>
      <c r="Y25" s="219">
        <f t="shared" si="4"/>
        <v>65113424</v>
      </c>
      <c r="Z25" s="231">
        <f>+IF(X25&lt;&gt;0,+(Y25/X25)*100,0)</f>
        <v>173.63578344247065</v>
      </c>
      <c r="AA25" s="232">
        <f>+AA5+AA9+AA15+AA19+AA24</f>
        <v>181216000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113363000</v>
      </c>
      <c r="D28" s="155"/>
      <c r="E28" s="156">
        <v>156215135</v>
      </c>
      <c r="F28" s="60">
        <v>156216000</v>
      </c>
      <c r="G28" s="60">
        <v>10294265</v>
      </c>
      <c r="H28" s="60">
        <v>13963904</v>
      </c>
      <c r="I28" s="60">
        <v>12673142</v>
      </c>
      <c r="J28" s="60">
        <v>36931311</v>
      </c>
      <c r="K28" s="60">
        <v>11203488</v>
      </c>
      <c r="L28" s="60">
        <v>19040223</v>
      </c>
      <c r="M28" s="60">
        <v>3725822</v>
      </c>
      <c r="N28" s="60">
        <v>33969533</v>
      </c>
      <c r="O28" s="60">
        <v>1119840</v>
      </c>
      <c r="P28" s="60">
        <v>3413349</v>
      </c>
      <c r="Q28" s="60">
        <v>23670283</v>
      </c>
      <c r="R28" s="60">
        <v>28203472</v>
      </c>
      <c r="S28" s="60"/>
      <c r="T28" s="60"/>
      <c r="U28" s="60"/>
      <c r="V28" s="60"/>
      <c r="W28" s="60">
        <v>99104316</v>
      </c>
      <c r="X28" s="60">
        <v>33901166</v>
      </c>
      <c r="Y28" s="60">
        <v>65203150</v>
      </c>
      <c r="Z28" s="140">
        <v>192.33</v>
      </c>
      <c r="AA28" s="155">
        <v>156216000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113363000</v>
      </c>
      <c r="D32" s="210">
        <f>SUM(D28:D31)</f>
        <v>0</v>
      </c>
      <c r="E32" s="211">
        <f t="shared" si="5"/>
        <v>156215135</v>
      </c>
      <c r="F32" s="77">
        <f t="shared" si="5"/>
        <v>156216000</v>
      </c>
      <c r="G32" s="77">
        <f t="shared" si="5"/>
        <v>10294265</v>
      </c>
      <c r="H32" s="77">
        <f t="shared" si="5"/>
        <v>13963904</v>
      </c>
      <c r="I32" s="77">
        <f t="shared" si="5"/>
        <v>12673142</v>
      </c>
      <c r="J32" s="77">
        <f t="shared" si="5"/>
        <v>36931311</v>
      </c>
      <c r="K32" s="77">
        <f t="shared" si="5"/>
        <v>11203488</v>
      </c>
      <c r="L32" s="77">
        <f t="shared" si="5"/>
        <v>19040223</v>
      </c>
      <c r="M32" s="77">
        <f t="shared" si="5"/>
        <v>3725822</v>
      </c>
      <c r="N32" s="77">
        <f t="shared" si="5"/>
        <v>33969533</v>
      </c>
      <c r="O32" s="77">
        <f t="shared" si="5"/>
        <v>1119840</v>
      </c>
      <c r="P32" s="77">
        <f t="shared" si="5"/>
        <v>3413349</v>
      </c>
      <c r="Q32" s="77">
        <f t="shared" si="5"/>
        <v>23670283</v>
      </c>
      <c r="R32" s="77">
        <f t="shared" si="5"/>
        <v>28203472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99104316</v>
      </c>
      <c r="X32" s="77">
        <f t="shared" si="5"/>
        <v>33901166</v>
      </c>
      <c r="Y32" s="77">
        <f t="shared" si="5"/>
        <v>65203150</v>
      </c>
      <c r="Z32" s="212">
        <f>+IF(X32&lt;&gt;0,+(Y32/X32)*100,0)</f>
        <v>192.3330601667211</v>
      </c>
      <c r="AA32" s="79">
        <f>SUM(AA28:AA31)</f>
        <v>156216000</v>
      </c>
    </row>
    <row r="33" spans="1:27" ht="12.75">
      <c r="A33" s="237" t="s">
        <v>51</v>
      </c>
      <c r="B33" s="136" t="s">
        <v>137</v>
      </c>
      <c r="C33" s="155">
        <v>209300121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44088415</v>
      </c>
      <c r="D35" s="155"/>
      <c r="E35" s="156">
        <v>25000000</v>
      </c>
      <c r="F35" s="60">
        <v>25000000</v>
      </c>
      <c r="G35" s="60">
        <v>42000</v>
      </c>
      <c r="H35" s="60">
        <v>760647</v>
      </c>
      <c r="I35" s="60">
        <v>334583</v>
      </c>
      <c r="J35" s="60">
        <v>1137230</v>
      </c>
      <c r="K35" s="60">
        <v>440717</v>
      </c>
      <c r="L35" s="60">
        <v>1013544</v>
      </c>
      <c r="M35" s="60">
        <v>263731</v>
      </c>
      <c r="N35" s="60">
        <v>1717992</v>
      </c>
      <c r="O35" s="60">
        <v>13011</v>
      </c>
      <c r="P35" s="60">
        <v>75136</v>
      </c>
      <c r="Q35" s="60">
        <v>565742</v>
      </c>
      <c r="R35" s="60">
        <v>653889</v>
      </c>
      <c r="S35" s="60"/>
      <c r="T35" s="60"/>
      <c r="U35" s="60"/>
      <c r="V35" s="60"/>
      <c r="W35" s="60">
        <v>3509111</v>
      </c>
      <c r="X35" s="60">
        <v>18749997</v>
      </c>
      <c r="Y35" s="60">
        <v>-15240886</v>
      </c>
      <c r="Z35" s="140">
        <v>-81.28</v>
      </c>
      <c r="AA35" s="62">
        <v>25000000</v>
      </c>
    </row>
    <row r="36" spans="1:27" ht="12.75">
      <c r="A36" s="238" t="s">
        <v>139</v>
      </c>
      <c r="B36" s="149"/>
      <c r="C36" s="222">
        <f aca="true" t="shared" si="6" ref="C36:Y36">SUM(C32:C35)</f>
        <v>366751536</v>
      </c>
      <c r="D36" s="222">
        <f>SUM(D32:D35)</f>
        <v>0</v>
      </c>
      <c r="E36" s="218">
        <f t="shared" si="6"/>
        <v>181215135</v>
      </c>
      <c r="F36" s="220">
        <f t="shared" si="6"/>
        <v>181216000</v>
      </c>
      <c r="G36" s="220">
        <f t="shared" si="6"/>
        <v>10336265</v>
      </c>
      <c r="H36" s="220">
        <f t="shared" si="6"/>
        <v>14724551</v>
      </c>
      <c r="I36" s="220">
        <f t="shared" si="6"/>
        <v>13007725</v>
      </c>
      <c r="J36" s="220">
        <f t="shared" si="6"/>
        <v>38068541</v>
      </c>
      <c r="K36" s="220">
        <f t="shared" si="6"/>
        <v>11644205</v>
      </c>
      <c r="L36" s="220">
        <f t="shared" si="6"/>
        <v>20053767</v>
      </c>
      <c r="M36" s="220">
        <f t="shared" si="6"/>
        <v>3989553</v>
      </c>
      <c r="N36" s="220">
        <f t="shared" si="6"/>
        <v>35687525</v>
      </c>
      <c r="O36" s="220">
        <f t="shared" si="6"/>
        <v>1132851</v>
      </c>
      <c r="P36" s="220">
        <f t="shared" si="6"/>
        <v>3488485</v>
      </c>
      <c r="Q36" s="220">
        <f t="shared" si="6"/>
        <v>24236025</v>
      </c>
      <c r="R36" s="220">
        <f t="shared" si="6"/>
        <v>28857361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102613427</v>
      </c>
      <c r="X36" s="220">
        <f t="shared" si="6"/>
        <v>52651163</v>
      </c>
      <c r="Y36" s="220">
        <f t="shared" si="6"/>
        <v>49962264</v>
      </c>
      <c r="Z36" s="221">
        <f>+IF(X36&lt;&gt;0,+(Y36/X36)*100,0)</f>
        <v>94.89299220228051</v>
      </c>
      <c r="AA36" s="239">
        <f>SUM(AA32:AA35)</f>
        <v>181216000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9474</v>
      </c>
      <c r="D6" s="155"/>
      <c r="E6" s="59">
        <v>20000000</v>
      </c>
      <c r="F6" s="60">
        <v>20000000</v>
      </c>
      <c r="G6" s="60">
        <v>-98842765</v>
      </c>
      <c r="H6" s="60">
        <v>102354795</v>
      </c>
      <c r="I6" s="60">
        <v>-39390973</v>
      </c>
      <c r="J6" s="60">
        <v>-39390973</v>
      </c>
      <c r="K6" s="60">
        <v>63617448</v>
      </c>
      <c r="L6" s="60">
        <v>47007917</v>
      </c>
      <c r="M6" s="60">
        <v>66322351</v>
      </c>
      <c r="N6" s="60">
        <v>66322351</v>
      </c>
      <c r="O6" s="60">
        <v>34706689</v>
      </c>
      <c r="P6" s="60">
        <v>62025595</v>
      </c>
      <c r="Q6" s="60">
        <v>53056513</v>
      </c>
      <c r="R6" s="60">
        <v>53056513</v>
      </c>
      <c r="S6" s="60"/>
      <c r="T6" s="60"/>
      <c r="U6" s="60"/>
      <c r="V6" s="60"/>
      <c r="W6" s="60">
        <v>53056513</v>
      </c>
      <c r="X6" s="60">
        <v>15000000</v>
      </c>
      <c r="Y6" s="60">
        <v>38056513</v>
      </c>
      <c r="Z6" s="140">
        <v>253.71</v>
      </c>
      <c r="AA6" s="62">
        <v>20000000</v>
      </c>
    </row>
    <row r="7" spans="1:27" ht="12.75">
      <c r="A7" s="249" t="s">
        <v>144</v>
      </c>
      <c r="B7" s="182"/>
      <c r="C7" s="155">
        <v>2759220</v>
      </c>
      <c r="D7" s="155"/>
      <c r="E7" s="59">
        <v>396776000</v>
      </c>
      <c r="F7" s="60">
        <v>396776000</v>
      </c>
      <c r="G7" s="60"/>
      <c r="H7" s="60"/>
      <c r="I7" s="60"/>
      <c r="J7" s="60"/>
      <c r="K7" s="60"/>
      <c r="L7" s="60"/>
      <c r="M7" s="60"/>
      <c r="N7" s="60"/>
      <c r="O7" s="60"/>
      <c r="P7" s="60">
        <v>-3936000</v>
      </c>
      <c r="Q7" s="60"/>
      <c r="R7" s="60"/>
      <c r="S7" s="60"/>
      <c r="T7" s="60"/>
      <c r="U7" s="60"/>
      <c r="V7" s="60"/>
      <c r="W7" s="60"/>
      <c r="X7" s="60">
        <v>297582000</v>
      </c>
      <c r="Y7" s="60">
        <v>-297582000</v>
      </c>
      <c r="Z7" s="140">
        <v>-100</v>
      </c>
      <c r="AA7" s="62">
        <v>396776000</v>
      </c>
    </row>
    <row r="8" spans="1:27" ht="12.75">
      <c r="A8" s="249" t="s">
        <v>145</v>
      </c>
      <c r="B8" s="182"/>
      <c r="C8" s="155">
        <v>751957360</v>
      </c>
      <c r="D8" s="155"/>
      <c r="E8" s="59">
        <v>2200000000</v>
      </c>
      <c r="F8" s="60">
        <v>2200000000</v>
      </c>
      <c r="G8" s="60">
        <v>102876178</v>
      </c>
      <c r="H8" s="60">
        <v>158284554</v>
      </c>
      <c r="I8" s="60">
        <v>4210448</v>
      </c>
      <c r="J8" s="60">
        <v>4210448</v>
      </c>
      <c r="K8" s="60">
        <v>25665491</v>
      </c>
      <c r="L8" s="60">
        <v>309210287</v>
      </c>
      <c r="M8" s="60">
        <v>359186219</v>
      </c>
      <c r="N8" s="60">
        <v>359186219</v>
      </c>
      <c r="O8" s="60">
        <v>420280426</v>
      </c>
      <c r="P8" s="60">
        <v>466721549</v>
      </c>
      <c r="Q8" s="60">
        <v>533934802</v>
      </c>
      <c r="R8" s="60">
        <v>533934802</v>
      </c>
      <c r="S8" s="60"/>
      <c r="T8" s="60"/>
      <c r="U8" s="60"/>
      <c r="V8" s="60"/>
      <c r="W8" s="60">
        <v>533934802</v>
      </c>
      <c r="X8" s="60">
        <v>1650000000</v>
      </c>
      <c r="Y8" s="60">
        <v>-1116065198</v>
      </c>
      <c r="Z8" s="140">
        <v>-67.64</v>
      </c>
      <c r="AA8" s="62">
        <v>2200000000</v>
      </c>
    </row>
    <row r="9" spans="1:27" ht="12.75">
      <c r="A9" s="249" t="s">
        <v>146</v>
      </c>
      <c r="B9" s="182"/>
      <c r="C9" s="155">
        <v>473808599</v>
      </c>
      <c r="D9" s="155"/>
      <c r="E9" s="59">
        <v>200000000</v>
      </c>
      <c r="F9" s="60">
        <v>200000000</v>
      </c>
      <c r="G9" s="60"/>
      <c r="H9" s="60">
        <v>-995786</v>
      </c>
      <c r="I9" s="60">
        <v>-816065</v>
      </c>
      <c r="J9" s="60">
        <v>-816065</v>
      </c>
      <c r="K9" s="60"/>
      <c r="L9" s="60"/>
      <c r="M9" s="60">
        <v>-1568291</v>
      </c>
      <c r="N9" s="60">
        <v>-1568291</v>
      </c>
      <c r="O9" s="60">
        <v>-2219762</v>
      </c>
      <c r="P9" s="60">
        <v>-2926067</v>
      </c>
      <c r="Q9" s="60">
        <v>-2130235</v>
      </c>
      <c r="R9" s="60">
        <v>-2130235</v>
      </c>
      <c r="S9" s="60"/>
      <c r="T9" s="60"/>
      <c r="U9" s="60"/>
      <c r="V9" s="60"/>
      <c r="W9" s="60">
        <v>-2130235</v>
      </c>
      <c r="X9" s="60">
        <v>150000000</v>
      </c>
      <c r="Y9" s="60">
        <v>-152130235</v>
      </c>
      <c r="Z9" s="140">
        <v>-101.42</v>
      </c>
      <c r="AA9" s="62">
        <v>200000000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>
        <v>8239947</v>
      </c>
      <c r="J10" s="60">
        <v>8239947</v>
      </c>
      <c r="K10" s="159">
        <v>235305859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6727272</v>
      </c>
      <c r="D11" s="155"/>
      <c r="E11" s="59">
        <v>365000000</v>
      </c>
      <c r="F11" s="60">
        <v>365000000</v>
      </c>
      <c r="G11" s="60"/>
      <c r="H11" s="60">
        <v>378558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273750000</v>
      </c>
      <c r="Y11" s="60">
        <v>-273750000</v>
      </c>
      <c r="Z11" s="140">
        <v>-100</v>
      </c>
      <c r="AA11" s="62">
        <v>365000000</v>
      </c>
    </row>
    <row r="12" spans="1:27" ht="12.75">
      <c r="A12" s="250" t="s">
        <v>56</v>
      </c>
      <c r="B12" s="251"/>
      <c r="C12" s="168">
        <f aca="true" t="shared" si="0" ref="C12:Y12">SUM(C6:C11)</f>
        <v>1235261925</v>
      </c>
      <c r="D12" s="168">
        <f>SUM(D6:D11)</f>
        <v>0</v>
      </c>
      <c r="E12" s="72">
        <f t="shared" si="0"/>
        <v>3181776000</v>
      </c>
      <c r="F12" s="73">
        <f t="shared" si="0"/>
        <v>3181776000</v>
      </c>
      <c r="G12" s="73">
        <f t="shared" si="0"/>
        <v>4033413</v>
      </c>
      <c r="H12" s="73">
        <f t="shared" si="0"/>
        <v>260022121</v>
      </c>
      <c r="I12" s="73">
        <f t="shared" si="0"/>
        <v>-27756643</v>
      </c>
      <c r="J12" s="73">
        <f t="shared" si="0"/>
        <v>-27756643</v>
      </c>
      <c r="K12" s="73">
        <f t="shared" si="0"/>
        <v>324588798</v>
      </c>
      <c r="L12" s="73">
        <f t="shared" si="0"/>
        <v>356218204</v>
      </c>
      <c r="M12" s="73">
        <f t="shared" si="0"/>
        <v>423940279</v>
      </c>
      <c r="N12" s="73">
        <f t="shared" si="0"/>
        <v>423940279</v>
      </c>
      <c r="O12" s="73">
        <f t="shared" si="0"/>
        <v>452767353</v>
      </c>
      <c r="P12" s="73">
        <f t="shared" si="0"/>
        <v>521885077</v>
      </c>
      <c r="Q12" s="73">
        <f t="shared" si="0"/>
        <v>584861080</v>
      </c>
      <c r="R12" s="73">
        <f t="shared" si="0"/>
        <v>584861080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584861080</v>
      </c>
      <c r="X12" s="73">
        <f t="shared" si="0"/>
        <v>2386332000</v>
      </c>
      <c r="Y12" s="73">
        <f t="shared" si="0"/>
        <v>-1801470920</v>
      </c>
      <c r="Z12" s="170">
        <f>+IF(X12&lt;&gt;0,+(Y12/X12)*100,0)</f>
        <v>-75.49121077871813</v>
      </c>
      <c r="AA12" s="74">
        <f>SUM(AA6:AA11)</f>
        <v>3181776000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304067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332598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943569450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4474627747</v>
      </c>
      <c r="D19" s="155"/>
      <c r="E19" s="59">
        <v>4517977000</v>
      </c>
      <c r="F19" s="60">
        <v>4517977000</v>
      </c>
      <c r="G19" s="60">
        <v>2548680</v>
      </c>
      <c r="H19" s="60">
        <v>23181467</v>
      </c>
      <c r="I19" s="60"/>
      <c r="J19" s="60"/>
      <c r="K19" s="60">
        <v>39723733</v>
      </c>
      <c r="L19" s="60">
        <v>50629550</v>
      </c>
      <c r="M19" s="60">
        <v>71396997</v>
      </c>
      <c r="N19" s="60">
        <v>71396997</v>
      </c>
      <c r="O19" s="60">
        <v>76416315</v>
      </c>
      <c r="P19" s="60">
        <v>79388948</v>
      </c>
      <c r="Q19" s="60">
        <v>103132184</v>
      </c>
      <c r="R19" s="60">
        <v>103132184</v>
      </c>
      <c r="S19" s="60"/>
      <c r="T19" s="60"/>
      <c r="U19" s="60"/>
      <c r="V19" s="60"/>
      <c r="W19" s="60">
        <v>103132184</v>
      </c>
      <c r="X19" s="60">
        <v>3388482750</v>
      </c>
      <c r="Y19" s="60">
        <v>-3285350566</v>
      </c>
      <c r="Z19" s="140">
        <v>-96.96</v>
      </c>
      <c r="AA19" s="62">
        <v>4517977000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7104349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5425938211</v>
      </c>
      <c r="D24" s="168">
        <f>SUM(D15:D23)</f>
        <v>0</v>
      </c>
      <c r="E24" s="76">
        <f t="shared" si="1"/>
        <v>4517977000</v>
      </c>
      <c r="F24" s="77">
        <f t="shared" si="1"/>
        <v>4517977000</v>
      </c>
      <c r="G24" s="77">
        <f t="shared" si="1"/>
        <v>2548680</v>
      </c>
      <c r="H24" s="77">
        <f t="shared" si="1"/>
        <v>23181467</v>
      </c>
      <c r="I24" s="77">
        <f t="shared" si="1"/>
        <v>0</v>
      </c>
      <c r="J24" s="77">
        <f t="shared" si="1"/>
        <v>0</v>
      </c>
      <c r="K24" s="77">
        <f t="shared" si="1"/>
        <v>39723733</v>
      </c>
      <c r="L24" s="77">
        <f t="shared" si="1"/>
        <v>50629550</v>
      </c>
      <c r="M24" s="77">
        <f t="shared" si="1"/>
        <v>71396997</v>
      </c>
      <c r="N24" s="77">
        <f t="shared" si="1"/>
        <v>71396997</v>
      </c>
      <c r="O24" s="77">
        <f t="shared" si="1"/>
        <v>76416315</v>
      </c>
      <c r="P24" s="77">
        <f t="shared" si="1"/>
        <v>79388948</v>
      </c>
      <c r="Q24" s="77">
        <f t="shared" si="1"/>
        <v>103132184</v>
      </c>
      <c r="R24" s="77">
        <f t="shared" si="1"/>
        <v>103132184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103132184</v>
      </c>
      <c r="X24" s="77">
        <f t="shared" si="1"/>
        <v>3388482750</v>
      </c>
      <c r="Y24" s="77">
        <f t="shared" si="1"/>
        <v>-3285350566</v>
      </c>
      <c r="Z24" s="212">
        <f>+IF(X24&lt;&gt;0,+(Y24/X24)*100,0)</f>
        <v>-96.95639046709033</v>
      </c>
      <c r="AA24" s="79">
        <f>SUM(AA15:AA23)</f>
        <v>4517977000</v>
      </c>
    </row>
    <row r="25" spans="1:27" ht="12.75">
      <c r="A25" s="250" t="s">
        <v>159</v>
      </c>
      <c r="B25" s="251"/>
      <c r="C25" s="168">
        <f aca="true" t="shared" si="2" ref="C25:Y25">+C12+C24</f>
        <v>6661200136</v>
      </c>
      <c r="D25" s="168">
        <f>+D12+D24</f>
        <v>0</v>
      </c>
      <c r="E25" s="72">
        <f t="shared" si="2"/>
        <v>7699753000</v>
      </c>
      <c r="F25" s="73">
        <f t="shared" si="2"/>
        <v>7699753000</v>
      </c>
      <c r="G25" s="73">
        <f t="shared" si="2"/>
        <v>6582093</v>
      </c>
      <c r="H25" s="73">
        <f t="shared" si="2"/>
        <v>283203588</v>
      </c>
      <c r="I25" s="73">
        <f t="shared" si="2"/>
        <v>-27756643</v>
      </c>
      <c r="J25" s="73">
        <f t="shared" si="2"/>
        <v>-27756643</v>
      </c>
      <c r="K25" s="73">
        <f t="shared" si="2"/>
        <v>364312531</v>
      </c>
      <c r="L25" s="73">
        <f t="shared" si="2"/>
        <v>406847754</v>
      </c>
      <c r="M25" s="73">
        <f t="shared" si="2"/>
        <v>495337276</v>
      </c>
      <c r="N25" s="73">
        <f t="shared" si="2"/>
        <v>495337276</v>
      </c>
      <c r="O25" s="73">
        <f t="shared" si="2"/>
        <v>529183668</v>
      </c>
      <c r="P25" s="73">
        <f t="shared" si="2"/>
        <v>601274025</v>
      </c>
      <c r="Q25" s="73">
        <f t="shared" si="2"/>
        <v>687993264</v>
      </c>
      <c r="R25" s="73">
        <f t="shared" si="2"/>
        <v>687993264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687993264</v>
      </c>
      <c r="X25" s="73">
        <f t="shared" si="2"/>
        <v>5774814750</v>
      </c>
      <c r="Y25" s="73">
        <f t="shared" si="2"/>
        <v>-5086821486</v>
      </c>
      <c r="Z25" s="170">
        <f>+IF(X25&lt;&gt;0,+(Y25/X25)*100,0)</f>
        <v>-88.08631456099955</v>
      </c>
      <c r="AA25" s="74">
        <f>+AA12+AA24</f>
        <v>7699753000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7644182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38320875</v>
      </c>
      <c r="D31" s="155"/>
      <c r="E31" s="59"/>
      <c r="F31" s="60"/>
      <c r="G31" s="60">
        <v>27247</v>
      </c>
      <c r="H31" s="60">
        <v>148060</v>
      </c>
      <c r="I31" s="60">
        <v>33998</v>
      </c>
      <c r="J31" s="60">
        <v>33998</v>
      </c>
      <c r="K31" s="60">
        <v>410680</v>
      </c>
      <c r="L31" s="60">
        <v>433581</v>
      </c>
      <c r="M31" s="60">
        <v>508505</v>
      </c>
      <c r="N31" s="60">
        <v>508505</v>
      </c>
      <c r="O31" s="60">
        <v>624260</v>
      </c>
      <c r="P31" s="60">
        <v>-674459</v>
      </c>
      <c r="Q31" s="60">
        <v>836475</v>
      </c>
      <c r="R31" s="60">
        <v>836475</v>
      </c>
      <c r="S31" s="60"/>
      <c r="T31" s="60"/>
      <c r="U31" s="60"/>
      <c r="V31" s="60"/>
      <c r="W31" s="60">
        <v>836475</v>
      </c>
      <c r="X31" s="60"/>
      <c r="Y31" s="60">
        <v>836475</v>
      </c>
      <c r="Z31" s="140"/>
      <c r="AA31" s="62"/>
    </row>
    <row r="32" spans="1:27" ht="12.75">
      <c r="A32" s="249" t="s">
        <v>164</v>
      </c>
      <c r="B32" s="182"/>
      <c r="C32" s="155">
        <v>3753085015</v>
      </c>
      <c r="D32" s="155"/>
      <c r="E32" s="59">
        <v>2300000000</v>
      </c>
      <c r="F32" s="60">
        <v>2300000000</v>
      </c>
      <c r="G32" s="60">
        <v>-108291942</v>
      </c>
      <c r="H32" s="60">
        <v>-150122771</v>
      </c>
      <c r="I32" s="60">
        <v>-51788069</v>
      </c>
      <c r="J32" s="60">
        <v>-51788069</v>
      </c>
      <c r="K32" s="60">
        <v>-248324428</v>
      </c>
      <c r="L32" s="60">
        <v>-68490916</v>
      </c>
      <c r="M32" s="60">
        <v>-119475678</v>
      </c>
      <c r="N32" s="60">
        <v>-119475678</v>
      </c>
      <c r="O32" s="60">
        <v>-93123223</v>
      </c>
      <c r="P32" s="60">
        <v>74431303</v>
      </c>
      <c r="Q32" s="60">
        <v>-95828597</v>
      </c>
      <c r="R32" s="60">
        <v>-95828597</v>
      </c>
      <c r="S32" s="60"/>
      <c r="T32" s="60"/>
      <c r="U32" s="60"/>
      <c r="V32" s="60"/>
      <c r="W32" s="60">
        <v>-95828597</v>
      </c>
      <c r="X32" s="60">
        <v>1725000000</v>
      </c>
      <c r="Y32" s="60">
        <v>-1820828597</v>
      </c>
      <c r="Z32" s="140">
        <v>-105.56</v>
      </c>
      <c r="AA32" s="62">
        <v>2300000000</v>
      </c>
    </row>
    <row r="33" spans="1:27" ht="12.75">
      <c r="A33" s="249" t="s">
        <v>165</v>
      </c>
      <c r="B33" s="182"/>
      <c r="C33" s="155">
        <v>12535673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3811585745</v>
      </c>
      <c r="D34" s="168">
        <f>SUM(D29:D33)</f>
        <v>0</v>
      </c>
      <c r="E34" s="72">
        <f t="shared" si="3"/>
        <v>2300000000</v>
      </c>
      <c r="F34" s="73">
        <f t="shared" si="3"/>
        <v>2300000000</v>
      </c>
      <c r="G34" s="73">
        <f t="shared" si="3"/>
        <v>-108264695</v>
      </c>
      <c r="H34" s="73">
        <f t="shared" si="3"/>
        <v>-149974711</v>
      </c>
      <c r="I34" s="73">
        <f t="shared" si="3"/>
        <v>-51754071</v>
      </c>
      <c r="J34" s="73">
        <f t="shared" si="3"/>
        <v>-51754071</v>
      </c>
      <c r="K34" s="73">
        <f t="shared" si="3"/>
        <v>-247913748</v>
      </c>
      <c r="L34" s="73">
        <f t="shared" si="3"/>
        <v>-68057335</v>
      </c>
      <c r="M34" s="73">
        <f t="shared" si="3"/>
        <v>-118967173</v>
      </c>
      <c r="N34" s="73">
        <f t="shared" si="3"/>
        <v>-118967173</v>
      </c>
      <c r="O34" s="73">
        <f t="shared" si="3"/>
        <v>-92498963</v>
      </c>
      <c r="P34" s="73">
        <f t="shared" si="3"/>
        <v>73756844</v>
      </c>
      <c r="Q34" s="73">
        <f t="shared" si="3"/>
        <v>-94992122</v>
      </c>
      <c r="R34" s="73">
        <f t="shared" si="3"/>
        <v>-94992122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-94992122</v>
      </c>
      <c r="X34" s="73">
        <f t="shared" si="3"/>
        <v>1725000000</v>
      </c>
      <c r="Y34" s="73">
        <f t="shared" si="3"/>
        <v>-1819992122</v>
      </c>
      <c r="Z34" s="170">
        <f>+IF(X34&lt;&gt;0,+(Y34/X34)*100,0)</f>
        <v>-105.50678968115943</v>
      </c>
      <c r="AA34" s="74">
        <f>SUM(AA29:AA33)</f>
        <v>2300000000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487704680</v>
      </c>
      <c r="D38" s="155"/>
      <c r="E38" s="59">
        <v>320000000</v>
      </c>
      <c r="F38" s="60">
        <v>320000000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240000000</v>
      </c>
      <c r="Y38" s="60">
        <v>-240000000</v>
      </c>
      <c r="Z38" s="140">
        <v>-100</v>
      </c>
      <c r="AA38" s="62">
        <v>320000000</v>
      </c>
    </row>
    <row r="39" spans="1:27" ht="12.75">
      <c r="A39" s="250" t="s">
        <v>59</v>
      </c>
      <c r="B39" s="253"/>
      <c r="C39" s="168">
        <f aca="true" t="shared" si="4" ref="C39:Y39">SUM(C37:C38)</f>
        <v>487704680</v>
      </c>
      <c r="D39" s="168">
        <f>SUM(D37:D38)</f>
        <v>0</v>
      </c>
      <c r="E39" s="76">
        <f t="shared" si="4"/>
        <v>320000000</v>
      </c>
      <c r="F39" s="77">
        <f t="shared" si="4"/>
        <v>320000000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240000000</v>
      </c>
      <c r="Y39" s="77">
        <f t="shared" si="4"/>
        <v>-240000000</v>
      </c>
      <c r="Z39" s="212">
        <f>+IF(X39&lt;&gt;0,+(Y39/X39)*100,0)</f>
        <v>-100</v>
      </c>
      <c r="AA39" s="79">
        <f>SUM(AA37:AA38)</f>
        <v>320000000</v>
      </c>
    </row>
    <row r="40" spans="1:27" ht="12.75">
      <c r="A40" s="250" t="s">
        <v>167</v>
      </c>
      <c r="B40" s="251"/>
      <c r="C40" s="168">
        <f aca="true" t="shared" si="5" ref="C40:Y40">+C34+C39</f>
        <v>4299290425</v>
      </c>
      <c r="D40" s="168">
        <f>+D34+D39</f>
        <v>0</v>
      </c>
      <c r="E40" s="72">
        <f t="shared" si="5"/>
        <v>2620000000</v>
      </c>
      <c r="F40" s="73">
        <f t="shared" si="5"/>
        <v>2620000000</v>
      </c>
      <c r="G40" s="73">
        <f t="shared" si="5"/>
        <v>-108264695</v>
      </c>
      <c r="H40" s="73">
        <f t="shared" si="5"/>
        <v>-149974711</v>
      </c>
      <c r="I40" s="73">
        <f t="shared" si="5"/>
        <v>-51754071</v>
      </c>
      <c r="J40" s="73">
        <f t="shared" si="5"/>
        <v>-51754071</v>
      </c>
      <c r="K40" s="73">
        <f t="shared" si="5"/>
        <v>-247913748</v>
      </c>
      <c r="L40" s="73">
        <f t="shared" si="5"/>
        <v>-68057335</v>
      </c>
      <c r="M40" s="73">
        <f t="shared" si="5"/>
        <v>-118967173</v>
      </c>
      <c r="N40" s="73">
        <f t="shared" si="5"/>
        <v>-118967173</v>
      </c>
      <c r="O40" s="73">
        <f t="shared" si="5"/>
        <v>-92498963</v>
      </c>
      <c r="P40" s="73">
        <f t="shared" si="5"/>
        <v>73756844</v>
      </c>
      <c r="Q40" s="73">
        <f t="shared" si="5"/>
        <v>-94992122</v>
      </c>
      <c r="R40" s="73">
        <f t="shared" si="5"/>
        <v>-94992122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-94992122</v>
      </c>
      <c r="X40" s="73">
        <f t="shared" si="5"/>
        <v>1965000000</v>
      </c>
      <c r="Y40" s="73">
        <f t="shared" si="5"/>
        <v>-2059992122</v>
      </c>
      <c r="Z40" s="170">
        <f>+IF(X40&lt;&gt;0,+(Y40/X40)*100,0)</f>
        <v>-104.83420468193385</v>
      </c>
      <c r="AA40" s="74">
        <f>+AA34+AA39</f>
        <v>2620000000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2361909711</v>
      </c>
      <c r="D42" s="257">
        <f>+D25-D40</f>
        <v>0</v>
      </c>
      <c r="E42" s="258">
        <f t="shared" si="6"/>
        <v>5079753000</v>
      </c>
      <c r="F42" s="259">
        <f t="shared" si="6"/>
        <v>5079753000</v>
      </c>
      <c r="G42" s="259">
        <f t="shared" si="6"/>
        <v>114846788</v>
      </c>
      <c r="H42" s="259">
        <f t="shared" si="6"/>
        <v>433178299</v>
      </c>
      <c r="I42" s="259">
        <f t="shared" si="6"/>
        <v>23997428</v>
      </c>
      <c r="J42" s="259">
        <f t="shared" si="6"/>
        <v>23997428</v>
      </c>
      <c r="K42" s="259">
        <f t="shared" si="6"/>
        <v>612226279</v>
      </c>
      <c r="L42" s="259">
        <f t="shared" si="6"/>
        <v>474905089</v>
      </c>
      <c r="M42" s="259">
        <f t="shared" si="6"/>
        <v>614304449</v>
      </c>
      <c r="N42" s="259">
        <f t="shared" si="6"/>
        <v>614304449</v>
      </c>
      <c r="O42" s="259">
        <f t="shared" si="6"/>
        <v>621682631</v>
      </c>
      <c r="P42" s="259">
        <f t="shared" si="6"/>
        <v>527517181</v>
      </c>
      <c r="Q42" s="259">
        <f t="shared" si="6"/>
        <v>782985386</v>
      </c>
      <c r="R42" s="259">
        <f t="shared" si="6"/>
        <v>782985386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782985386</v>
      </c>
      <c r="X42" s="259">
        <f t="shared" si="6"/>
        <v>3809814750</v>
      </c>
      <c r="Y42" s="259">
        <f t="shared" si="6"/>
        <v>-3026829364</v>
      </c>
      <c r="Z42" s="260">
        <f>+IF(X42&lt;&gt;0,+(Y42/X42)*100,0)</f>
        <v>-79.44820319675648</v>
      </c>
      <c r="AA42" s="261">
        <f>+AA25-AA40</f>
        <v>5079753000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2361909711</v>
      </c>
      <c r="D45" s="155"/>
      <c r="E45" s="59">
        <v>5079753000</v>
      </c>
      <c r="F45" s="60">
        <v>5079753000</v>
      </c>
      <c r="G45" s="60"/>
      <c r="H45" s="60">
        <v>433178299</v>
      </c>
      <c r="I45" s="60">
        <v>23997428</v>
      </c>
      <c r="J45" s="60">
        <v>23997428</v>
      </c>
      <c r="K45" s="60">
        <v>612226279</v>
      </c>
      <c r="L45" s="60">
        <v>480483901</v>
      </c>
      <c r="M45" s="60">
        <v>614304449</v>
      </c>
      <c r="N45" s="60">
        <v>614304449</v>
      </c>
      <c r="O45" s="60">
        <v>621682631</v>
      </c>
      <c r="P45" s="60">
        <v>527517181</v>
      </c>
      <c r="Q45" s="60">
        <v>782985386</v>
      </c>
      <c r="R45" s="60">
        <v>782985386</v>
      </c>
      <c r="S45" s="60"/>
      <c r="T45" s="60"/>
      <c r="U45" s="60"/>
      <c r="V45" s="60"/>
      <c r="W45" s="60">
        <v>782985386</v>
      </c>
      <c r="X45" s="60">
        <v>3809814750</v>
      </c>
      <c r="Y45" s="60">
        <v>-3026829364</v>
      </c>
      <c r="Z45" s="139">
        <v>-79.45</v>
      </c>
      <c r="AA45" s="62">
        <v>5079753000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114846788</v>
      </c>
      <c r="H46" s="60"/>
      <c r="I46" s="60"/>
      <c r="J46" s="60"/>
      <c r="K46" s="60"/>
      <c r="L46" s="60">
        <v>-5578812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2361909711</v>
      </c>
      <c r="D48" s="217">
        <f>SUM(D45:D47)</f>
        <v>0</v>
      </c>
      <c r="E48" s="264">
        <f t="shared" si="7"/>
        <v>5079753000</v>
      </c>
      <c r="F48" s="219">
        <f t="shared" si="7"/>
        <v>5079753000</v>
      </c>
      <c r="G48" s="219">
        <f t="shared" si="7"/>
        <v>114846788</v>
      </c>
      <c r="H48" s="219">
        <f t="shared" si="7"/>
        <v>433178299</v>
      </c>
      <c r="I48" s="219">
        <f t="shared" si="7"/>
        <v>23997428</v>
      </c>
      <c r="J48" s="219">
        <f t="shared" si="7"/>
        <v>23997428</v>
      </c>
      <c r="K48" s="219">
        <f t="shared" si="7"/>
        <v>612226279</v>
      </c>
      <c r="L48" s="219">
        <f t="shared" si="7"/>
        <v>474905089</v>
      </c>
      <c r="M48" s="219">
        <f t="shared" si="7"/>
        <v>614304449</v>
      </c>
      <c r="N48" s="219">
        <f t="shared" si="7"/>
        <v>614304449</v>
      </c>
      <c r="O48" s="219">
        <f t="shared" si="7"/>
        <v>621682631</v>
      </c>
      <c r="P48" s="219">
        <f t="shared" si="7"/>
        <v>527517181</v>
      </c>
      <c r="Q48" s="219">
        <f t="shared" si="7"/>
        <v>782985386</v>
      </c>
      <c r="R48" s="219">
        <f t="shared" si="7"/>
        <v>782985386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782985386</v>
      </c>
      <c r="X48" s="219">
        <f t="shared" si="7"/>
        <v>3809814750</v>
      </c>
      <c r="Y48" s="219">
        <f t="shared" si="7"/>
        <v>-3026829364</v>
      </c>
      <c r="Z48" s="265">
        <f>+IF(X48&lt;&gt;0,+(Y48/X48)*100,0)</f>
        <v>-79.44820319675648</v>
      </c>
      <c r="AA48" s="232">
        <f>SUM(AA45:AA47)</f>
        <v>5079753000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279795592</v>
      </c>
      <c r="D6" s="155"/>
      <c r="E6" s="59">
        <v>262455048</v>
      </c>
      <c r="F6" s="60">
        <v>262455048</v>
      </c>
      <c r="G6" s="60">
        <v>13959898</v>
      </c>
      <c r="H6" s="60">
        <v>16494152</v>
      </c>
      <c r="I6" s="60">
        <v>19613073</v>
      </c>
      <c r="J6" s="60">
        <v>50067123</v>
      </c>
      <c r="K6" s="60">
        <v>26694585</v>
      </c>
      <c r="L6" s="60">
        <v>17064669</v>
      </c>
      <c r="M6" s="60">
        <v>22240639</v>
      </c>
      <c r="N6" s="60">
        <v>65999893</v>
      </c>
      <c r="O6" s="60">
        <v>15666899</v>
      </c>
      <c r="P6" s="60">
        <v>18340743</v>
      </c>
      <c r="Q6" s="60">
        <v>15805691</v>
      </c>
      <c r="R6" s="60">
        <v>49813333</v>
      </c>
      <c r="S6" s="60"/>
      <c r="T6" s="60"/>
      <c r="U6" s="60"/>
      <c r="V6" s="60"/>
      <c r="W6" s="60">
        <v>165880349</v>
      </c>
      <c r="X6" s="60">
        <v>196841286</v>
      </c>
      <c r="Y6" s="60">
        <v>-30960937</v>
      </c>
      <c r="Z6" s="140">
        <v>-15.73</v>
      </c>
      <c r="AA6" s="62">
        <v>262455048</v>
      </c>
    </row>
    <row r="7" spans="1:27" ht="12.75">
      <c r="A7" s="249" t="s">
        <v>32</v>
      </c>
      <c r="B7" s="182"/>
      <c r="C7" s="155">
        <v>830862308</v>
      </c>
      <c r="D7" s="155"/>
      <c r="E7" s="59">
        <v>1017779124</v>
      </c>
      <c r="F7" s="60">
        <v>1017779124</v>
      </c>
      <c r="G7" s="60">
        <v>44618398</v>
      </c>
      <c r="H7" s="60">
        <v>62594459</v>
      </c>
      <c r="I7" s="60">
        <v>60395611</v>
      </c>
      <c r="J7" s="60">
        <v>167608468</v>
      </c>
      <c r="K7" s="60">
        <v>63878060</v>
      </c>
      <c r="L7" s="60">
        <v>59344082</v>
      </c>
      <c r="M7" s="60">
        <v>49133712</v>
      </c>
      <c r="N7" s="60">
        <v>172355854</v>
      </c>
      <c r="O7" s="60">
        <v>57712144</v>
      </c>
      <c r="P7" s="60">
        <v>54062944</v>
      </c>
      <c r="Q7" s="60">
        <v>56362764</v>
      </c>
      <c r="R7" s="60">
        <v>168137852</v>
      </c>
      <c r="S7" s="60"/>
      <c r="T7" s="60"/>
      <c r="U7" s="60"/>
      <c r="V7" s="60"/>
      <c r="W7" s="60">
        <v>508102174</v>
      </c>
      <c r="X7" s="60">
        <v>763334343</v>
      </c>
      <c r="Y7" s="60">
        <v>-255232169</v>
      </c>
      <c r="Z7" s="140">
        <v>-33.44</v>
      </c>
      <c r="AA7" s="62">
        <v>1017779124</v>
      </c>
    </row>
    <row r="8" spans="1:27" ht="12.75">
      <c r="A8" s="249" t="s">
        <v>178</v>
      </c>
      <c r="B8" s="182"/>
      <c r="C8" s="155">
        <v>54147559</v>
      </c>
      <c r="D8" s="155"/>
      <c r="E8" s="59">
        <v>203989285</v>
      </c>
      <c r="F8" s="60">
        <v>203989285</v>
      </c>
      <c r="G8" s="60">
        <v>11575929</v>
      </c>
      <c r="H8" s="60">
        <v>8440446</v>
      </c>
      <c r="I8" s="60">
        <v>7308696</v>
      </c>
      <c r="J8" s="60">
        <v>27325071</v>
      </c>
      <c r="K8" s="60">
        <v>7241149</v>
      </c>
      <c r="L8" s="60">
        <v>5762803</v>
      </c>
      <c r="M8" s="60">
        <v>10037564</v>
      </c>
      <c r="N8" s="60">
        <v>23041516</v>
      </c>
      <c r="O8" s="60">
        <v>6387303</v>
      </c>
      <c r="P8" s="60">
        <v>10052751</v>
      </c>
      <c r="Q8" s="60">
        <v>11109717</v>
      </c>
      <c r="R8" s="60">
        <v>27549771</v>
      </c>
      <c r="S8" s="60"/>
      <c r="T8" s="60"/>
      <c r="U8" s="60"/>
      <c r="V8" s="60"/>
      <c r="W8" s="60">
        <v>77916358</v>
      </c>
      <c r="X8" s="60">
        <v>136250892</v>
      </c>
      <c r="Y8" s="60">
        <v>-58334534</v>
      </c>
      <c r="Z8" s="140">
        <v>-42.81</v>
      </c>
      <c r="AA8" s="62">
        <v>203989285</v>
      </c>
    </row>
    <row r="9" spans="1:27" ht="12.75">
      <c r="A9" s="249" t="s">
        <v>179</v>
      </c>
      <c r="B9" s="182"/>
      <c r="C9" s="155">
        <v>390987504</v>
      </c>
      <c r="D9" s="155"/>
      <c r="E9" s="59">
        <v>396776001</v>
      </c>
      <c r="F9" s="60">
        <v>396776001</v>
      </c>
      <c r="G9" s="60">
        <v>166159000</v>
      </c>
      <c r="H9" s="60"/>
      <c r="I9" s="60"/>
      <c r="J9" s="60">
        <v>166159000</v>
      </c>
      <c r="K9" s="60">
        <v>250000</v>
      </c>
      <c r="L9" s="60"/>
      <c r="M9" s="60">
        <v>131210000</v>
      </c>
      <c r="N9" s="60">
        <v>131460000</v>
      </c>
      <c r="O9" s="60"/>
      <c r="P9" s="60"/>
      <c r="Q9" s="60">
        <v>99157000</v>
      </c>
      <c r="R9" s="60">
        <v>99157000</v>
      </c>
      <c r="S9" s="60"/>
      <c r="T9" s="60"/>
      <c r="U9" s="60"/>
      <c r="V9" s="60"/>
      <c r="W9" s="60">
        <v>396776000</v>
      </c>
      <c r="X9" s="60">
        <v>396776001</v>
      </c>
      <c r="Y9" s="60">
        <v>-1</v>
      </c>
      <c r="Z9" s="140"/>
      <c r="AA9" s="62">
        <v>396776001</v>
      </c>
    </row>
    <row r="10" spans="1:27" ht="12.75">
      <c r="A10" s="249" t="s">
        <v>180</v>
      </c>
      <c r="B10" s="182"/>
      <c r="C10" s="155">
        <v>113363000</v>
      </c>
      <c r="D10" s="155"/>
      <c r="E10" s="59">
        <v>156216000</v>
      </c>
      <c r="F10" s="60">
        <v>156216000</v>
      </c>
      <c r="G10" s="60">
        <v>64566000</v>
      </c>
      <c r="H10" s="60"/>
      <c r="I10" s="60"/>
      <c r="J10" s="60">
        <v>64566000</v>
      </c>
      <c r="K10" s="60">
        <v>10500000</v>
      </c>
      <c r="L10" s="60"/>
      <c r="M10" s="60">
        <v>31536000</v>
      </c>
      <c r="N10" s="60">
        <v>42036000</v>
      </c>
      <c r="O10" s="60"/>
      <c r="P10" s="60"/>
      <c r="Q10" s="60">
        <v>58614000</v>
      </c>
      <c r="R10" s="60">
        <v>58614000</v>
      </c>
      <c r="S10" s="60"/>
      <c r="T10" s="60"/>
      <c r="U10" s="60"/>
      <c r="V10" s="60"/>
      <c r="W10" s="60">
        <v>165216000</v>
      </c>
      <c r="X10" s="60">
        <v>156216000</v>
      </c>
      <c r="Y10" s="60">
        <v>9000000</v>
      </c>
      <c r="Z10" s="140">
        <v>5.76</v>
      </c>
      <c r="AA10" s="62">
        <v>156216000</v>
      </c>
    </row>
    <row r="11" spans="1:27" ht="12.75">
      <c r="A11" s="249" t="s">
        <v>181</v>
      </c>
      <c r="B11" s="182"/>
      <c r="C11" s="155">
        <v>2207220</v>
      </c>
      <c r="D11" s="155"/>
      <c r="E11" s="59">
        <v>145889652</v>
      </c>
      <c r="F11" s="60">
        <v>145889652</v>
      </c>
      <c r="G11" s="60">
        <v>13139398</v>
      </c>
      <c r="H11" s="60">
        <v>2385954</v>
      </c>
      <c r="I11" s="60">
        <v>1643278</v>
      </c>
      <c r="J11" s="60">
        <v>17168630</v>
      </c>
      <c r="K11" s="60">
        <v>1437339</v>
      </c>
      <c r="L11" s="60">
        <v>1401499</v>
      </c>
      <c r="M11" s="60">
        <v>1367742</v>
      </c>
      <c r="N11" s="60">
        <v>4206580</v>
      </c>
      <c r="O11" s="60">
        <v>1254412</v>
      </c>
      <c r="P11" s="60">
        <v>1177994</v>
      </c>
      <c r="Q11" s="60">
        <v>1334934</v>
      </c>
      <c r="R11" s="60">
        <v>3767340</v>
      </c>
      <c r="S11" s="60"/>
      <c r="T11" s="60"/>
      <c r="U11" s="60"/>
      <c r="V11" s="60"/>
      <c r="W11" s="60">
        <v>25142550</v>
      </c>
      <c r="X11" s="60">
        <v>109417239</v>
      </c>
      <c r="Y11" s="60">
        <v>-84274689</v>
      </c>
      <c r="Z11" s="140">
        <v>-77.02</v>
      </c>
      <c r="AA11" s="62">
        <v>145889652</v>
      </c>
    </row>
    <row r="12" spans="1:27" ht="12.75">
      <c r="A12" s="249" t="s">
        <v>182</v>
      </c>
      <c r="B12" s="182"/>
      <c r="C12" s="155">
        <v>14033</v>
      </c>
      <c r="D12" s="155"/>
      <c r="E12" s="59">
        <v>19000</v>
      </c>
      <c r="F12" s="60">
        <v>19000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19000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-1514215395</v>
      </c>
      <c r="D14" s="155"/>
      <c r="E14" s="59">
        <v>-1930871945</v>
      </c>
      <c r="F14" s="60">
        <v>-1930871945</v>
      </c>
      <c r="G14" s="60">
        <v>-205683418</v>
      </c>
      <c r="H14" s="60">
        <v>-127160656</v>
      </c>
      <c r="I14" s="60">
        <v>-119729817</v>
      </c>
      <c r="J14" s="60">
        <v>-452573891</v>
      </c>
      <c r="K14" s="60">
        <v>-107838448</v>
      </c>
      <c r="L14" s="60">
        <v>-99015459</v>
      </c>
      <c r="M14" s="60">
        <v>-214464757</v>
      </c>
      <c r="N14" s="60">
        <v>-421318664</v>
      </c>
      <c r="O14" s="60">
        <v>-101071032</v>
      </c>
      <c r="P14" s="60">
        <v>-82757535</v>
      </c>
      <c r="Q14" s="60">
        <v>-198564083</v>
      </c>
      <c r="R14" s="60">
        <v>-382392650</v>
      </c>
      <c r="S14" s="60"/>
      <c r="T14" s="60"/>
      <c r="U14" s="60"/>
      <c r="V14" s="60"/>
      <c r="W14" s="60">
        <v>-1256285205</v>
      </c>
      <c r="X14" s="60">
        <v>-1440458181</v>
      </c>
      <c r="Y14" s="60">
        <v>184172976</v>
      </c>
      <c r="Z14" s="140">
        <v>-12.79</v>
      </c>
      <c r="AA14" s="62">
        <v>-1930871945</v>
      </c>
    </row>
    <row r="15" spans="1:27" ht="12.75">
      <c r="A15" s="249" t="s">
        <v>40</v>
      </c>
      <c r="B15" s="182"/>
      <c r="C15" s="155">
        <v>-260194</v>
      </c>
      <c r="D15" s="155"/>
      <c r="E15" s="59">
        <v>-127127064</v>
      </c>
      <c r="F15" s="60">
        <v>-127127064</v>
      </c>
      <c r="G15" s="60">
        <v>-12876</v>
      </c>
      <c r="H15" s="60">
        <v>-1463126</v>
      </c>
      <c r="I15" s="60">
        <v>-14007</v>
      </c>
      <c r="J15" s="60">
        <v>-1490009</v>
      </c>
      <c r="K15" s="60">
        <v>-22631</v>
      </c>
      <c r="L15" s="60">
        <v>-36385</v>
      </c>
      <c r="M15" s="60">
        <v>-37829</v>
      </c>
      <c r="N15" s="60">
        <v>-96845</v>
      </c>
      <c r="O15" s="60">
        <v>-55907</v>
      </c>
      <c r="P15" s="60">
        <v>-167872</v>
      </c>
      <c r="Q15" s="60">
        <v>-60031</v>
      </c>
      <c r="R15" s="60">
        <v>-283810</v>
      </c>
      <c r="S15" s="60"/>
      <c r="T15" s="60"/>
      <c r="U15" s="60"/>
      <c r="V15" s="60"/>
      <c r="W15" s="60">
        <v>-1870664</v>
      </c>
      <c r="X15" s="60">
        <v>-95345298</v>
      </c>
      <c r="Y15" s="60">
        <v>93474634</v>
      </c>
      <c r="Z15" s="140">
        <v>-98.04</v>
      </c>
      <c r="AA15" s="62">
        <v>-127127064</v>
      </c>
    </row>
    <row r="16" spans="1:27" ht="12.75">
      <c r="A16" s="249" t="s">
        <v>42</v>
      </c>
      <c r="B16" s="182"/>
      <c r="C16" s="155"/>
      <c r="D16" s="155"/>
      <c r="E16" s="59">
        <v>-32850000</v>
      </c>
      <c r="F16" s="60">
        <v>-32850000</v>
      </c>
      <c r="G16" s="60">
        <v>-4192534</v>
      </c>
      <c r="H16" s="60">
        <v>-3747452</v>
      </c>
      <c r="I16" s="60">
        <v>-3022736</v>
      </c>
      <c r="J16" s="60">
        <v>-10962722</v>
      </c>
      <c r="K16" s="60">
        <v>-3119506</v>
      </c>
      <c r="L16" s="60">
        <v>-3304325</v>
      </c>
      <c r="M16" s="60">
        <v>-3383641</v>
      </c>
      <c r="N16" s="60">
        <v>-9807472</v>
      </c>
      <c r="O16" s="60">
        <v>-3411328</v>
      </c>
      <c r="P16" s="60">
        <v>-3484625</v>
      </c>
      <c r="Q16" s="60">
        <v>-3613283</v>
      </c>
      <c r="R16" s="60">
        <v>-10509236</v>
      </c>
      <c r="S16" s="60"/>
      <c r="T16" s="60"/>
      <c r="U16" s="60"/>
      <c r="V16" s="60"/>
      <c r="W16" s="60">
        <v>-31279430</v>
      </c>
      <c r="X16" s="60">
        <v>-24637500</v>
      </c>
      <c r="Y16" s="60">
        <v>-6641930</v>
      </c>
      <c r="Z16" s="140">
        <v>26.96</v>
      </c>
      <c r="AA16" s="62">
        <v>-32850000</v>
      </c>
    </row>
    <row r="17" spans="1:27" ht="12.75">
      <c r="A17" s="250" t="s">
        <v>185</v>
      </c>
      <c r="B17" s="251"/>
      <c r="C17" s="168">
        <f aca="true" t="shared" si="0" ref="C17:Y17">SUM(C6:C16)</f>
        <v>156901627</v>
      </c>
      <c r="D17" s="168">
        <f t="shared" si="0"/>
        <v>0</v>
      </c>
      <c r="E17" s="72">
        <f t="shared" si="0"/>
        <v>92275101</v>
      </c>
      <c r="F17" s="73">
        <f t="shared" si="0"/>
        <v>92275101</v>
      </c>
      <c r="G17" s="73">
        <f t="shared" si="0"/>
        <v>104129795</v>
      </c>
      <c r="H17" s="73">
        <f t="shared" si="0"/>
        <v>-42456223</v>
      </c>
      <c r="I17" s="73">
        <f t="shared" si="0"/>
        <v>-33805902</v>
      </c>
      <c r="J17" s="73">
        <f t="shared" si="0"/>
        <v>27867670</v>
      </c>
      <c r="K17" s="73">
        <f t="shared" si="0"/>
        <v>-979452</v>
      </c>
      <c r="L17" s="73">
        <f t="shared" si="0"/>
        <v>-18783116</v>
      </c>
      <c r="M17" s="73">
        <f t="shared" si="0"/>
        <v>27639430</v>
      </c>
      <c r="N17" s="73">
        <f t="shared" si="0"/>
        <v>7876862</v>
      </c>
      <c r="O17" s="73">
        <f t="shared" si="0"/>
        <v>-23517509</v>
      </c>
      <c r="P17" s="73">
        <f t="shared" si="0"/>
        <v>-2775600</v>
      </c>
      <c r="Q17" s="73">
        <f t="shared" si="0"/>
        <v>40146709</v>
      </c>
      <c r="R17" s="73">
        <f t="shared" si="0"/>
        <v>13853600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49598132</v>
      </c>
      <c r="X17" s="73">
        <f t="shared" si="0"/>
        <v>198394782</v>
      </c>
      <c r="Y17" s="73">
        <f t="shared" si="0"/>
        <v>-148796650</v>
      </c>
      <c r="Z17" s="170">
        <f>+IF(X17&lt;&gt;0,+(Y17/X17)*100,0)</f>
        <v>-75.00028402964752</v>
      </c>
      <c r="AA17" s="74">
        <f>SUM(AA6:AA16)</f>
        <v>92275101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60000000</v>
      </c>
      <c r="F21" s="60">
        <v>60000000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60000000</v>
      </c>
      <c r="Y21" s="159">
        <v>-60000000</v>
      </c>
      <c r="Z21" s="141">
        <v>-100</v>
      </c>
      <c r="AA21" s="225">
        <v>60000000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-159530453</v>
      </c>
      <c r="D26" s="155"/>
      <c r="E26" s="59">
        <v>-156216000</v>
      </c>
      <c r="F26" s="60">
        <v>-156216000</v>
      </c>
      <c r="G26" s="60">
        <v>-10336265</v>
      </c>
      <c r="H26" s="60">
        <v>-14724551</v>
      </c>
      <c r="I26" s="60">
        <v>-13007725</v>
      </c>
      <c r="J26" s="60">
        <v>-38068541</v>
      </c>
      <c r="K26" s="60">
        <v>-11644205</v>
      </c>
      <c r="L26" s="60">
        <v>-20053767</v>
      </c>
      <c r="M26" s="60">
        <v>-3989553</v>
      </c>
      <c r="N26" s="60">
        <v>-35687525</v>
      </c>
      <c r="O26" s="60">
        <v>-1132851</v>
      </c>
      <c r="P26" s="60">
        <v>-3488485</v>
      </c>
      <c r="Q26" s="60">
        <v>-24236025</v>
      </c>
      <c r="R26" s="60">
        <v>-28857361</v>
      </c>
      <c r="S26" s="60"/>
      <c r="T26" s="60"/>
      <c r="U26" s="60"/>
      <c r="V26" s="60"/>
      <c r="W26" s="60">
        <v>-102613427</v>
      </c>
      <c r="X26" s="60">
        <v>-117162000</v>
      </c>
      <c r="Y26" s="60">
        <v>14548573</v>
      </c>
      <c r="Z26" s="140">
        <v>-12.42</v>
      </c>
      <c r="AA26" s="62">
        <v>-156216000</v>
      </c>
    </row>
    <row r="27" spans="1:27" ht="12.75">
      <c r="A27" s="250" t="s">
        <v>192</v>
      </c>
      <c r="B27" s="251"/>
      <c r="C27" s="168">
        <f aca="true" t="shared" si="1" ref="C27:Y27">SUM(C21:C26)</f>
        <v>-159530453</v>
      </c>
      <c r="D27" s="168">
        <f>SUM(D21:D26)</f>
        <v>0</v>
      </c>
      <c r="E27" s="72">
        <f t="shared" si="1"/>
        <v>-96216000</v>
      </c>
      <c r="F27" s="73">
        <f t="shared" si="1"/>
        <v>-96216000</v>
      </c>
      <c r="G27" s="73">
        <f t="shared" si="1"/>
        <v>-10336265</v>
      </c>
      <c r="H27" s="73">
        <f t="shared" si="1"/>
        <v>-14724551</v>
      </c>
      <c r="I27" s="73">
        <f t="shared" si="1"/>
        <v>-13007725</v>
      </c>
      <c r="J27" s="73">
        <f t="shared" si="1"/>
        <v>-38068541</v>
      </c>
      <c r="K27" s="73">
        <f t="shared" si="1"/>
        <v>-11644205</v>
      </c>
      <c r="L27" s="73">
        <f t="shared" si="1"/>
        <v>-20053767</v>
      </c>
      <c r="M27" s="73">
        <f t="shared" si="1"/>
        <v>-3989553</v>
      </c>
      <c r="N27" s="73">
        <f t="shared" si="1"/>
        <v>-35687525</v>
      </c>
      <c r="O27" s="73">
        <f t="shared" si="1"/>
        <v>-1132851</v>
      </c>
      <c r="P27" s="73">
        <f t="shared" si="1"/>
        <v>-3488485</v>
      </c>
      <c r="Q27" s="73">
        <f t="shared" si="1"/>
        <v>-24236025</v>
      </c>
      <c r="R27" s="73">
        <f t="shared" si="1"/>
        <v>-28857361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-102613427</v>
      </c>
      <c r="X27" s="73">
        <f t="shared" si="1"/>
        <v>-57162000</v>
      </c>
      <c r="Y27" s="73">
        <f t="shared" si="1"/>
        <v>-45451427</v>
      </c>
      <c r="Z27" s="170">
        <f>+IF(X27&lt;&gt;0,+(Y27/X27)*100,0)</f>
        <v>79.51336027430811</v>
      </c>
      <c r="AA27" s="74">
        <f>SUM(AA21:AA26)</f>
        <v>-96216000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-11163507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-11163507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-13792333</v>
      </c>
      <c r="D38" s="153">
        <f>+D17+D27+D36</f>
        <v>0</v>
      </c>
      <c r="E38" s="99">
        <f t="shared" si="3"/>
        <v>-3940899</v>
      </c>
      <c r="F38" s="100">
        <f t="shared" si="3"/>
        <v>-3940899</v>
      </c>
      <c r="G38" s="100">
        <f t="shared" si="3"/>
        <v>93793530</v>
      </c>
      <c r="H38" s="100">
        <f t="shared" si="3"/>
        <v>-57180774</v>
      </c>
      <c r="I38" s="100">
        <f t="shared" si="3"/>
        <v>-46813627</v>
      </c>
      <c r="J38" s="100">
        <f t="shared" si="3"/>
        <v>-10200871</v>
      </c>
      <c r="K38" s="100">
        <f t="shared" si="3"/>
        <v>-12623657</v>
      </c>
      <c r="L38" s="100">
        <f t="shared" si="3"/>
        <v>-38836883</v>
      </c>
      <c r="M38" s="100">
        <f t="shared" si="3"/>
        <v>23649877</v>
      </c>
      <c r="N38" s="100">
        <f t="shared" si="3"/>
        <v>-27810663</v>
      </c>
      <c r="O38" s="100">
        <f t="shared" si="3"/>
        <v>-24650360</v>
      </c>
      <c r="P38" s="100">
        <f t="shared" si="3"/>
        <v>-6264085</v>
      </c>
      <c r="Q38" s="100">
        <f t="shared" si="3"/>
        <v>15910684</v>
      </c>
      <c r="R38" s="100">
        <f t="shared" si="3"/>
        <v>-15003761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-53015295</v>
      </c>
      <c r="X38" s="100">
        <f t="shared" si="3"/>
        <v>141232782</v>
      </c>
      <c r="Y38" s="100">
        <f t="shared" si="3"/>
        <v>-194248077</v>
      </c>
      <c r="Z38" s="137">
        <f>+IF(X38&lt;&gt;0,+(Y38/X38)*100,0)</f>
        <v>-137.5375279373878</v>
      </c>
      <c r="AA38" s="102">
        <f>+AA17+AA27+AA36</f>
        <v>-3940899</v>
      </c>
    </row>
    <row r="39" spans="1:27" ht="12.75">
      <c r="A39" s="249" t="s">
        <v>200</v>
      </c>
      <c r="B39" s="182"/>
      <c r="C39" s="153">
        <v>8916845</v>
      </c>
      <c r="D39" s="153"/>
      <c r="E39" s="99">
        <v>335416907</v>
      </c>
      <c r="F39" s="100">
        <v>335416907</v>
      </c>
      <c r="G39" s="100">
        <v>-4875486</v>
      </c>
      <c r="H39" s="100">
        <v>88918044</v>
      </c>
      <c r="I39" s="100">
        <v>31737270</v>
      </c>
      <c r="J39" s="100">
        <v>-4875486</v>
      </c>
      <c r="K39" s="100">
        <v>-15076357</v>
      </c>
      <c r="L39" s="100">
        <v>-27700014</v>
      </c>
      <c r="M39" s="100">
        <v>-66536897</v>
      </c>
      <c r="N39" s="100">
        <v>-15076357</v>
      </c>
      <c r="O39" s="100">
        <v>-42887020</v>
      </c>
      <c r="P39" s="100">
        <v>-67537380</v>
      </c>
      <c r="Q39" s="100">
        <v>-73801465</v>
      </c>
      <c r="R39" s="100">
        <v>-42887020</v>
      </c>
      <c r="S39" s="100"/>
      <c r="T39" s="100"/>
      <c r="U39" s="100"/>
      <c r="V39" s="100"/>
      <c r="W39" s="100">
        <v>-4875486</v>
      </c>
      <c r="X39" s="100">
        <v>335416907</v>
      </c>
      <c r="Y39" s="100">
        <v>-340292393</v>
      </c>
      <c r="Z39" s="137">
        <v>-101.45</v>
      </c>
      <c r="AA39" s="102">
        <v>335416907</v>
      </c>
    </row>
    <row r="40" spans="1:27" ht="12.75">
      <c r="A40" s="269" t="s">
        <v>201</v>
      </c>
      <c r="B40" s="256"/>
      <c r="C40" s="257">
        <v>-4875488</v>
      </c>
      <c r="D40" s="257"/>
      <c r="E40" s="258">
        <v>331476006</v>
      </c>
      <c r="F40" s="259">
        <v>331476006</v>
      </c>
      <c r="G40" s="259">
        <v>88918044</v>
      </c>
      <c r="H40" s="259">
        <v>31737270</v>
      </c>
      <c r="I40" s="259">
        <v>-15076357</v>
      </c>
      <c r="J40" s="259">
        <v>-15076357</v>
      </c>
      <c r="K40" s="259">
        <v>-27700014</v>
      </c>
      <c r="L40" s="259">
        <v>-66536897</v>
      </c>
      <c r="M40" s="259">
        <v>-42887020</v>
      </c>
      <c r="N40" s="259">
        <v>-42887020</v>
      </c>
      <c r="O40" s="259">
        <v>-67537380</v>
      </c>
      <c r="P40" s="259">
        <v>-73801465</v>
      </c>
      <c r="Q40" s="259">
        <v>-57890781</v>
      </c>
      <c r="R40" s="259">
        <v>-57890781</v>
      </c>
      <c r="S40" s="259"/>
      <c r="T40" s="259"/>
      <c r="U40" s="259"/>
      <c r="V40" s="259"/>
      <c r="W40" s="259">
        <v>-57890781</v>
      </c>
      <c r="X40" s="259">
        <v>476649687</v>
      </c>
      <c r="Y40" s="259">
        <v>-534540468</v>
      </c>
      <c r="Z40" s="260">
        <v>-112.15</v>
      </c>
      <c r="AA40" s="261">
        <v>331476006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366751536</v>
      </c>
      <c r="D5" s="200">
        <f t="shared" si="0"/>
        <v>0</v>
      </c>
      <c r="E5" s="106">
        <f t="shared" si="0"/>
        <v>181215135</v>
      </c>
      <c r="F5" s="106">
        <f t="shared" si="0"/>
        <v>98114000</v>
      </c>
      <c r="G5" s="106">
        <f t="shared" si="0"/>
        <v>10336265</v>
      </c>
      <c r="H5" s="106">
        <f t="shared" si="0"/>
        <v>14724551</v>
      </c>
      <c r="I5" s="106">
        <f t="shared" si="0"/>
        <v>13007725</v>
      </c>
      <c r="J5" s="106">
        <f t="shared" si="0"/>
        <v>38068541</v>
      </c>
      <c r="K5" s="106">
        <f t="shared" si="0"/>
        <v>11644205</v>
      </c>
      <c r="L5" s="106">
        <f t="shared" si="0"/>
        <v>20053767</v>
      </c>
      <c r="M5" s="106">
        <f t="shared" si="0"/>
        <v>3989553</v>
      </c>
      <c r="N5" s="106">
        <f t="shared" si="0"/>
        <v>35687525</v>
      </c>
      <c r="O5" s="106">
        <f t="shared" si="0"/>
        <v>1132851</v>
      </c>
      <c r="P5" s="106">
        <f t="shared" si="0"/>
        <v>3488485</v>
      </c>
      <c r="Q5" s="106">
        <f t="shared" si="0"/>
        <v>24236025</v>
      </c>
      <c r="R5" s="106">
        <f t="shared" si="0"/>
        <v>28857361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102613427</v>
      </c>
      <c r="X5" s="106">
        <f t="shared" si="0"/>
        <v>73585500</v>
      </c>
      <c r="Y5" s="106">
        <f t="shared" si="0"/>
        <v>29027927</v>
      </c>
      <c r="Z5" s="201">
        <f>+IF(X5&lt;&gt;0,+(Y5/X5)*100,0)</f>
        <v>39.44788986960746</v>
      </c>
      <c r="AA5" s="199">
        <f>SUM(AA11:AA18)</f>
        <v>98114000</v>
      </c>
    </row>
    <row r="6" spans="1:27" ht="12.75">
      <c r="A6" s="291" t="s">
        <v>205</v>
      </c>
      <c r="B6" s="142"/>
      <c r="C6" s="62">
        <v>54410674</v>
      </c>
      <c r="D6" s="156"/>
      <c r="E6" s="60">
        <v>29185511</v>
      </c>
      <c r="F6" s="60">
        <v>29186000</v>
      </c>
      <c r="G6" s="60">
        <v>6241008</v>
      </c>
      <c r="H6" s="60">
        <v>4351994</v>
      </c>
      <c r="I6" s="60">
        <v>4438090</v>
      </c>
      <c r="J6" s="60">
        <v>15031092</v>
      </c>
      <c r="K6" s="60">
        <v>2259453</v>
      </c>
      <c r="L6" s="60">
        <v>3663992</v>
      </c>
      <c r="M6" s="60">
        <v>467622</v>
      </c>
      <c r="N6" s="60">
        <v>6391067</v>
      </c>
      <c r="O6" s="60">
        <v>689177</v>
      </c>
      <c r="P6" s="60">
        <v>648927</v>
      </c>
      <c r="Q6" s="60">
        <v>3702496</v>
      </c>
      <c r="R6" s="60">
        <v>5040600</v>
      </c>
      <c r="S6" s="60"/>
      <c r="T6" s="60"/>
      <c r="U6" s="60"/>
      <c r="V6" s="60"/>
      <c r="W6" s="60">
        <v>26462759</v>
      </c>
      <c r="X6" s="60">
        <v>21889500</v>
      </c>
      <c r="Y6" s="60">
        <v>4573259</v>
      </c>
      <c r="Z6" s="140">
        <v>20.89</v>
      </c>
      <c r="AA6" s="155">
        <v>29186000</v>
      </c>
    </row>
    <row r="7" spans="1:27" ht="12.75">
      <c r="A7" s="291" t="s">
        <v>206</v>
      </c>
      <c r="B7" s="142"/>
      <c r="C7" s="62">
        <v>1649224</v>
      </c>
      <c r="D7" s="156"/>
      <c r="E7" s="60">
        <v>11506115</v>
      </c>
      <c r="F7" s="60">
        <v>5445000</v>
      </c>
      <c r="G7" s="60"/>
      <c r="H7" s="60"/>
      <c r="I7" s="60">
        <v>1053544</v>
      </c>
      <c r="J7" s="60">
        <v>1053544</v>
      </c>
      <c r="K7" s="60"/>
      <c r="L7" s="60"/>
      <c r="M7" s="60"/>
      <c r="N7" s="60"/>
      <c r="O7" s="60"/>
      <c r="P7" s="60"/>
      <c r="Q7" s="60">
        <v>373929</v>
      </c>
      <c r="R7" s="60">
        <v>373929</v>
      </c>
      <c r="S7" s="60"/>
      <c r="T7" s="60"/>
      <c r="U7" s="60"/>
      <c r="V7" s="60"/>
      <c r="W7" s="60">
        <v>1427473</v>
      </c>
      <c r="X7" s="60">
        <v>4083750</v>
      </c>
      <c r="Y7" s="60">
        <v>-2656277</v>
      </c>
      <c r="Z7" s="140">
        <v>-65.05</v>
      </c>
      <c r="AA7" s="155">
        <v>5445000</v>
      </c>
    </row>
    <row r="8" spans="1:27" ht="12.75">
      <c r="A8" s="291" t="s">
        <v>207</v>
      </c>
      <c r="B8" s="142"/>
      <c r="C8" s="62">
        <v>1401100</v>
      </c>
      <c r="D8" s="156"/>
      <c r="E8" s="60">
        <v>31782839</v>
      </c>
      <c r="F8" s="60">
        <v>4620000</v>
      </c>
      <c r="G8" s="60"/>
      <c r="H8" s="60">
        <v>382548</v>
      </c>
      <c r="I8" s="60"/>
      <c r="J8" s="60">
        <v>382548</v>
      </c>
      <c r="K8" s="60">
        <v>256333</v>
      </c>
      <c r="L8" s="60"/>
      <c r="M8" s="60"/>
      <c r="N8" s="60">
        <v>256333</v>
      </c>
      <c r="O8" s="60"/>
      <c r="P8" s="60"/>
      <c r="Q8" s="60">
        <v>309398</v>
      </c>
      <c r="R8" s="60">
        <v>309398</v>
      </c>
      <c r="S8" s="60"/>
      <c r="T8" s="60"/>
      <c r="U8" s="60"/>
      <c r="V8" s="60"/>
      <c r="W8" s="60">
        <v>948279</v>
      </c>
      <c r="X8" s="60">
        <v>3465000</v>
      </c>
      <c r="Y8" s="60">
        <v>-2516721</v>
      </c>
      <c r="Z8" s="140">
        <v>-72.63</v>
      </c>
      <c r="AA8" s="155">
        <v>4620000</v>
      </c>
    </row>
    <row r="9" spans="1:27" ht="12.75">
      <c r="A9" s="291" t="s">
        <v>208</v>
      </c>
      <c r="B9" s="142"/>
      <c r="C9" s="62">
        <v>26643141</v>
      </c>
      <c r="D9" s="156"/>
      <c r="E9" s="60">
        <v>79813632</v>
      </c>
      <c r="F9" s="60"/>
      <c r="G9" s="60">
        <v>1562363</v>
      </c>
      <c r="H9" s="60">
        <v>5073961</v>
      </c>
      <c r="I9" s="60">
        <v>5517078</v>
      </c>
      <c r="J9" s="60">
        <v>12153402</v>
      </c>
      <c r="K9" s="60">
        <v>6098067</v>
      </c>
      <c r="L9" s="60">
        <v>8465293</v>
      </c>
      <c r="M9" s="60">
        <v>2307181</v>
      </c>
      <c r="N9" s="60">
        <v>16870541</v>
      </c>
      <c r="O9" s="60"/>
      <c r="P9" s="60">
        <v>1798129</v>
      </c>
      <c r="Q9" s="60">
        <v>16567817</v>
      </c>
      <c r="R9" s="60">
        <v>18365946</v>
      </c>
      <c r="S9" s="60"/>
      <c r="T9" s="60"/>
      <c r="U9" s="60"/>
      <c r="V9" s="60"/>
      <c r="W9" s="60">
        <v>47389889</v>
      </c>
      <c r="X9" s="60"/>
      <c r="Y9" s="60">
        <v>47389889</v>
      </c>
      <c r="Z9" s="140"/>
      <c r="AA9" s="155"/>
    </row>
    <row r="10" spans="1:27" ht="12.75">
      <c r="A10" s="291" t="s">
        <v>209</v>
      </c>
      <c r="B10" s="142"/>
      <c r="C10" s="62">
        <v>64087490</v>
      </c>
      <c r="D10" s="156"/>
      <c r="E10" s="60">
        <v>6402038</v>
      </c>
      <c r="F10" s="60"/>
      <c r="G10" s="60">
        <v>773791</v>
      </c>
      <c r="H10" s="60">
        <v>1519347</v>
      </c>
      <c r="I10" s="60">
        <v>913127</v>
      </c>
      <c r="J10" s="60">
        <v>3206265</v>
      </c>
      <c r="K10" s="60">
        <v>887522</v>
      </c>
      <c r="L10" s="60">
        <v>894166</v>
      </c>
      <c r="M10" s="60">
        <v>426487</v>
      </c>
      <c r="N10" s="60">
        <v>2208175</v>
      </c>
      <c r="O10" s="60">
        <v>430663</v>
      </c>
      <c r="P10" s="60">
        <v>881997</v>
      </c>
      <c r="Q10" s="60">
        <v>1352247</v>
      </c>
      <c r="R10" s="60">
        <v>2664907</v>
      </c>
      <c r="S10" s="60"/>
      <c r="T10" s="60"/>
      <c r="U10" s="60"/>
      <c r="V10" s="60"/>
      <c r="W10" s="60">
        <v>8079347</v>
      </c>
      <c r="X10" s="60"/>
      <c r="Y10" s="60">
        <v>8079347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148191629</v>
      </c>
      <c r="D11" s="294">
        <f t="shared" si="1"/>
        <v>0</v>
      </c>
      <c r="E11" s="295">
        <f t="shared" si="1"/>
        <v>158690135</v>
      </c>
      <c r="F11" s="295">
        <f t="shared" si="1"/>
        <v>39251000</v>
      </c>
      <c r="G11" s="295">
        <f t="shared" si="1"/>
        <v>8577162</v>
      </c>
      <c r="H11" s="295">
        <f t="shared" si="1"/>
        <v>11327850</v>
      </c>
      <c r="I11" s="295">
        <f t="shared" si="1"/>
        <v>11921839</v>
      </c>
      <c r="J11" s="295">
        <f t="shared" si="1"/>
        <v>31826851</v>
      </c>
      <c r="K11" s="295">
        <f t="shared" si="1"/>
        <v>9501375</v>
      </c>
      <c r="L11" s="295">
        <f t="shared" si="1"/>
        <v>13023451</v>
      </c>
      <c r="M11" s="295">
        <f t="shared" si="1"/>
        <v>3201290</v>
      </c>
      <c r="N11" s="295">
        <f t="shared" si="1"/>
        <v>25726116</v>
      </c>
      <c r="O11" s="295">
        <f t="shared" si="1"/>
        <v>1119840</v>
      </c>
      <c r="P11" s="295">
        <f t="shared" si="1"/>
        <v>3329053</v>
      </c>
      <c r="Q11" s="295">
        <f t="shared" si="1"/>
        <v>22305887</v>
      </c>
      <c r="R11" s="295">
        <f t="shared" si="1"/>
        <v>26754780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84307747</v>
      </c>
      <c r="X11" s="295">
        <f t="shared" si="1"/>
        <v>29438250</v>
      </c>
      <c r="Y11" s="295">
        <f t="shared" si="1"/>
        <v>54869497</v>
      </c>
      <c r="Z11" s="296">
        <f>+IF(X11&lt;&gt;0,+(Y11/X11)*100,0)</f>
        <v>186.38844700347337</v>
      </c>
      <c r="AA11" s="297">
        <f>SUM(AA6:AA10)</f>
        <v>39251000</v>
      </c>
    </row>
    <row r="12" spans="1:27" ht="12.75">
      <c r="A12" s="298" t="s">
        <v>211</v>
      </c>
      <c r="B12" s="136"/>
      <c r="C12" s="62">
        <v>35196733</v>
      </c>
      <c r="D12" s="156"/>
      <c r="E12" s="60">
        <v>2525000</v>
      </c>
      <c r="F12" s="60">
        <v>18678000</v>
      </c>
      <c r="G12" s="60">
        <v>1717103</v>
      </c>
      <c r="H12" s="60">
        <v>2822454</v>
      </c>
      <c r="I12" s="60">
        <v>822005</v>
      </c>
      <c r="J12" s="60">
        <v>5361562</v>
      </c>
      <c r="K12" s="60">
        <v>1702113</v>
      </c>
      <c r="L12" s="60">
        <v>6016772</v>
      </c>
      <c r="M12" s="60">
        <v>524532</v>
      </c>
      <c r="N12" s="60">
        <v>8243417</v>
      </c>
      <c r="O12" s="60"/>
      <c r="P12" s="60">
        <v>84296</v>
      </c>
      <c r="Q12" s="60">
        <v>1738325</v>
      </c>
      <c r="R12" s="60">
        <v>1822621</v>
      </c>
      <c r="S12" s="60"/>
      <c r="T12" s="60"/>
      <c r="U12" s="60"/>
      <c r="V12" s="60"/>
      <c r="W12" s="60">
        <v>15427600</v>
      </c>
      <c r="X12" s="60">
        <v>14008500</v>
      </c>
      <c r="Y12" s="60">
        <v>1419100</v>
      </c>
      <c r="Z12" s="140">
        <v>10.13</v>
      </c>
      <c r="AA12" s="155">
        <v>18678000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174007273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9355901</v>
      </c>
      <c r="D15" s="156"/>
      <c r="E15" s="60">
        <v>20000000</v>
      </c>
      <c r="F15" s="60">
        <v>40185000</v>
      </c>
      <c r="G15" s="60">
        <v>42000</v>
      </c>
      <c r="H15" s="60">
        <v>574247</v>
      </c>
      <c r="I15" s="60">
        <v>263881</v>
      </c>
      <c r="J15" s="60">
        <v>880128</v>
      </c>
      <c r="K15" s="60">
        <v>440717</v>
      </c>
      <c r="L15" s="60">
        <v>1013544</v>
      </c>
      <c r="M15" s="60">
        <v>263731</v>
      </c>
      <c r="N15" s="60">
        <v>1717992</v>
      </c>
      <c r="O15" s="60">
        <v>13011</v>
      </c>
      <c r="P15" s="60">
        <v>75136</v>
      </c>
      <c r="Q15" s="60">
        <v>191813</v>
      </c>
      <c r="R15" s="60">
        <v>279960</v>
      </c>
      <c r="S15" s="60"/>
      <c r="T15" s="60"/>
      <c r="U15" s="60"/>
      <c r="V15" s="60"/>
      <c r="W15" s="60">
        <v>2878080</v>
      </c>
      <c r="X15" s="60">
        <v>30138750</v>
      </c>
      <c r="Y15" s="60">
        <v>-27260670</v>
      </c>
      <c r="Z15" s="140">
        <v>-90.45</v>
      </c>
      <c r="AA15" s="155">
        <v>40185000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83102000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62326500</v>
      </c>
      <c r="Y20" s="100">
        <f t="shared" si="2"/>
        <v>-62326500</v>
      </c>
      <c r="Z20" s="137">
        <f>+IF(X20&lt;&gt;0,+(Y20/X20)*100,0)</f>
        <v>-100</v>
      </c>
      <c r="AA20" s="153">
        <f>SUM(AA26:AA33)</f>
        <v>83102000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>
        <v>79814000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59860500</v>
      </c>
      <c r="Y24" s="60">
        <v>-59860500</v>
      </c>
      <c r="Z24" s="140">
        <v>-100</v>
      </c>
      <c r="AA24" s="155">
        <v>79814000</v>
      </c>
    </row>
    <row r="25" spans="1:27" ht="12.75">
      <c r="A25" s="291" t="s">
        <v>209</v>
      </c>
      <c r="B25" s="142"/>
      <c r="C25" s="62"/>
      <c r="D25" s="156"/>
      <c r="E25" s="60"/>
      <c r="F25" s="60">
        <v>3288000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2466000</v>
      </c>
      <c r="Y25" s="60">
        <v>-2466000</v>
      </c>
      <c r="Z25" s="140">
        <v>-100</v>
      </c>
      <c r="AA25" s="155">
        <v>3288000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83102000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62326500</v>
      </c>
      <c r="Y26" s="295">
        <f t="shared" si="3"/>
        <v>-62326500</v>
      </c>
      <c r="Z26" s="296">
        <f>+IF(X26&lt;&gt;0,+(Y26/X26)*100,0)</f>
        <v>-100</v>
      </c>
      <c r="AA26" s="297">
        <f>SUM(AA21:AA25)</f>
        <v>83102000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54410674</v>
      </c>
      <c r="D36" s="156">
        <f t="shared" si="4"/>
        <v>0</v>
      </c>
      <c r="E36" s="60">
        <f t="shared" si="4"/>
        <v>29185511</v>
      </c>
      <c r="F36" s="60">
        <f t="shared" si="4"/>
        <v>29186000</v>
      </c>
      <c r="G36" s="60">
        <f t="shared" si="4"/>
        <v>6241008</v>
      </c>
      <c r="H36" s="60">
        <f t="shared" si="4"/>
        <v>4351994</v>
      </c>
      <c r="I36" s="60">
        <f t="shared" si="4"/>
        <v>4438090</v>
      </c>
      <c r="J36" s="60">
        <f t="shared" si="4"/>
        <v>15031092</v>
      </c>
      <c r="K36" s="60">
        <f t="shared" si="4"/>
        <v>2259453</v>
      </c>
      <c r="L36" s="60">
        <f t="shared" si="4"/>
        <v>3663992</v>
      </c>
      <c r="M36" s="60">
        <f t="shared" si="4"/>
        <v>467622</v>
      </c>
      <c r="N36" s="60">
        <f t="shared" si="4"/>
        <v>6391067</v>
      </c>
      <c r="O36" s="60">
        <f t="shared" si="4"/>
        <v>689177</v>
      </c>
      <c r="P36" s="60">
        <f t="shared" si="4"/>
        <v>648927</v>
      </c>
      <c r="Q36" s="60">
        <f t="shared" si="4"/>
        <v>3702496</v>
      </c>
      <c r="R36" s="60">
        <f t="shared" si="4"/>
        <v>5040600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26462759</v>
      </c>
      <c r="X36" s="60">
        <f t="shared" si="4"/>
        <v>21889500</v>
      </c>
      <c r="Y36" s="60">
        <f t="shared" si="4"/>
        <v>4573259</v>
      </c>
      <c r="Z36" s="140">
        <f aca="true" t="shared" si="5" ref="Z36:Z49">+IF(X36&lt;&gt;0,+(Y36/X36)*100,0)</f>
        <v>20.892478128783207</v>
      </c>
      <c r="AA36" s="155">
        <f>AA6+AA21</f>
        <v>29186000</v>
      </c>
    </row>
    <row r="37" spans="1:27" ht="12.75">
      <c r="A37" s="291" t="s">
        <v>206</v>
      </c>
      <c r="B37" s="142"/>
      <c r="C37" s="62">
        <f t="shared" si="4"/>
        <v>1649224</v>
      </c>
      <c r="D37" s="156">
        <f t="shared" si="4"/>
        <v>0</v>
      </c>
      <c r="E37" s="60">
        <f t="shared" si="4"/>
        <v>11506115</v>
      </c>
      <c r="F37" s="60">
        <f t="shared" si="4"/>
        <v>5445000</v>
      </c>
      <c r="G37" s="60">
        <f t="shared" si="4"/>
        <v>0</v>
      </c>
      <c r="H37" s="60">
        <f t="shared" si="4"/>
        <v>0</v>
      </c>
      <c r="I37" s="60">
        <f t="shared" si="4"/>
        <v>1053544</v>
      </c>
      <c r="J37" s="60">
        <f t="shared" si="4"/>
        <v>1053544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373929</v>
      </c>
      <c r="R37" s="60">
        <f t="shared" si="4"/>
        <v>373929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1427473</v>
      </c>
      <c r="X37" s="60">
        <f t="shared" si="4"/>
        <v>4083750</v>
      </c>
      <c r="Y37" s="60">
        <f t="shared" si="4"/>
        <v>-2656277</v>
      </c>
      <c r="Z37" s="140">
        <f t="shared" si="5"/>
        <v>-65.0450443832262</v>
      </c>
      <c r="AA37" s="155">
        <f>AA7+AA22</f>
        <v>5445000</v>
      </c>
    </row>
    <row r="38" spans="1:27" ht="12.75">
      <c r="A38" s="291" t="s">
        <v>207</v>
      </c>
      <c r="B38" s="142"/>
      <c r="C38" s="62">
        <f t="shared" si="4"/>
        <v>1401100</v>
      </c>
      <c r="D38" s="156">
        <f t="shared" si="4"/>
        <v>0</v>
      </c>
      <c r="E38" s="60">
        <f t="shared" si="4"/>
        <v>31782839</v>
      </c>
      <c r="F38" s="60">
        <f t="shared" si="4"/>
        <v>4620000</v>
      </c>
      <c r="G38" s="60">
        <f t="shared" si="4"/>
        <v>0</v>
      </c>
      <c r="H38" s="60">
        <f t="shared" si="4"/>
        <v>382548</v>
      </c>
      <c r="I38" s="60">
        <f t="shared" si="4"/>
        <v>0</v>
      </c>
      <c r="J38" s="60">
        <f t="shared" si="4"/>
        <v>382548</v>
      </c>
      <c r="K38" s="60">
        <f t="shared" si="4"/>
        <v>256333</v>
      </c>
      <c r="L38" s="60">
        <f t="shared" si="4"/>
        <v>0</v>
      </c>
      <c r="M38" s="60">
        <f t="shared" si="4"/>
        <v>0</v>
      </c>
      <c r="N38" s="60">
        <f t="shared" si="4"/>
        <v>256333</v>
      </c>
      <c r="O38" s="60">
        <f t="shared" si="4"/>
        <v>0</v>
      </c>
      <c r="P38" s="60">
        <f t="shared" si="4"/>
        <v>0</v>
      </c>
      <c r="Q38" s="60">
        <f t="shared" si="4"/>
        <v>309398</v>
      </c>
      <c r="R38" s="60">
        <f t="shared" si="4"/>
        <v>309398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948279</v>
      </c>
      <c r="X38" s="60">
        <f t="shared" si="4"/>
        <v>3465000</v>
      </c>
      <c r="Y38" s="60">
        <f t="shared" si="4"/>
        <v>-2516721</v>
      </c>
      <c r="Z38" s="140">
        <f t="shared" si="5"/>
        <v>-72.63264069264069</v>
      </c>
      <c r="AA38" s="155">
        <f>AA8+AA23</f>
        <v>4620000</v>
      </c>
    </row>
    <row r="39" spans="1:27" ht="12.75">
      <c r="A39" s="291" t="s">
        <v>208</v>
      </c>
      <c r="B39" s="142"/>
      <c r="C39" s="62">
        <f t="shared" si="4"/>
        <v>26643141</v>
      </c>
      <c r="D39" s="156">
        <f t="shared" si="4"/>
        <v>0</v>
      </c>
      <c r="E39" s="60">
        <f t="shared" si="4"/>
        <v>79813632</v>
      </c>
      <c r="F39" s="60">
        <f t="shared" si="4"/>
        <v>79814000</v>
      </c>
      <c r="G39" s="60">
        <f t="shared" si="4"/>
        <v>1562363</v>
      </c>
      <c r="H39" s="60">
        <f t="shared" si="4"/>
        <v>5073961</v>
      </c>
      <c r="I39" s="60">
        <f t="shared" si="4"/>
        <v>5517078</v>
      </c>
      <c r="J39" s="60">
        <f t="shared" si="4"/>
        <v>12153402</v>
      </c>
      <c r="K39" s="60">
        <f t="shared" si="4"/>
        <v>6098067</v>
      </c>
      <c r="L39" s="60">
        <f t="shared" si="4"/>
        <v>8465293</v>
      </c>
      <c r="M39" s="60">
        <f t="shared" si="4"/>
        <v>2307181</v>
      </c>
      <c r="N39" s="60">
        <f t="shared" si="4"/>
        <v>16870541</v>
      </c>
      <c r="O39" s="60">
        <f t="shared" si="4"/>
        <v>0</v>
      </c>
      <c r="P39" s="60">
        <f t="shared" si="4"/>
        <v>1798129</v>
      </c>
      <c r="Q39" s="60">
        <f t="shared" si="4"/>
        <v>16567817</v>
      </c>
      <c r="R39" s="60">
        <f t="shared" si="4"/>
        <v>18365946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47389889</v>
      </c>
      <c r="X39" s="60">
        <f t="shared" si="4"/>
        <v>59860500</v>
      </c>
      <c r="Y39" s="60">
        <f t="shared" si="4"/>
        <v>-12470611</v>
      </c>
      <c r="Z39" s="140">
        <f t="shared" si="5"/>
        <v>-20.83278789853075</v>
      </c>
      <c r="AA39" s="155">
        <f>AA9+AA24</f>
        <v>79814000</v>
      </c>
    </row>
    <row r="40" spans="1:27" ht="12.75">
      <c r="A40" s="291" t="s">
        <v>209</v>
      </c>
      <c r="B40" s="142"/>
      <c r="C40" s="62">
        <f t="shared" si="4"/>
        <v>64087490</v>
      </c>
      <c r="D40" s="156">
        <f t="shared" si="4"/>
        <v>0</v>
      </c>
      <c r="E40" s="60">
        <f t="shared" si="4"/>
        <v>6402038</v>
      </c>
      <c r="F40" s="60">
        <f t="shared" si="4"/>
        <v>3288000</v>
      </c>
      <c r="G40" s="60">
        <f t="shared" si="4"/>
        <v>773791</v>
      </c>
      <c r="H40" s="60">
        <f t="shared" si="4"/>
        <v>1519347</v>
      </c>
      <c r="I40" s="60">
        <f t="shared" si="4"/>
        <v>913127</v>
      </c>
      <c r="J40" s="60">
        <f t="shared" si="4"/>
        <v>3206265</v>
      </c>
      <c r="K40" s="60">
        <f t="shared" si="4"/>
        <v>887522</v>
      </c>
      <c r="L40" s="60">
        <f t="shared" si="4"/>
        <v>894166</v>
      </c>
      <c r="M40" s="60">
        <f t="shared" si="4"/>
        <v>426487</v>
      </c>
      <c r="N40" s="60">
        <f t="shared" si="4"/>
        <v>2208175</v>
      </c>
      <c r="O40" s="60">
        <f t="shared" si="4"/>
        <v>430663</v>
      </c>
      <c r="P40" s="60">
        <f t="shared" si="4"/>
        <v>881997</v>
      </c>
      <c r="Q40" s="60">
        <f t="shared" si="4"/>
        <v>1352247</v>
      </c>
      <c r="R40" s="60">
        <f t="shared" si="4"/>
        <v>2664907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8079347</v>
      </c>
      <c r="X40" s="60">
        <f t="shared" si="4"/>
        <v>2466000</v>
      </c>
      <c r="Y40" s="60">
        <f t="shared" si="4"/>
        <v>5613347</v>
      </c>
      <c r="Z40" s="140">
        <f t="shared" si="5"/>
        <v>227.62964314679644</v>
      </c>
      <c r="AA40" s="155">
        <f>AA10+AA25</f>
        <v>3288000</v>
      </c>
    </row>
    <row r="41" spans="1:27" ht="12.75">
      <c r="A41" s="292" t="s">
        <v>210</v>
      </c>
      <c r="B41" s="142"/>
      <c r="C41" s="293">
        <f aca="true" t="shared" si="6" ref="C41:Y41">SUM(C36:C40)</f>
        <v>148191629</v>
      </c>
      <c r="D41" s="294">
        <f t="shared" si="6"/>
        <v>0</v>
      </c>
      <c r="E41" s="295">
        <f t="shared" si="6"/>
        <v>158690135</v>
      </c>
      <c r="F41" s="295">
        <f t="shared" si="6"/>
        <v>122353000</v>
      </c>
      <c r="G41" s="295">
        <f t="shared" si="6"/>
        <v>8577162</v>
      </c>
      <c r="H41" s="295">
        <f t="shared" si="6"/>
        <v>11327850</v>
      </c>
      <c r="I41" s="295">
        <f t="shared" si="6"/>
        <v>11921839</v>
      </c>
      <c r="J41" s="295">
        <f t="shared" si="6"/>
        <v>31826851</v>
      </c>
      <c r="K41" s="295">
        <f t="shared" si="6"/>
        <v>9501375</v>
      </c>
      <c r="L41" s="295">
        <f t="shared" si="6"/>
        <v>13023451</v>
      </c>
      <c r="M41" s="295">
        <f t="shared" si="6"/>
        <v>3201290</v>
      </c>
      <c r="N41" s="295">
        <f t="shared" si="6"/>
        <v>25726116</v>
      </c>
      <c r="O41" s="295">
        <f t="shared" si="6"/>
        <v>1119840</v>
      </c>
      <c r="P41" s="295">
        <f t="shared" si="6"/>
        <v>3329053</v>
      </c>
      <c r="Q41" s="295">
        <f t="shared" si="6"/>
        <v>22305887</v>
      </c>
      <c r="R41" s="295">
        <f t="shared" si="6"/>
        <v>26754780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84307747</v>
      </c>
      <c r="X41" s="295">
        <f t="shared" si="6"/>
        <v>91764750</v>
      </c>
      <c r="Y41" s="295">
        <f t="shared" si="6"/>
        <v>-7457003</v>
      </c>
      <c r="Z41" s="296">
        <f t="shared" si="5"/>
        <v>-8.126217311113471</v>
      </c>
      <c r="AA41" s="297">
        <f>SUM(AA36:AA40)</f>
        <v>122353000</v>
      </c>
    </row>
    <row r="42" spans="1:27" ht="12.75">
      <c r="A42" s="298" t="s">
        <v>211</v>
      </c>
      <c r="B42" s="136"/>
      <c r="C42" s="95">
        <f aca="true" t="shared" si="7" ref="C42:Y48">C12+C27</f>
        <v>35196733</v>
      </c>
      <c r="D42" s="129">
        <f t="shared" si="7"/>
        <v>0</v>
      </c>
      <c r="E42" s="54">
        <f t="shared" si="7"/>
        <v>2525000</v>
      </c>
      <c r="F42" s="54">
        <f t="shared" si="7"/>
        <v>18678000</v>
      </c>
      <c r="G42" s="54">
        <f t="shared" si="7"/>
        <v>1717103</v>
      </c>
      <c r="H42" s="54">
        <f t="shared" si="7"/>
        <v>2822454</v>
      </c>
      <c r="I42" s="54">
        <f t="shared" si="7"/>
        <v>822005</v>
      </c>
      <c r="J42" s="54">
        <f t="shared" si="7"/>
        <v>5361562</v>
      </c>
      <c r="K42" s="54">
        <f t="shared" si="7"/>
        <v>1702113</v>
      </c>
      <c r="L42" s="54">
        <f t="shared" si="7"/>
        <v>6016772</v>
      </c>
      <c r="M42" s="54">
        <f t="shared" si="7"/>
        <v>524532</v>
      </c>
      <c r="N42" s="54">
        <f t="shared" si="7"/>
        <v>8243417</v>
      </c>
      <c r="O42" s="54">
        <f t="shared" si="7"/>
        <v>0</v>
      </c>
      <c r="P42" s="54">
        <f t="shared" si="7"/>
        <v>84296</v>
      </c>
      <c r="Q42" s="54">
        <f t="shared" si="7"/>
        <v>1738325</v>
      </c>
      <c r="R42" s="54">
        <f t="shared" si="7"/>
        <v>1822621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15427600</v>
      </c>
      <c r="X42" s="54">
        <f t="shared" si="7"/>
        <v>14008500</v>
      </c>
      <c r="Y42" s="54">
        <f t="shared" si="7"/>
        <v>1419100</v>
      </c>
      <c r="Z42" s="184">
        <f t="shared" si="5"/>
        <v>10.130278045472393</v>
      </c>
      <c r="AA42" s="130">
        <f aca="true" t="shared" si="8" ref="AA42:AA48">AA12+AA27</f>
        <v>18678000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174007273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9355901</v>
      </c>
      <c r="D45" s="129">
        <f t="shared" si="7"/>
        <v>0</v>
      </c>
      <c r="E45" s="54">
        <f t="shared" si="7"/>
        <v>20000000</v>
      </c>
      <c r="F45" s="54">
        <f t="shared" si="7"/>
        <v>40185000</v>
      </c>
      <c r="G45" s="54">
        <f t="shared" si="7"/>
        <v>42000</v>
      </c>
      <c r="H45" s="54">
        <f t="shared" si="7"/>
        <v>574247</v>
      </c>
      <c r="I45" s="54">
        <f t="shared" si="7"/>
        <v>263881</v>
      </c>
      <c r="J45" s="54">
        <f t="shared" si="7"/>
        <v>880128</v>
      </c>
      <c r="K45" s="54">
        <f t="shared" si="7"/>
        <v>440717</v>
      </c>
      <c r="L45" s="54">
        <f t="shared" si="7"/>
        <v>1013544</v>
      </c>
      <c r="M45" s="54">
        <f t="shared" si="7"/>
        <v>263731</v>
      </c>
      <c r="N45" s="54">
        <f t="shared" si="7"/>
        <v>1717992</v>
      </c>
      <c r="O45" s="54">
        <f t="shared" si="7"/>
        <v>13011</v>
      </c>
      <c r="P45" s="54">
        <f t="shared" si="7"/>
        <v>75136</v>
      </c>
      <c r="Q45" s="54">
        <f t="shared" si="7"/>
        <v>191813</v>
      </c>
      <c r="R45" s="54">
        <f t="shared" si="7"/>
        <v>279960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2878080</v>
      </c>
      <c r="X45" s="54">
        <f t="shared" si="7"/>
        <v>30138750</v>
      </c>
      <c r="Y45" s="54">
        <f t="shared" si="7"/>
        <v>-27260670</v>
      </c>
      <c r="Z45" s="184">
        <f t="shared" si="5"/>
        <v>-90.45056613164117</v>
      </c>
      <c r="AA45" s="130">
        <f t="shared" si="8"/>
        <v>40185000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366751536</v>
      </c>
      <c r="D49" s="218">
        <f t="shared" si="9"/>
        <v>0</v>
      </c>
      <c r="E49" s="220">
        <f t="shared" si="9"/>
        <v>181215135</v>
      </c>
      <c r="F49" s="220">
        <f t="shared" si="9"/>
        <v>181216000</v>
      </c>
      <c r="G49" s="220">
        <f t="shared" si="9"/>
        <v>10336265</v>
      </c>
      <c r="H49" s="220">
        <f t="shared" si="9"/>
        <v>14724551</v>
      </c>
      <c r="I49" s="220">
        <f t="shared" si="9"/>
        <v>13007725</v>
      </c>
      <c r="J49" s="220">
        <f t="shared" si="9"/>
        <v>38068541</v>
      </c>
      <c r="K49" s="220">
        <f t="shared" si="9"/>
        <v>11644205</v>
      </c>
      <c r="L49" s="220">
        <f t="shared" si="9"/>
        <v>20053767</v>
      </c>
      <c r="M49" s="220">
        <f t="shared" si="9"/>
        <v>3989553</v>
      </c>
      <c r="N49" s="220">
        <f t="shared" si="9"/>
        <v>35687525</v>
      </c>
      <c r="O49" s="220">
        <f t="shared" si="9"/>
        <v>1132851</v>
      </c>
      <c r="P49" s="220">
        <f t="shared" si="9"/>
        <v>3488485</v>
      </c>
      <c r="Q49" s="220">
        <f t="shared" si="9"/>
        <v>24236025</v>
      </c>
      <c r="R49" s="220">
        <f t="shared" si="9"/>
        <v>28857361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102613427</v>
      </c>
      <c r="X49" s="220">
        <f t="shared" si="9"/>
        <v>135912000</v>
      </c>
      <c r="Y49" s="220">
        <f t="shared" si="9"/>
        <v>-33298573</v>
      </c>
      <c r="Z49" s="221">
        <f t="shared" si="5"/>
        <v>-24.500097857437165</v>
      </c>
      <c r="AA49" s="222">
        <f>SUM(AA41:AA48)</f>
        <v>181216000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71864414</v>
      </c>
      <c r="D51" s="129">
        <f t="shared" si="10"/>
        <v>0</v>
      </c>
      <c r="E51" s="54">
        <f t="shared" si="10"/>
        <v>197379407</v>
      </c>
      <c r="F51" s="54">
        <f t="shared" si="10"/>
        <v>197379000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148034250</v>
      </c>
      <c r="Y51" s="54">
        <f t="shared" si="10"/>
        <v>-148034250</v>
      </c>
      <c r="Z51" s="184">
        <f>+IF(X51&lt;&gt;0,+(Y51/X51)*100,0)</f>
        <v>-100</v>
      </c>
      <c r="AA51" s="130">
        <f>SUM(AA57:AA61)</f>
        <v>197379000</v>
      </c>
    </row>
    <row r="52" spans="1:27" ht="12.75">
      <c r="A52" s="310" t="s">
        <v>205</v>
      </c>
      <c r="B52" s="142"/>
      <c r="C52" s="62">
        <v>13416373</v>
      </c>
      <c r="D52" s="156"/>
      <c r="E52" s="60">
        <v>73982005</v>
      </c>
      <c r="F52" s="60">
        <v>73982000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55486500</v>
      </c>
      <c r="Y52" s="60">
        <v>-55486500</v>
      </c>
      <c r="Z52" s="140">
        <v>-100</v>
      </c>
      <c r="AA52" s="155">
        <v>73982000</v>
      </c>
    </row>
    <row r="53" spans="1:27" ht="12.75">
      <c r="A53" s="310" t="s">
        <v>206</v>
      </c>
      <c r="B53" s="142"/>
      <c r="C53" s="62">
        <v>26541495</v>
      </c>
      <c r="D53" s="156"/>
      <c r="E53" s="60">
        <v>56906289</v>
      </c>
      <c r="F53" s="60">
        <v>56906000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42679500</v>
      </c>
      <c r="Y53" s="60">
        <v>-42679500</v>
      </c>
      <c r="Z53" s="140">
        <v>-100</v>
      </c>
      <c r="AA53" s="155">
        <v>56906000</v>
      </c>
    </row>
    <row r="54" spans="1:27" ht="12.75">
      <c r="A54" s="310" t="s">
        <v>207</v>
      </c>
      <c r="B54" s="142"/>
      <c r="C54" s="62">
        <v>19173570</v>
      </c>
      <c r="D54" s="156"/>
      <c r="E54" s="60">
        <v>66491113</v>
      </c>
      <c r="F54" s="60">
        <v>66491000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49868250</v>
      </c>
      <c r="Y54" s="60">
        <v>-49868250</v>
      </c>
      <c r="Z54" s="140">
        <v>-100</v>
      </c>
      <c r="AA54" s="155">
        <v>66491000</v>
      </c>
    </row>
    <row r="55" spans="1:27" ht="12.75">
      <c r="A55" s="310" t="s">
        <v>208</v>
      </c>
      <c r="B55" s="142"/>
      <c r="C55" s="62">
        <v>8453567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242380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67827385</v>
      </c>
      <c r="D57" s="294">
        <f t="shared" si="11"/>
        <v>0</v>
      </c>
      <c r="E57" s="295">
        <f t="shared" si="11"/>
        <v>197379407</v>
      </c>
      <c r="F57" s="295">
        <f t="shared" si="11"/>
        <v>197379000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148034250</v>
      </c>
      <c r="Y57" s="295">
        <f t="shared" si="11"/>
        <v>-148034250</v>
      </c>
      <c r="Z57" s="296">
        <f>+IF(X57&lt;&gt;0,+(Y57/X57)*100,0)</f>
        <v>-100</v>
      </c>
      <c r="AA57" s="297">
        <f>SUM(AA52:AA56)</f>
        <v>197379000</v>
      </c>
    </row>
    <row r="58" spans="1:27" ht="12.75">
      <c r="A58" s="311" t="s">
        <v>211</v>
      </c>
      <c r="B58" s="136"/>
      <c r="C58" s="62">
        <v>743044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>
        <v>968323</v>
      </c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2325662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>
        <v>3166680</v>
      </c>
      <c r="M65" s="60"/>
      <c r="N65" s="60">
        <v>3166680</v>
      </c>
      <c r="O65" s="60">
        <v>1016844</v>
      </c>
      <c r="P65" s="60">
        <v>478602</v>
      </c>
      <c r="Q65" s="60">
        <v>460722</v>
      </c>
      <c r="R65" s="60">
        <v>1956168</v>
      </c>
      <c r="S65" s="60"/>
      <c r="T65" s="60"/>
      <c r="U65" s="60"/>
      <c r="V65" s="60"/>
      <c r="W65" s="60">
        <v>5122848</v>
      </c>
      <c r="X65" s="60"/>
      <c r="Y65" s="60">
        <v>5122848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245454976</v>
      </c>
      <c r="F66" s="275"/>
      <c r="G66" s="275"/>
      <c r="H66" s="275">
        <v>2802923</v>
      </c>
      <c r="I66" s="275">
        <v>3232921</v>
      </c>
      <c r="J66" s="275">
        <v>6035844</v>
      </c>
      <c r="K66" s="275">
        <v>8628114</v>
      </c>
      <c r="L66" s="275">
        <v>7401285</v>
      </c>
      <c r="M66" s="275">
        <v>10409110</v>
      </c>
      <c r="N66" s="275">
        <v>26438509</v>
      </c>
      <c r="O66" s="275">
        <v>5402769</v>
      </c>
      <c r="P66" s="275">
        <v>3407721</v>
      </c>
      <c r="Q66" s="275">
        <v>13073167</v>
      </c>
      <c r="R66" s="275">
        <v>21883657</v>
      </c>
      <c r="S66" s="275"/>
      <c r="T66" s="275"/>
      <c r="U66" s="275"/>
      <c r="V66" s="275"/>
      <c r="W66" s="275">
        <v>54358010</v>
      </c>
      <c r="X66" s="275"/>
      <c r="Y66" s="275">
        <v>54358010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>
        <v>82222</v>
      </c>
      <c r="J67" s="60">
        <v>82222</v>
      </c>
      <c r="K67" s="60"/>
      <c r="L67" s="60">
        <v>77712</v>
      </c>
      <c r="M67" s="60"/>
      <c r="N67" s="60">
        <v>77712</v>
      </c>
      <c r="O67" s="60"/>
      <c r="P67" s="60"/>
      <c r="Q67" s="60"/>
      <c r="R67" s="60"/>
      <c r="S67" s="60"/>
      <c r="T67" s="60"/>
      <c r="U67" s="60"/>
      <c r="V67" s="60"/>
      <c r="W67" s="60">
        <v>159934</v>
      </c>
      <c r="X67" s="60"/>
      <c r="Y67" s="60">
        <v>159934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1292175</v>
      </c>
      <c r="H68" s="60">
        <v>708497</v>
      </c>
      <c r="I68" s="60">
        <v>791734</v>
      </c>
      <c r="J68" s="60">
        <v>2792406</v>
      </c>
      <c r="K68" s="60">
        <v>229081</v>
      </c>
      <c r="L68" s="60">
        <v>309255</v>
      </c>
      <c r="M68" s="60">
        <v>714960</v>
      </c>
      <c r="N68" s="60">
        <v>1253296</v>
      </c>
      <c r="O68" s="60">
        <v>48938</v>
      </c>
      <c r="P68" s="60">
        <v>101968</v>
      </c>
      <c r="Q68" s="60">
        <v>9800</v>
      </c>
      <c r="R68" s="60">
        <v>160706</v>
      </c>
      <c r="S68" s="60"/>
      <c r="T68" s="60"/>
      <c r="U68" s="60"/>
      <c r="V68" s="60"/>
      <c r="W68" s="60">
        <v>4206408</v>
      </c>
      <c r="X68" s="60"/>
      <c r="Y68" s="60">
        <v>4206408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245454976</v>
      </c>
      <c r="F69" s="220">
        <f t="shared" si="12"/>
        <v>0</v>
      </c>
      <c r="G69" s="220">
        <f t="shared" si="12"/>
        <v>1292175</v>
      </c>
      <c r="H69" s="220">
        <f t="shared" si="12"/>
        <v>3511420</v>
      </c>
      <c r="I69" s="220">
        <f t="shared" si="12"/>
        <v>4106877</v>
      </c>
      <c r="J69" s="220">
        <f t="shared" si="12"/>
        <v>8910472</v>
      </c>
      <c r="K69" s="220">
        <f t="shared" si="12"/>
        <v>8857195</v>
      </c>
      <c r="L69" s="220">
        <f t="shared" si="12"/>
        <v>10954932</v>
      </c>
      <c r="M69" s="220">
        <f t="shared" si="12"/>
        <v>11124070</v>
      </c>
      <c r="N69" s="220">
        <f t="shared" si="12"/>
        <v>30936197</v>
      </c>
      <c r="O69" s="220">
        <f t="shared" si="12"/>
        <v>6468551</v>
      </c>
      <c r="P69" s="220">
        <f t="shared" si="12"/>
        <v>3988291</v>
      </c>
      <c r="Q69" s="220">
        <f t="shared" si="12"/>
        <v>13543689</v>
      </c>
      <c r="R69" s="220">
        <f t="shared" si="12"/>
        <v>24000531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63847200</v>
      </c>
      <c r="X69" s="220">
        <f t="shared" si="12"/>
        <v>0</v>
      </c>
      <c r="Y69" s="220">
        <f t="shared" si="12"/>
        <v>63847200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148191629</v>
      </c>
      <c r="D5" s="357">
        <f t="shared" si="0"/>
        <v>0</v>
      </c>
      <c r="E5" s="356">
        <f t="shared" si="0"/>
        <v>158690135</v>
      </c>
      <c r="F5" s="358">
        <f t="shared" si="0"/>
        <v>39251000</v>
      </c>
      <c r="G5" s="358">
        <f t="shared" si="0"/>
        <v>8577162</v>
      </c>
      <c r="H5" s="356">
        <f t="shared" si="0"/>
        <v>11327850</v>
      </c>
      <c r="I5" s="356">
        <f t="shared" si="0"/>
        <v>11921839</v>
      </c>
      <c r="J5" s="358">
        <f t="shared" si="0"/>
        <v>31826851</v>
      </c>
      <c r="K5" s="358">
        <f t="shared" si="0"/>
        <v>9501375</v>
      </c>
      <c r="L5" s="356">
        <f t="shared" si="0"/>
        <v>13023451</v>
      </c>
      <c r="M5" s="356">
        <f t="shared" si="0"/>
        <v>3201290</v>
      </c>
      <c r="N5" s="358">
        <f t="shared" si="0"/>
        <v>25726116</v>
      </c>
      <c r="O5" s="358">
        <f t="shared" si="0"/>
        <v>1119840</v>
      </c>
      <c r="P5" s="356">
        <f t="shared" si="0"/>
        <v>3329053</v>
      </c>
      <c r="Q5" s="356">
        <f t="shared" si="0"/>
        <v>22305887</v>
      </c>
      <c r="R5" s="358">
        <f t="shared" si="0"/>
        <v>26754780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84307747</v>
      </c>
      <c r="X5" s="356">
        <f t="shared" si="0"/>
        <v>29438250</v>
      </c>
      <c r="Y5" s="358">
        <f t="shared" si="0"/>
        <v>54869497</v>
      </c>
      <c r="Z5" s="359">
        <f>+IF(X5&lt;&gt;0,+(Y5/X5)*100,0)</f>
        <v>186.38844700347337</v>
      </c>
      <c r="AA5" s="360">
        <f>+AA6+AA8+AA11+AA13+AA15</f>
        <v>39251000</v>
      </c>
    </row>
    <row r="6" spans="1:27" ht="12.75">
      <c r="A6" s="361" t="s">
        <v>205</v>
      </c>
      <c r="B6" s="142"/>
      <c r="C6" s="60">
        <f>+C7</f>
        <v>54410674</v>
      </c>
      <c r="D6" s="340">
        <f aca="true" t="shared" si="1" ref="D6:AA6">+D7</f>
        <v>0</v>
      </c>
      <c r="E6" s="60">
        <f t="shared" si="1"/>
        <v>29185511</v>
      </c>
      <c r="F6" s="59">
        <f t="shared" si="1"/>
        <v>29186000</v>
      </c>
      <c r="G6" s="59">
        <f t="shared" si="1"/>
        <v>6241008</v>
      </c>
      <c r="H6" s="60">
        <f t="shared" si="1"/>
        <v>4351994</v>
      </c>
      <c r="I6" s="60">
        <f t="shared" si="1"/>
        <v>4438090</v>
      </c>
      <c r="J6" s="59">
        <f t="shared" si="1"/>
        <v>15031092</v>
      </c>
      <c r="K6" s="59">
        <f t="shared" si="1"/>
        <v>2259453</v>
      </c>
      <c r="L6" s="60">
        <f t="shared" si="1"/>
        <v>3663992</v>
      </c>
      <c r="M6" s="60">
        <f t="shared" si="1"/>
        <v>467622</v>
      </c>
      <c r="N6" s="59">
        <f t="shared" si="1"/>
        <v>6391067</v>
      </c>
      <c r="O6" s="59">
        <f t="shared" si="1"/>
        <v>689177</v>
      </c>
      <c r="P6" s="60">
        <f t="shared" si="1"/>
        <v>648927</v>
      </c>
      <c r="Q6" s="60">
        <f t="shared" si="1"/>
        <v>3702496</v>
      </c>
      <c r="R6" s="59">
        <f t="shared" si="1"/>
        <v>5040600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26462759</v>
      </c>
      <c r="X6" s="60">
        <f t="shared" si="1"/>
        <v>21889500</v>
      </c>
      <c r="Y6" s="59">
        <f t="shared" si="1"/>
        <v>4573259</v>
      </c>
      <c r="Z6" s="61">
        <f>+IF(X6&lt;&gt;0,+(Y6/X6)*100,0)</f>
        <v>20.892478128783207</v>
      </c>
      <c r="AA6" s="62">
        <f t="shared" si="1"/>
        <v>29186000</v>
      </c>
    </row>
    <row r="7" spans="1:27" ht="12.75">
      <c r="A7" s="291" t="s">
        <v>229</v>
      </c>
      <c r="B7" s="142"/>
      <c r="C7" s="60">
        <v>54410674</v>
      </c>
      <c r="D7" s="340"/>
      <c r="E7" s="60">
        <v>29185511</v>
      </c>
      <c r="F7" s="59">
        <v>29186000</v>
      </c>
      <c r="G7" s="59">
        <v>6241008</v>
      </c>
      <c r="H7" s="60">
        <v>4351994</v>
      </c>
      <c r="I7" s="60">
        <v>4438090</v>
      </c>
      <c r="J7" s="59">
        <v>15031092</v>
      </c>
      <c r="K7" s="59">
        <v>2259453</v>
      </c>
      <c r="L7" s="60">
        <v>3663992</v>
      </c>
      <c r="M7" s="60">
        <v>467622</v>
      </c>
      <c r="N7" s="59">
        <v>6391067</v>
      </c>
      <c r="O7" s="59">
        <v>689177</v>
      </c>
      <c r="P7" s="60">
        <v>648927</v>
      </c>
      <c r="Q7" s="60">
        <v>3702496</v>
      </c>
      <c r="R7" s="59">
        <v>5040600</v>
      </c>
      <c r="S7" s="59"/>
      <c r="T7" s="60"/>
      <c r="U7" s="60"/>
      <c r="V7" s="59"/>
      <c r="W7" s="59">
        <v>26462759</v>
      </c>
      <c r="X7" s="60">
        <v>21889500</v>
      </c>
      <c r="Y7" s="59">
        <v>4573259</v>
      </c>
      <c r="Z7" s="61">
        <v>20.89</v>
      </c>
      <c r="AA7" s="62">
        <v>29186000</v>
      </c>
    </row>
    <row r="8" spans="1:27" ht="12.75">
      <c r="A8" s="361" t="s">
        <v>206</v>
      </c>
      <c r="B8" s="142"/>
      <c r="C8" s="60">
        <f aca="true" t="shared" si="2" ref="C8:Y8">SUM(C9:C10)</f>
        <v>1649224</v>
      </c>
      <c r="D8" s="340">
        <f t="shared" si="2"/>
        <v>0</v>
      </c>
      <c r="E8" s="60">
        <f t="shared" si="2"/>
        <v>11506115</v>
      </c>
      <c r="F8" s="59">
        <f t="shared" si="2"/>
        <v>5445000</v>
      </c>
      <c r="G8" s="59">
        <f t="shared" si="2"/>
        <v>0</v>
      </c>
      <c r="H8" s="60">
        <f t="shared" si="2"/>
        <v>0</v>
      </c>
      <c r="I8" s="60">
        <f t="shared" si="2"/>
        <v>1053544</v>
      </c>
      <c r="J8" s="59">
        <f t="shared" si="2"/>
        <v>1053544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373929</v>
      </c>
      <c r="R8" s="59">
        <f t="shared" si="2"/>
        <v>373929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1427473</v>
      </c>
      <c r="X8" s="60">
        <f t="shared" si="2"/>
        <v>4083750</v>
      </c>
      <c r="Y8" s="59">
        <f t="shared" si="2"/>
        <v>-2656277</v>
      </c>
      <c r="Z8" s="61">
        <f>+IF(X8&lt;&gt;0,+(Y8/X8)*100,0)</f>
        <v>-65.0450443832262</v>
      </c>
      <c r="AA8" s="62">
        <f>SUM(AA9:AA10)</f>
        <v>5445000</v>
      </c>
    </row>
    <row r="9" spans="1:27" ht="12.75">
      <c r="A9" s="291" t="s">
        <v>230</v>
      </c>
      <c r="B9" s="142"/>
      <c r="C9" s="60"/>
      <c r="D9" s="340"/>
      <c r="E9" s="60">
        <v>11061000</v>
      </c>
      <c r="F9" s="59">
        <v>5445000</v>
      </c>
      <c r="G9" s="59"/>
      <c r="H9" s="60"/>
      <c r="I9" s="60">
        <v>953361</v>
      </c>
      <c r="J9" s="59">
        <v>953361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953361</v>
      </c>
      <c r="X9" s="60">
        <v>4083750</v>
      </c>
      <c r="Y9" s="59">
        <v>-3130389</v>
      </c>
      <c r="Z9" s="61">
        <v>-76.65</v>
      </c>
      <c r="AA9" s="62">
        <v>5445000</v>
      </c>
    </row>
    <row r="10" spans="1:27" ht="12.75">
      <c r="A10" s="291" t="s">
        <v>231</v>
      </c>
      <c r="B10" s="142"/>
      <c r="C10" s="60">
        <v>1649224</v>
      </c>
      <c r="D10" s="340"/>
      <c r="E10" s="60">
        <v>445115</v>
      </c>
      <c r="F10" s="59"/>
      <c r="G10" s="59"/>
      <c r="H10" s="60"/>
      <c r="I10" s="60">
        <v>100183</v>
      </c>
      <c r="J10" s="59">
        <v>100183</v>
      </c>
      <c r="K10" s="59"/>
      <c r="L10" s="60"/>
      <c r="M10" s="60"/>
      <c r="N10" s="59"/>
      <c r="O10" s="59"/>
      <c r="P10" s="60"/>
      <c r="Q10" s="60">
        <v>373929</v>
      </c>
      <c r="R10" s="59">
        <v>373929</v>
      </c>
      <c r="S10" s="59"/>
      <c r="T10" s="60"/>
      <c r="U10" s="60"/>
      <c r="V10" s="59"/>
      <c r="W10" s="59">
        <v>474112</v>
      </c>
      <c r="X10" s="60"/>
      <c r="Y10" s="59">
        <v>474112</v>
      </c>
      <c r="Z10" s="61"/>
      <c r="AA10" s="62"/>
    </row>
    <row r="11" spans="1:27" ht="12.75">
      <c r="A11" s="361" t="s">
        <v>207</v>
      </c>
      <c r="B11" s="142"/>
      <c r="C11" s="362">
        <f>+C12</f>
        <v>1401100</v>
      </c>
      <c r="D11" s="363">
        <f aca="true" t="shared" si="3" ref="D11:AA11">+D12</f>
        <v>0</v>
      </c>
      <c r="E11" s="362">
        <f t="shared" si="3"/>
        <v>31782839</v>
      </c>
      <c r="F11" s="364">
        <f t="shared" si="3"/>
        <v>4620000</v>
      </c>
      <c r="G11" s="364">
        <f t="shared" si="3"/>
        <v>0</v>
      </c>
      <c r="H11" s="362">
        <f t="shared" si="3"/>
        <v>382548</v>
      </c>
      <c r="I11" s="362">
        <f t="shared" si="3"/>
        <v>0</v>
      </c>
      <c r="J11" s="364">
        <f t="shared" si="3"/>
        <v>382548</v>
      </c>
      <c r="K11" s="364">
        <f t="shared" si="3"/>
        <v>256333</v>
      </c>
      <c r="L11" s="362">
        <f t="shared" si="3"/>
        <v>0</v>
      </c>
      <c r="M11" s="362">
        <f t="shared" si="3"/>
        <v>0</v>
      </c>
      <c r="N11" s="364">
        <f t="shared" si="3"/>
        <v>256333</v>
      </c>
      <c r="O11" s="364">
        <f t="shared" si="3"/>
        <v>0</v>
      </c>
      <c r="P11" s="362">
        <f t="shared" si="3"/>
        <v>0</v>
      </c>
      <c r="Q11" s="362">
        <f t="shared" si="3"/>
        <v>309398</v>
      </c>
      <c r="R11" s="364">
        <f t="shared" si="3"/>
        <v>309398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948279</v>
      </c>
      <c r="X11" s="362">
        <f t="shared" si="3"/>
        <v>3465000</v>
      </c>
      <c r="Y11" s="364">
        <f t="shared" si="3"/>
        <v>-2516721</v>
      </c>
      <c r="Z11" s="365">
        <f>+IF(X11&lt;&gt;0,+(Y11/X11)*100,0)</f>
        <v>-72.63264069264069</v>
      </c>
      <c r="AA11" s="366">
        <f t="shared" si="3"/>
        <v>4620000</v>
      </c>
    </row>
    <row r="12" spans="1:27" ht="12.75">
      <c r="A12" s="291" t="s">
        <v>232</v>
      </c>
      <c r="B12" s="136"/>
      <c r="C12" s="60">
        <v>1401100</v>
      </c>
      <c r="D12" s="340"/>
      <c r="E12" s="60">
        <v>31782839</v>
      </c>
      <c r="F12" s="59">
        <v>4620000</v>
      </c>
      <c r="G12" s="59"/>
      <c r="H12" s="60">
        <v>382548</v>
      </c>
      <c r="I12" s="60"/>
      <c r="J12" s="59">
        <v>382548</v>
      </c>
      <c r="K12" s="59">
        <v>256333</v>
      </c>
      <c r="L12" s="60"/>
      <c r="M12" s="60"/>
      <c r="N12" s="59">
        <v>256333</v>
      </c>
      <c r="O12" s="59"/>
      <c r="P12" s="60"/>
      <c r="Q12" s="60">
        <v>309398</v>
      </c>
      <c r="R12" s="59">
        <v>309398</v>
      </c>
      <c r="S12" s="59"/>
      <c r="T12" s="60"/>
      <c r="U12" s="60"/>
      <c r="V12" s="59"/>
      <c r="W12" s="59">
        <v>948279</v>
      </c>
      <c r="X12" s="60">
        <v>3465000</v>
      </c>
      <c r="Y12" s="59">
        <v>-2516721</v>
      </c>
      <c r="Z12" s="61">
        <v>-72.63</v>
      </c>
      <c r="AA12" s="62">
        <v>4620000</v>
      </c>
    </row>
    <row r="13" spans="1:27" ht="12.75">
      <c r="A13" s="361" t="s">
        <v>208</v>
      </c>
      <c r="B13" s="136"/>
      <c r="C13" s="275">
        <f>+C14</f>
        <v>26643141</v>
      </c>
      <c r="D13" s="341">
        <f aca="true" t="shared" si="4" ref="D13:AA13">+D14</f>
        <v>0</v>
      </c>
      <c r="E13" s="275">
        <f t="shared" si="4"/>
        <v>79813632</v>
      </c>
      <c r="F13" s="342">
        <f t="shared" si="4"/>
        <v>0</v>
      </c>
      <c r="G13" s="342">
        <f t="shared" si="4"/>
        <v>1562363</v>
      </c>
      <c r="H13" s="275">
        <f t="shared" si="4"/>
        <v>5073961</v>
      </c>
      <c r="I13" s="275">
        <f t="shared" si="4"/>
        <v>5517078</v>
      </c>
      <c r="J13" s="342">
        <f t="shared" si="4"/>
        <v>12153402</v>
      </c>
      <c r="K13" s="342">
        <f t="shared" si="4"/>
        <v>6098067</v>
      </c>
      <c r="L13" s="275">
        <f t="shared" si="4"/>
        <v>8465293</v>
      </c>
      <c r="M13" s="275">
        <f t="shared" si="4"/>
        <v>2307181</v>
      </c>
      <c r="N13" s="342">
        <f t="shared" si="4"/>
        <v>16870541</v>
      </c>
      <c r="O13" s="342">
        <f t="shared" si="4"/>
        <v>0</v>
      </c>
      <c r="P13" s="275">
        <f t="shared" si="4"/>
        <v>1798129</v>
      </c>
      <c r="Q13" s="275">
        <f t="shared" si="4"/>
        <v>16567817</v>
      </c>
      <c r="R13" s="342">
        <f t="shared" si="4"/>
        <v>18365946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47389889</v>
      </c>
      <c r="X13" s="275">
        <f t="shared" si="4"/>
        <v>0</v>
      </c>
      <c r="Y13" s="342">
        <f t="shared" si="4"/>
        <v>47389889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26643141</v>
      </c>
      <c r="D14" s="340"/>
      <c r="E14" s="60">
        <v>79813632</v>
      </c>
      <c r="F14" s="59"/>
      <c r="G14" s="59">
        <v>1562363</v>
      </c>
      <c r="H14" s="60">
        <v>5073961</v>
      </c>
      <c r="I14" s="60">
        <v>5517078</v>
      </c>
      <c r="J14" s="59">
        <v>12153402</v>
      </c>
      <c r="K14" s="59">
        <v>6098067</v>
      </c>
      <c r="L14" s="60">
        <v>8465293</v>
      </c>
      <c r="M14" s="60">
        <v>2307181</v>
      </c>
      <c r="N14" s="59">
        <v>16870541</v>
      </c>
      <c r="O14" s="59"/>
      <c r="P14" s="60">
        <v>1798129</v>
      </c>
      <c r="Q14" s="60">
        <v>16567817</v>
      </c>
      <c r="R14" s="59">
        <v>18365946</v>
      </c>
      <c r="S14" s="59"/>
      <c r="T14" s="60"/>
      <c r="U14" s="60"/>
      <c r="V14" s="59"/>
      <c r="W14" s="59">
        <v>47389889</v>
      </c>
      <c r="X14" s="60"/>
      <c r="Y14" s="59">
        <v>47389889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64087490</v>
      </c>
      <c r="D15" s="340">
        <f t="shared" si="5"/>
        <v>0</v>
      </c>
      <c r="E15" s="60">
        <f t="shared" si="5"/>
        <v>6402038</v>
      </c>
      <c r="F15" s="59">
        <f t="shared" si="5"/>
        <v>0</v>
      </c>
      <c r="G15" s="59">
        <f t="shared" si="5"/>
        <v>773791</v>
      </c>
      <c r="H15" s="60">
        <f t="shared" si="5"/>
        <v>1519347</v>
      </c>
      <c r="I15" s="60">
        <f t="shared" si="5"/>
        <v>913127</v>
      </c>
      <c r="J15" s="59">
        <f t="shared" si="5"/>
        <v>3206265</v>
      </c>
      <c r="K15" s="59">
        <f t="shared" si="5"/>
        <v>887522</v>
      </c>
      <c r="L15" s="60">
        <f t="shared" si="5"/>
        <v>894166</v>
      </c>
      <c r="M15" s="60">
        <f t="shared" si="5"/>
        <v>426487</v>
      </c>
      <c r="N15" s="59">
        <f t="shared" si="5"/>
        <v>2208175</v>
      </c>
      <c r="O15" s="59">
        <f t="shared" si="5"/>
        <v>430663</v>
      </c>
      <c r="P15" s="60">
        <f t="shared" si="5"/>
        <v>881997</v>
      </c>
      <c r="Q15" s="60">
        <f t="shared" si="5"/>
        <v>1352247</v>
      </c>
      <c r="R15" s="59">
        <f t="shared" si="5"/>
        <v>2664907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8079347</v>
      </c>
      <c r="X15" s="60">
        <f t="shared" si="5"/>
        <v>0</v>
      </c>
      <c r="Y15" s="59">
        <f t="shared" si="5"/>
        <v>8079347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473520</v>
      </c>
      <c r="R16" s="59">
        <v>473520</v>
      </c>
      <c r="S16" s="59"/>
      <c r="T16" s="60"/>
      <c r="U16" s="60"/>
      <c r="V16" s="59"/>
      <c r="W16" s="59">
        <v>473520</v>
      </c>
      <c r="X16" s="60"/>
      <c r="Y16" s="59">
        <v>473520</v>
      </c>
      <c r="Z16" s="61"/>
      <c r="AA16" s="62"/>
    </row>
    <row r="17" spans="1:27" ht="12.75">
      <c r="A17" s="291" t="s">
        <v>235</v>
      </c>
      <c r="B17" s="136"/>
      <c r="C17" s="60">
        <v>3738537</v>
      </c>
      <c r="D17" s="340"/>
      <c r="E17" s="60"/>
      <c r="F17" s="59"/>
      <c r="G17" s="59"/>
      <c r="H17" s="60">
        <v>603674</v>
      </c>
      <c r="I17" s="60"/>
      <c r="J17" s="59">
        <v>603674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603674</v>
      </c>
      <c r="X17" s="60"/>
      <c r="Y17" s="59">
        <v>603674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60348953</v>
      </c>
      <c r="D20" s="340"/>
      <c r="E20" s="60">
        <v>6402038</v>
      </c>
      <c r="F20" s="59"/>
      <c r="G20" s="59">
        <v>773791</v>
      </c>
      <c r="H20" s="60">
        <v>915673</v>
      </c>
      <c r="I20" s="60">
        <v>913127</v>
      </c>
      <c r="J20" s="59">
        <v>2602591</v>
      </c>
      <c r="K20" s="59">
        <v>887522</v>
      </c>
      <c r="L20" s="60">
        <v>894166</v>
      </c>
      <c r="M20" s="60">
        <v>426487</v>
      </c>
      <c r="N20" s="59">
        <v>2208175</v>
      </c>
      <c r="O20" s="59">
        <v>430663</v>
      </c>
      <c r="P20" s="60">
        <v>881997</v>
      </c>
      <c r="Q20" s="60">
        <v>878727</v>
      </c>
      <c r="R20" s="59">
        <v>2191387</v>
      </c>
      <c r="S20" s="59"/>
      <c r="T20" s="60"/>
      <c r="U20" s="60"/>
      <c r="V20" s="59"/>
      <c r="W20" s="59">
        <v>7002153</v>
      </c>
      <c r="X20" s="60"/>
      <c r="Y20" s="59">
        <v>7002153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35196733</v>
      </c>
      <c r="D22" s="344">
        <f t="shared" si="6"/>
        <v>0</v>
      </c>
      <c r="E22" s="343">
        <f t="shared" si="6"/>
        <v>2525000</v>
      </c>
      <c r="F22" s="345">
        <f t="shared" si="6"/>
        <v>18678000</v>
      </c>
      <c r="G22" s="345">
        <f t="shared" si="6"/>
        <v>1717103</v>
      </c>
      <c r="H22" s="343">
        <f t="shared" si="6"/>
        <v>2822454</v>
      </c>
      <c r="I22" s="343">
        <f t="shared" si="6"/>
        <v>822005</v>
      </c>
      <c r="J22" s="345">
        <f t="shared" si="6"/>
        <v>5361562</v>
      </c>
      <c r="K22" s="345">
        <f t="shared" si="6"/>
        <v>1702113</v>
      </c>
      <c r="L22" s="343">
        <f t="shared" si="6"/>
        <v>6016772</v>
      </c>
      <c r="M22" s="343">
        <f t="shared" si="6"/>
        <v>524532</v>
      </c>
      <c r="N22" s="345">
        <f t="shared" si="6"/>
        <v>8243417</v>
      </c>
      <c r="O22" s="345">
        <f t="shared" si="6"/>
        <v>0</v>
      </c>
      <c r="P22" s="343">
        <f t="shared" si="6"/>
        <v>84296</v>
      </c>
      <c r="Q22" s="343">
        <f t="shared" si="6"/>
        <v>1738325</v>
      </c>
      <c r="R22" s="345">
        <f t="shared" si="6"/>
        <v>1822621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15427600</v>
      </c>
      <c r="X22" s="343">
        <f t="shared" si="6"/>
        <v>14008500</v>
      </c>
      <c r="Y22" s="345">
        <f t="shared" si="6"/>
        <v>1419100</v>
      </c>
      <c r="Z22" s="336">
        <f>+IF(X22&lt;&gt;0,+(Y22/X22)*100,0)</f>
        <v>10.130278045472393</v>
      </c>
      <c r="AA22" s="350">
        <f>SUM(AA23:AA32)</f>
        <v>18678000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32344631</v>
      </c>
      <c r="D24" s="340"/>
      <c r="E24" s="60"/>
      <c r="F24" s="59"/>
      <c r="G24" s="59">
        <v>1717103</v>
      </c>
      <c r="H24" s="60">
        <v>1304245</v>
      </c>
      <c r="I24" s="60">
        <v>744431</v>
      </c>
      <c r="J24" s="59">
        <v>3765779</v>
      </c>
      <c r="K24" s="59">
        <v>490895</v>
      </c>
      <c r="L24" s="60">
        <v>4888963</v>
      </c>
      <c r="M24" s="60"/>
      <c r="N24" s="59">
        <v>5379858</v>
      </c>
      <c r="O24" s="59"/>
      <c r="P24" s="60">
        <v>84296</v>
      </c>
      <c r="Q24" s="60">
        <v>1387425</v>
      </c>
      <c r="R24" s="59">
        <v>1471721</v>
      </c>
      <c r="S24" s="59"/>
      <c r="T24" s="60"/>
      <c r="U24" s="60"/>
      <c r="V24" s="59"/>
      <c r="W24" s="59">
        <v>10617358</v>
      </c>
      <c r="X24" s="60"/>
      <c r="Y24" s="59">
        <v>10617358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>
        <v>1518209</v>
      </c>
      <c r="I25" s="60"/>
      <c r="J25" s="59">
        <v>1518209</v>
      </c>
      <c r="K25" s="59"/>
      <c r="L25" s="60">
        <v>542510</v>
      </c>
      <c r="M25" s="60"/>
      <c r="N25" s="59">
        <v>542510</v>
      </c>
      <c r="O25" s="59"/>
      <c r="P25" s="60"/>
      <c r="Q25" s="60"/>
      <c r="R25" s="59"/>
      <c r="S25" s="59"/>
      <c r="T25" s="60"/>
      <c r="U25" s="60"/>
      <c r="V25" s="59"/>
      <c r="W25" s="59">
        <v>2060719</v>
      </c>
      <c r="X25" s="60"/>
      <c r="Y25" s="59">
        <v>2060719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2852102</v>
      </c>
      <c r="D32" s="340"/>
      <c r="E32" s="60">
        <v>2525000</v>
      </c>
      <c r="F32" s="59">
        <v>18678000</v>
      </c>
      <c r="G32" s="59"/>
      <c r="H32" s="60"/>
      <c r="I32" s="60">
        <v>77574</v>
      </c>
      <c r="J32" s="59">
        <v>77574</v>
      </c>
      <c r="K32" s="59">
        <v>1211218</v>
      </c>
      <c r="L32" s="60">
        <v>585299</v>
      </c>
      <c r="M32" s="60">
        <v>524532</v>
      </c>
      <c r="N32" s="59">
        <v>2321049</v>
      </c>
      <c r="O32" s="59"/>
      <c r="P32" s="60"/>
      <c r="Q32" s="60">
        <v>350900</v>
      </c>
      <c r="R32" s="59">
        <v>350900</v>
      </c>
      <c r="S32" s="59"/>
      <c r="T32" s="60"/>
      <c r="U32" s="60"/>
      <c r="V32" s="59"/>
      <c r="W32" s="59">
        <v>2749523</v>
      </c>
      <c r="X32" s="60">
        <v>14008500</v>
      </c>
      <c r="Y32" s="59">
        <v>-11258977</v>
      </c>
      <c r="Z32" s="61">
        <v>-80.37</v>
      </c>
      <c r="AA32" s="62">
        <v>18678000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174007273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174007273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9355901</v>
      </c>
      <c r="D40" s="344">
        <f t="shared" si="9"/>
        <v>0</v>
      </c>
      <c r="E40" s="343">
        <f t="shared" si="9"/>
        <v>20000000</v>
      </c>
      <c r="F40" s="345">
        <f t="shared" si="9"/>
        <v>40185000</v>
      </c>
      <c r="G40" s="345">
        <f t="shared" si="9"/>
        <v>42000</v>
      </c>
      <c r="H40" s="343">
        <f t="shared" si="9"/>
        <v>574247</v>
      </c>
      <c r="I40" s="343">
        <f t="shared" si="9"/>
        <v>263881</v>
      </c>
      <c r="J40" s="345">
        <f t="shared" si="9"/>
        <v>880128</v>
      </c>
      <c r="K40" s="345">
        <f t="shared" si="9"/>
        <v>440717</v>
      </c>
      <c r="L40" s="343">
        <f t="shared" si="9"/>
        <v>1013544</v>
      </c>
      <c r="M40" s="343">
        <f t="shared" si="9"/>
        <v>263731</v>
      </c>
      <c r="N40" s="345">
        <f t="shared" si="9"/>
        <v>1717992</v>
      </c>
      <c r="O40" s="345">
        <f t="shared" si="9"/>
        <v>13011</v>
      </c>
      <c r="P40" s="343">
        <f t="shared" si="9"/>
        <v>75136</v>
      </c>
      <c r="Q40" s="343">
        <f t="shared" si="9"/>
        <v>191813</v>
      </c>
      <c r="R40" s="345">
        <f t="shared" si="9"/>
        <v>279960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2878080</v>
      </c>
      <c r="X40" s="343">
        <f t="shared" si="9"/>
        <v>30138750</v>
      </c>
      <c r="Y40" s="345">
        <f t="shared" si="9"/>
        <v>-27260670</v>
      </c>
      <c r="Z40" s="336">
        <f>+IF(X40&lt;&gt;0,+(Y40/X40)*100,0)</f>
        <v>-90.45056613164117</v>
      </c>
      <c r="AA40" s="350">
        <f>SUM(AA41:AA49)</f>
        <v>40185000</v>
      </c>
    </row>
    <row r="41" spans="1:27" ht="12.75">
      <c r="A41" s="361" t="s">
        <v>248</v>
      </c>
      <c r="B41" s="142"/>
      <c r="C41" s="362">
        <v>99250</v>
      </c>
      <c r="D41" s="363"/>
      <c r="E41" s="362">
        <v>20000000</v>
      </c>
      <c r="F41" s="364">
        <v>20000000</v>
      </c>
      <c r="G41" s="364"/>
      <c r="H41" s="362"/>
      <c r="I41" s="362"/>
      <c r="J41" s="364"/>
      <c r="K41" s="364">
        <v>27300</v>
      </c>
      <c r="L41" s="362"/>
      <c r="M41" s="362"/>
      <c r="N41" s="364">
        <v>27300</v>
      </c>
      <c r="O41" s="364"/>
      <c r="P41" s="362"/>
      <c r="Q41" s="362"/>
      <c r="R41" s="364"/>
      <c r="S41" s="364"/>
      <c r="T41" s="362"/>
      <c r="U41" s="362"/>
      <c r="V41" s="364"/>
      <c r="W41" s="364">
        <v>27300</v>
      </c>
      <c r="X41" s="362">
        <v>15000000</v>
      </c>
      <c r="Y41" s="364">
        <v>-14972700</v>
      </c>
      <c r="Z41" s="365">
        <v>-99.82</v>
      </c>
      <c r="AA41" s="366">
        <v>20000000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6317943</v>
      </c>
      <c r="D44" s="368"/>
      <c r="E44" s="54"/>
      <c r="F44" s="53">
        <v>7500000</v>
      </c>
      <c r="G44" s="53">
        <v>42000</v>
      </c>
      <c r="H44" s="54">
        <v>109904</v>
      </c>
      <c r="I44" s="54">
        <v>263881</v>
      </c>
      <c r="J44" s="53">
        <v>415785</v>
      </c>
      <c r="K44" s="53">
        <v>413417</v>
      </c>
      <c r="L44" s="54">
        <v>558381</v>
      </c>
      <c r="M44" s="54">
        <v>263731</v>
      </c>
      <c r="N44" s="53">
        <v>1235529</v>
      </c>
      <c r="O44" s="53">
        <v>13011</v>
      </c>
      <c r="P44" s="54">
        <v>75136</v>
      </c>
      <c r="Q44" s="54">
        <v>191813</v>
      </c>
      <c r="R44" s="53">
        <v>279960</v>
      </c>
      <c r="S44" s="53"/>
      <c r="T44" s="54"/>
      <c r="U44" s="54"/>
      <c r="V44" s="53"/>
      <c r="W44" s="53">
        <v>1931274</v>
      </c>
      <c r="X44" s="54">
        <v>5625000</v>
      </c>
      <c r="Y44" s="53">
        <v>-3693726</v>
      </c>
      <c r="Z44" s="94">
        <v>-65.67</v>
      </c>
      <c r="AA44" s="95">
        <v>7500000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2938708</v>
      </c>
      <c r="D48" s="368"/>
      <c r="E48" s="54"/>
      <c r="F48" s="53">
        <v>3510000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2632500</v>
      </c>
      <c r="Y48" s="53">
        <v>-2632500</v>
      </c>
      <c r="Z48" s="94">
        <v>-100</v>
      </c>
      <c r="AA48" s="95">
        <v>3510000</v>
      </c>
    </row>
    <row r="49" spans="1:27" ht="12.75">
      <c r="A49" s="361" t="s">
        <v>93</v>
      </c>
      <c r="B49" s="136"/>
      <c r="C49" s="54"/>
      <c r="D49" s="368"/>
      <c r="E49" s="54"/>
      <c r="F49" s="53">
        <v>9175000</v>
      </c>
      <c r="G49" s="53"/>
      <c r="H49" s="54">
        <v>464343</v>
      </c>
      <c r="I49" s="54"/>
      <c r="J49" s="53">
        <v>464343</v>
      </c>
      <c r="K49" s="53"/>
      <c r="L49" s="54">
        <v>455163</v>
      </c>
      <c r="M49" s="54"/>
      <c r="N49" s="53">
        <v>455163</v>
      </c>
      <c r="O49" s="53"/>
      <c r="P49" s="54"/>
      <c r="Q49" s="54"/>
      <c r="R49" s="53"/>
      <c r="S49" s="53"/>
      <c r="T49" s="54"/>
      <c r="U49" s="54"/>
      <c r="V49" s="53"/>
      <c r="W49" s="53">
        <v>919506</v>
      </c>
      <c r="X49" s="54">
        <v>6881250</v>
      </c>
      <c r="Y49" s="53">
        <v>-5961744</v>
      </c>
      <c r="Z49" s="94">
        <v>-86.64</v>
      </c>
      <c r="AA49" s="95">
        <v>9175000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366751536</v>
      </c>
      <c r="D60" s="346">
        <f t="shared" si="14"/>
        <v>0</v>
      </c>
      <c r="E60" s="219">
        <f t="shared" si="14"/>
        <v>181215135</v>
      </c>
      <c r="F60" s="264">
        <f t="shared" si="14"/>
        <v>98114000</v>
      </c>
      <c r="G60" s="264">
        <f t="shared" si="14"/>
        <v>10336265</v>
      </c>
      <c r="H60" s="219">
        <f t="shared" si="14"/>
        <v>14724551</v>
      </c>
      <c r="I60" s="219">
        <f t="shared" si="14"/>
        <v>13007725</v>
      </c>
      <c r="J60" s="264">
        <f t="shared" si="14"/>
        <v>38068541</v>
      </c>
      <c r="K60" s="264">
        <f t="shared" si="14"/>
        <v>11644205</v>
      </c>
      <c r="L60" s="219">
        <f t="shared" si="14"/>
        <v>20053767</v>
      </c>
      <c r="M60" s="219">
        <f t="shared" si="14"/>
        <v>3989553</v>
      </c>
      <c r="N60" s="264">
        <f t="shared" si="14"/>
        <v>35687525</v>
      </c>
      <c r="O60" s="264">
        <f t="shared" si="14"/>
        <v>1132851</v>
      </c>
      <c r="P60" s="219">
        <f t="shared" si="14"/>
        <v>3488485</v>
      </c>
      <c r="Q60" s="219">
        <f t="shared" si="14"/>
        <v>24236025</v>
      </c>
      <c r="R60" s="264">
        <f t="shared" si="14"/>
        <v>28857361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102613427</v>
      </c>
      <c r="X60" s="219">
        <f t="shared" si="14"/>
        <v>73585500</v>
      </c>
      <c r="Y60" s="264">
        <f t="shared" si="14"/>
        <v>29027927</v>
      </c>
      <c r="Z60" s="337">
        <f>+IF(X60&lt;&gt;0,+(Y60/X60)*100,0)</f>
        <v>39.44788986960746</v>
      </c>
      <c r="AA60" s="232">
        <f>+AA57+AA54+AA51+AA40+AA37+AA34+AA22+AA5</f>
        <v>98114000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83102000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62326500</v>
      </c>
      <c r="Y5" s="358">
        <f t="shared" si="0"/>
        <v>-62326500</v>
      </c>
      <c r="Z5" s="359">
        <f>+IF(X5&lt;&gt;0,+(Y5/X5)*100,0)</f>
        <v>-100</v>
      </c>
      <c r="AA5" s="360">
        <f>+AA6+AA8+AA11+AA13+AA15</f>
        <v>83102000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79814000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59860500</v>
      </c>
      <c r="Y13" s="342">
        <f t="shared" si="4"/>
        <v>-59860500</v>
      </c>
      <c r="Z13" s="335">
        <f>+IF(X13&lt;&gt;0,+(Y13/X13)*100,0)</f>
        <v>-100</v>
      </c>
      <c r="AA13" s="273">
        <f t="shared" si="4"/>
        <v>79814000</v>
      </c>
    </row>
    <row r="14" spans="1:27" ht="12.75">
      <c r="A14" s="291" t="s">
        <v>233</v>
      </c>
      <c r="B14" s="136"/>
      <c r="C14" s="60"/>
      <c r="D14" s="340"/>
      <c r="E14" s="60"/>
      <c r="F14" s="59">
        <v>79814000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59860500</v>
      </c>
      <c r="Y14" s="59">
        <v>-59860500</v>
      </c>
      <c r="Z14" s="61">
        <v>-100</v>
      </c>
      <c r="AA14" s="62">
        <v>79814000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3288000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2466000</v>
      </c>
      <c r="Y15" s="59">
        <f t="shared" si="5"/>
        <v>-2466000</v>
      </c>
      <c r="Z15" s="61">
        <f>+IF(X15&lt;&gt;0,+(Y15/X15)*100,0)</f>
        <v>-100</v>
      </c>
      <c r="AA15" s="62">
        <f>SUM(AA16:AA20)</f>
        <v>3288000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3288000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2466000</v>
      </c>
      <c r="Y20" s="59">
        <v>-2466000</v>
      </c>
      <c r="Z20" s="61">
        <v>-100</v>
      </c>
      <c r="AA20" s="62">
        <v>3288000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83102000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62326500</v>
      </c>
      <c r="Y60" s="264">
        <f t="shared" si="14"/>
        <v>-62326500</v>
      </c>
      <c r="Z60" s="337">
        <f>+IF(X60&lt;&gt;0,+(Y60/X60)*100,0)</f>
        <v>-100</v>
      </c>
      <c r="AA60" s="232">
        <f>+AA57+AA54+AA51+AA40+AA37+AA34+AA22+AA5</f>
        <v>83102000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2018-05-09T09:52:03Z</dcterms:created>
  <dcterms:modified xsi:type="dcterms:W3CDTF">2018-05-09T09:52:06Z</dcterms:modified>
  <cp:category/>
  <cp:version/>
  <cp:contentType/>
  <cp:contentStatus/>
</cp:coreProperties>
</file>