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<sst xmlns="http://schemas.openxmlformats.org/spreadsheetml/2006/main" count="857" uniqueCount="303">
  <si>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Free State: Nala(FS185) - Table C1 Schedule Quarterly Budget Statement Summary for 3rd Quarter ended 31 March 2018 (Figures Finalised as at 2018/05/07)</t>
  </si>
  <si>
    <t>Description</t>
  </si>
  <si>
    <t>2016/17</t>
  </si>
  <si>
    <t>2017/18</t>
  </si>
  <si>
    <t>Budget year 2017/18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</si>
  <si>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</si>
  <si>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</si>
  <si>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</si>
  <si>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</si>
  <si>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</si>
  <si>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</si>
  <si>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</si>
  <si>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</si>
  <si>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</si>
  <si>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</si>
  <si>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</si>
  <si>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</si>
  <si>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</si>
  <si>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</si>
  <si>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</si>
  <si>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</si>
  <si>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</si>
  <si>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</si>
  <si>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</si>
  <si>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</si>
  <si>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</si>
  <si>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</si>
  <si>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</si>
  <si>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</si>
  <si>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</si>
  <si>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</si>
  <si>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</si>
  <si>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</si>
  <si>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</si>
  <si>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</si>
  <si>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</si>
  <si>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</si>
  <si>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</si>
  <si>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</si>
  <si>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</si>
  <si>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</si>
  <si>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</si>
  <si>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</si>
  <si>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</si>
  <si>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</si>
  <si>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</si>
  <si>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</si>
  <si>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</si>
  <si>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</si>
  <si>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</si>
  <si>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</si>
  <si>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</si>
  <si>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</si>
  <si>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</si>
  <si>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</si>
  <si>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</si>
  <si>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</si>
  <si>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</si>
  <si>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</si>
  <si>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</si>
  <si>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</si>
  <si>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</si>
  <si>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</si>
  <si>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</si>
  <si>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</si>
  <si>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</si>
  <si>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</si>
  <si>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</si>
  <si>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</si>
  <si>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</si>
  <si>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Free State: Nala(FS185) - Table C2 Quarterly Budget Statement - Financial Performance (standard classification) for 3rd Quarter ended 31 March 2018 (Figures Finalised as at 2018/05/07)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</si>
  <si>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</si>
  <si>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</si>
  <si>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</si>
  <si>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</si>
  <si>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</si>
  <si>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</si>
  <si>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</si>
  <si>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</si>
  <si>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</si>
  <si>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</si>
  <si>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</si>
  <si>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</si>
  <si>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</si>
  <si>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</si>
  <si>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</si>
  <si>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</si>
  <si>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</si>
  <si>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</si>
  <si>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</si>
  <si>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</si>
  <si>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</si>
  <si>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</si>
  <si>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</si>
  <si>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</si>
  <si>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</si>
  <si>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</si>
  <si>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</si>
  <si>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</si>
  <si>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</si>
  <si>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Free State: Nala(FS185) - Table C4 Quarterly Budget Statement - Financial Performance (revenue and expenditure) for 3rd Quarter ended 31 March 2018 (Figures Finalised as at 2018/05/07)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</si>
  <si>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</si>
  <si>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</si>
  <si>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</si>
  <si>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</si>
  <si>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</si>
  <si>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</si>
  <si>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</si>
  <si>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</si>
  <si>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</si>
  <si>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</si>
  <si>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</si>
  <si>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</si>
  <si>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</si>
  <si>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</si>
  <si>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</si>
  <si>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</si>
  <si>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</si>
  <si>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</si>
  <si>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</si>
  <si>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</si>
  <si>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</si>
  <si>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</si>
  <si>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</si>
  <si>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</si>
  <si>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</si>
  <si>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</si>
  <si>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</si>
  <si>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</si>
  <si>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Free State: Nala(FS185) - Table C5 Quarterly Budget Statement - Capital Expenditure by Standard Classification and Funding for 3rd Quarter ended 31 March 2018 (Figures Finalised as at 2018/05/07)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</si>
  <si>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</si>
  <si>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</si>
  <si>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</si>
  <si>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</si>
  <si>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</si>
  <si>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</si>
  <si>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</si>
  <si>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</si>
  <si>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</si>
  <si>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</si>
  <si>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Free State: Nala(FS185) - Table C6 Quarterly Budget Statement - Financial Position for 3rd Quarter ended 31 March 2018 (Figures Finalised as at 2018/05/07)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</si>
  <si>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</si>
  <si>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</si>
  <si>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</si>
  <si>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</si>
  <si>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</si>
  <si>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</si>
  <si>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</si>
  <si>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</si>
  <si>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</si>
  <si>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</si>
  <si>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</si>
  <si>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</si>
  <si>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</si>
  <si>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</si>
  <si>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</si>
  <si>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</si>
  <si>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</si>
  <si>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</si>
  <si>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</si>
  <si>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</si>
  <si>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</si>
  <si>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</si>
  <si>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</si>
  <si>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</si>
  <si>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</si>
  <si>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</si>
  <si>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</si>
  <si>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</si>
  <si>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</si>
  <si>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</si>
  <si>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</si>
  <si>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</si>
  <si>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</si>
  <si>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Free State: Nala(FS185) - Table C7 Quarterly Budget Statement - Cash Flows for 3rd Quarter ended 31 March 2018 (Figures Finalised as at 2018/05/07)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</si>
  <si>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</si>
  <si>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</si>
  <si>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</si>
  <si>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</si>
  <si>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</si>
  <si>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</si>
  <si>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</si>
  <si>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</si>
  <si>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</si>
  <si>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</si>
  <si>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</si>
  <si>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</si>
  <si>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</si>
  <si>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</si>
  <si>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</si>
  <si>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</si>
  <si>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</si>
  <si>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</si>
  <si>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</si>
  <si>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</si>
  <si>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</si>
  <si>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</si>
  <si>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</si>
  <si>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</si>
  <si>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</si>
  <si>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</si>
  <si>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</si>
  <si>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Free State: Nala(FS185) - Table C9 Quarterly Budget Statement - Capital Expenditure by Asset Clas for 3rd Quarter ended 31 March 2018 (Figures Finalised as at 2018/05/07)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</si>
  <si>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</si>
  <si>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</si>
  <si>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</si>
  <si>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</si>
  <si>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</si>
  <si>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</si>
  <si>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</si>
  <si>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</si>
  <si>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</si>
  <si>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</si>
  <si>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</si>
  <si>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</si>
  <si>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</si>
  <si>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</si>
  <si>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</si>
  <si>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</si>
  <si>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</si>
  <si>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</si>
  <si>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</si>
  <si>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</si>
  <si>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</si>
  <si>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</si>
  <si>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</si>
  <si>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</si>
  <si>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Free State: Nala(FS185) - Table SC13a Quarterly Budget Statement - Capital Expenditure on New Assets by Asset Class for 3rd Quarter ended 31 March 2018 (Figures Finalised as at 2018/05/07)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</si>
  <si>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</si>
  <si>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</si>
  <si>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</si>
  <si>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</si>
  <si>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</si>
  <si>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</si>
  <si>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</si>
  <si>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</si>
  <si>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</si>
  <si>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</si>
  <si>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</si>
  <si>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</si>
  <si>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</si>
  <si>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</si>
  <si>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</si>
  <si>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</si>
  <si>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</si>
  <si>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</si>
  <si>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</si>
  <si>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</si>
  <si>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</si>
  <si>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</si>
  <si>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</si>
  <si>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</si>
  <si>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</si>
  <si>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</si>
  <si>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</si>
  <si>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</si>
  <si>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</si>
  <si>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</si>
  <si>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</si>
  <si>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</si>
  <si>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</si>
  <si>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</si>
  <si>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</si>
  <si>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Free State: Nala(FS185) - Table SC13B Quarterly Budget Statement - Capital Expenditure on Renewal of existing assets by Asset Class for 3rd Quarter ended 31 March 2018 (Figures Finalised as at 2018/05/07)</t>
  </si>
  <si>
    <t>Capital Expenditure on Renewal of Existing Assets by Asset Class/Sub-class</t>
  </si>
  <si>
    <t>Total Capital Expenditure on Renewal of Existing Assets</t>
  </si>
  <si>
    <t>Free State: Nala(FS185) - Table SC13C Quarterly Budget Statement - Repairs and Maintenance Expenditure by Asset Class for 3rd Quarter ended 31 March 2018 (Figures Finalised as at 2018/05/07)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</si>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</sst>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19949353</v>
      </c>
      <c r="C5" s="19">
        <v>0</v>
      </c>
      <c r="D5" s="59">
        <v>21241000</v>
      </c>
      <c r="E5" s="60">
        <v>21241000</v>
      </c>
      <c r="F5" s="60">
        <v>1779070</v>
      </c>
      <c r="G5" s="60">
        <v>1769689</v>
      </c>
      <c r="H5" s="60">
        <v>1794840</v>
      </c>
      <c r="I5" s="60">
        <v>5343599</v>
      </c>
      <c r="J5" s="60">
        <v>1780494</v>
      </c>
      <c r="K5" s="60">
        <v>1778171</v>
      </c>
      <c r="L5" s="60">
        <v>1779116</v>
      </c>
      <c r="M5" s="60">
        <v>5337781</v>
      </c>
      <c r="N5" s="60">
        <v>1791712</v>
      </c>
      <c r="O5" s="60">
        <v>1767250</v>
      </c>
      <c r="P5" s="60">
        <v>0</v>
      </c>
      <c r="Q5" s="60">
        <v>3558962</v>
      </c>
      <c r="R5" s="60">
        <v>0</v>
      </c>
      <c r="S5" s="60">
        <v>0</v>
      </c>
      <c r="T5" s="60">
        <v>0</v>
      </c>
      <c r="U5" s="60">
        <v>0</v>
      </c>
      <c r="V5" s="60">
        <v>14240342</v>
      </c>
      <c r="W5" s="60">
        <v>15930000</v>
      </c>
      <c r="X5" s="60">
        <v>-1689658</v>
      </c>
      <c r="Y5" s="61">
        <v>-10.61</v>
      </c>
      <c r="Z5" s="62">
        <v>21241000</v>
      </c>
    </row>
    <row r="6" spans="1:26" ht="12.75">
      <c r="A6" s="58" t="s">
        <v>32</v>
      </c>
      <c r="B6" s="19">
        <v>158740872</v>
      </c>
      <c r="C6" s="19">
        <v>0</v>
      </c>
      <c r="D6" s="59">
        <v>169210958</v>
      </c>
      <c r="E6" s="60">
        <v>169210958</v>
      </c>
      <c r="F6" s="60">
        <v>16785843</v>
      </c>
      <c r="G6" s="60">
        <v>19326605</v>
      </c>
      <c r="H6" s="60">
        <v>20893993</v>
      </c>
      <c r="I6" s="60">
        <v>57006441</v>
      </c>
      <c r="J6" s="60">
        <v>19291564</v>
      </c>
      <c r="K6" s="60">
        <v>20984759</v>
      </c>
      <c r="L6" s="60">
        <v>18481430</v>
      </c>
      <c r="M6" s="60">
        <v>58757753</v>
      </c>
      <c r="N6" s="60">
        <v>18859247</v>
      </c>
      <c r="O6" s="60">
        <v>19071651</v>
      </c>
      <c r="P6" s="60">
        <v>0</v>
      </c>
      <c r="Q6" s="60">
        <v>37930898</v>
      </c>
      <c r="R6" s="60">
        <v>0</v>
      </c>
      <c r="S6" s="60">
        <v>0</v>
      </c>
      <c r="T6" s="60">
        <v>0</v>
      </c>
      <c r="U6" s="60">
        <v>0</v>
      </c>
      <c r="V6" s="60">
        <v>153695092</v>
      </c>
      <c r="W6" s="60">
        <v>131517000</v>
      </c>
      <c r="X6" s="60">
        <v>22178092</v>
      </c>
      <c r="Y6" s="61">
        <v>16.86</v>
      </c>
      <c r="Z6" s="62">
        <v>169210958</v>
      </c>
    </row>
    <row r="7" spans="1:26" ht="12.75">
      <c r="A7" s="58" t="s">
        <v>33</v>
      </c>
      <c r="B7" s="19">
        <v>1856360</v>
      </c>
      <c r="C7" s="19">
        <v>0</v>
      </c>
      <c r="D7" s="59">
        <v>0</v>
      </c>
      <c r="E7" s="60">
        <v>0</v>
      </c>
      <c r="F7" s="60">
        <v>53368</v>
      </c>
      <c r="G7" s="60">
        <v>247919</v>
      </c>
      <c r="H7" s="60">
        <v>182177</v>
      </c>
      <c r="I7" s="60">
        <v>483464</v>
      </c>
      <c r="J7" s="60">
        <v>101647</v>
      </c>
      <c r="K7" s="60">
        <v>41257</v>
      </c>
      <c r="L7" s="60">
        <v>20108</v>
      </c>
      <c r="M7" s="60">
        <v>163012</v>
      </c>
      <c r="N7" s="60">
        <v>137139</v>
      </c>
      <c r="O7" s="60">
        <v>74998</v>
      </c>
      <c r="P7" s="60">
        <v>0</v>
      </c>
      <c r="Q7" s="60">
        <v>212137</v>
      </c>
      <c r="R7" s="60">
        <v>0</v>
      </c>
      <c r="S7" s="60">
        <v>0</v>
      </c>
      <c r="T7" s="60">
        <v>0</v>
      </c>
      <c r="U7" s="60">
        <v>0</v>
      </c>
      <c r="V7" s="60">
        <v>858613</v>
      </c>
      <c r="W7" s="60"/>
      <c r="X7" s="60">
        <v>858613</v>
      </c>
      <c r="Y7" s="61">
        <v>0</v>
      </c>
      <c r="Z7" s="62">
        <v>0</v>
      </c>
    </row>
    <row r="8" spans="1:26" ht="12.75">
      <c r="A8" s="58" t="s">
        <v>34</v>
      </c>
      <c r="B8" s="19">
        <v>118211967</v>
      </c>
      <c r="C8" s="19">
        <v>0</v>
      </c>
      <c r="D8" s="59">
        <v>103469000</v>
      </c>
      <c r="E8" s="60">
        <v>103469000</v>
      </c>
      <c r="F8" s="60">
        <v>44064000</v>
      </c>
      <c r="G8" s="60">
        <v>3929182</v>
      </c>
      <c r="H8" s="60">
        <v>0</v>
      </c>
      <c r="I8" s="60">
        <v>47993182</v>
      </c>
      <c r="J8" s="60">
        <v>0</v>
      </c>
      <c r="K8" s="60">
        <v>450000</v>
      </c>
      <c r="L8" s="60">
        <v>48799010</v>
      </c>
      <c r="M8" s="60">
        <v>49249010</v>
      </c>
      <c r="N8" s="60">
        <v>5406485</v>
      </c>
      <c r="O8" s="60">
        <v>3094145</v>
      </c>
      <c r="P8" s="60">
        <v>0</v>
      </c>
      <c r="Q8" s="60">
        <v>8500630</v>
      </c>
      <c r="R8" s="60">
        <v>0</v>
      </c>
      <c r="S8" s="60">
        <v>0</v>
      </c>
      <c r="T8" s="60">
        <v>0</v>
      </c>
      <c r="U8" s="60">
        <v>0</v>
      </c>
      <c r="V8" s="60">
        <v>105742822</v>
      </c>
      <c r="W8" s="60">
        <v>103469000</v>
      </c>
      <c r="X8" s="60">
        <v>2273822</v>
      </c>
      <c r="Y8" s="61">
        <v>2.2</v>
      </c>
      <c r="Z8" s="62">
        <v>103469000</v>
      </c>
    </row>
    <row r="9" spans="1:26" ht="12.75">
      <c r="A9" s="58" t="s">
        <v>35</v>
      </c>
      <c r="B9" s="19">
        <v>58844445</v>
      </c>
      <c r="C9" s="19">
        <v>0</v>
      </c>
      <c r="D9" s="59">
        <v>37375993</v>
      </c>
      <c r="E9" s="60">
        <v>37375993</v>
      </c>
      <c r="F9" s="60">
        <v>1821438</v>
      </c>
      <c r="G9" s="60">
        <v>2069438</v>
      </c>
      <c r="H9" s="60">
        <v>2040711</v>
      </c>
      <c r="I9" s="60">
        <v>5931587</v>
      </c>
      <c r="J9" s="60">
        <v>2070295</v>
      </c>
      <c r="K9" s="60">
        <v>2308623</v>
      </c>
      <c r="L9" s="60">
        <v>4540773</v>
      </c>
      <c r="M9" s="60">
        <v>8919691</v>
      </c>
      <c r="N9" s="60">
        <v>2881629</v>
      </c>
      <c r="O9" s="60">
        <v>2174863</v>
      </c>
      <c r="P9" s="60">
        <v>0</v>
      </c>
      <c r="Q9" s="60">
        <v>5056492</v>
      </c>
      <c r="R9" s="60">
        <v>0</v>
      </c>
      <c r="S9" s="60">
        <v>0</v>
      </c>
      <c r="T9" s="60">
        <v>0</v>
      </c>
      <c r="U9" s="60">
        <v>0</v>
      </c>
      <c r="V9" s="60">
        <v>19907770</v>
      </c>
      <c r="W9" s="60">
        <v>21078000</v>
      </c>
      <c r="X9" s="60">
        <v>-1170230</v>
      </c>
      <c r="Y9" s="61">
        <v>-5.55</v>
      </c>
      <c r="Z9" s="62">
        <v>37375993</v>
      </c>
    </row>
    <row r="10" spans="1:26" ht="22.5">
      <c r="A10" s="63" t="s">
        <v>278</v>
      </c>
      <c r="B10" s="64">
        <f>SUM(B5:B9)</f>
        <v>357602997</v>
      </c>
      <c r="C10" s="64">
        <f>SUM(C5:C9)</f>
        <v>0</v>
      </c>
      <c r="D10" s="65">
        <f aca="true" t="shared" si="0" ref="D10:Z10">SUM(D5:D9)</f>
        <v>331296951</v>
      </c>
      <c r="E10" s="66">
        <f t="shared" si="0"/>
        <v>331296951</v>
      </c>
      <c r="F10" s="66">
        <f t="shared" si="0"/>
        <v>64503719</v>
      </c>
      <c r="G10" s="66">
        <f t="shared" si="0"/>
        <v>27342833</v>
      </c>
      <c r="H10" s="66">
        <f t="shared" si="0"/>
        <v>24911721</v>
      </c>
      <c r="I10" s="66">
        <f t="shared" si="0"/>
        <v>116758273</v>
      </c>
      <c r="J10" s="66">
        <f t="shared" si="0"/>
        <v>23244000</v>
      </c>
      <c r="K10" s="66">
        <f t="shared" si="0"/>
        <v>25562810</v>
      </c>
      <c r="L10" s="66">
        <f t="shared" si="0"/>
        <v>73620437</v>
      </c>
      <c r="M10" s="66">
        <f t="shared" si="0"/>
        <v>122427247</v>
      </c>
      <c r="N10" s="66">
        <f t="shared" si="0"/>
        <v>29076212</v>
      </c>
      <c r="O10" s="66">
        <f t="shared" si="0"/>
        <v>26182907</v>
      </c>
      <c r="P10" s="66">
        <f t="shared" si="0"/>
        <v>0</v>
      </c>
      <c r="Q10" s="66">
        <f t="shared" si="0"/>
        <v>55259119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294444639</v>
      </c>
      <c r="W10" s="66">
        <f t="shared" si="0"/>
        <v>271994000</v>
      </c>
      <c r="X10" s="66">
        <f t="shared" si="0"/>
        <v>22450639</v>
      </c>
      <c r="Y10" s="67">
        <f>+IF(W10&lt;&gt;0,(X10/W10)*100,0)</f>
        <v>8.254093472650132</v>
      </c>
      <c r="Z10" s="68">
        <f t="shared" si="0"/>
        <v>331296951</v>
      </c>
    </row>
    <row r="11" spans="1:26" ht="12.75">
      <c r="A11" s="58" t="s">
        <v>37</v>
      </c>
      <c r="B11" s="19">
        <v>129831492</v>
      </c>
      <c r="C11" s="19">
        <v>0</v>
      </c>
      <c r="D11" s="59">
        <v>140195469</v>
      </c>
      <c r="E11" s="60">
        <v>140195469</v>
      </c>
      <c r="F11" s="60">
        <v>11252803</v>
      </c>
      <c r="G11" s="60">
        <v>11039897</v>
      </c>
      <c r="H11" s="60">
        <v>11261240</v>
      </c>
      <c r="I11" s="60">
        <v>33553940</v>
      </c>
      <c r="J11" s="60">
        <v>10966040</v>
      </c>
      <c r="K11" s="60">
        <v>10631694</v>
      </c>
      <c r="L11" s="60">
        <v>11558231</v>
      </c>
      <c r="M11" s="60">
        <v>33155965</v>
      </c>
      <c r="N11" s="60">
        <v>11093647</v>
      </c>
      <c r="O11" s="60">
        <v>10127117</v>
      </c>
      <c r="P11" s="60">
        <v>0</v>
      </c>
      <c r="Q11" s="60">
        <v>21220764</v>
      </c>
      <c r="R11" s="60">
        <v>0</v>
      </c>
      <c r="S11" s="60">
        <v>0</v>
      </c>
      <c r="T11" s="60">
        <v>0</v>
      </c>
      <c r="U11" s="60">
        <v>0</v>
      </c>
      <c r="V11" s="60">
        <v>87930669</v>
      </c>
      <c r="W11" s="60">
        <v>106542000</v>
      </c>
      <c r="X11" s="60">
        <v>-18611331</v>
      </c>
      <c r="Y11" s="61">
        <v>-17.47</v>
      </c>
      <c r="Z11" s="62">
        <v>140195469</v>
      </c>
    </row>
    <row r="12" spans="1:26" ht="12.75">
      <c r="A12" s="58" t="s">
        <v>38</v>
      </c>
      <c r="B12" s="19">
        <v>7480200</v>
      </c>
      <c r="C12" s="19">
        <v>0</v>
      </c>
      <c r="D12" s="59">
        <v>7770000</v>
      </c>
      <c r="E12" s="60">
        <v>7770000</v>
      </c>
      <c r="F12" s="60">
        <v>629491</v>
      </c>
      <c r="G12" s="60">
        <v>636749</v>
      </c>
      <c r="H12" s="60">
        <v>648775</v>
      </c>
      <c r="I12" s="60">
        <v>1915015</v>
      </c>
      <c r="J12" s="60">
        <v>626756</v>
      </c>
      <c r="K12" s="60">
        <v>651448</v>
      </c>
      <c r="L12" s="60">
        <v>638491</v>
      </c>
      <c r="M12" s="60">
        <v>1916695</v>
      </c>
      <c r="N12" s="60">
        <v>624477</v>
      </c>
      <c r="O12" s="60">
        <v>1185912</v>
      </c>
      <c r="P12" s="60">
        <v>0</v>
      </c>
      <c r="Q12" s="60">
        <v>1810389</v>
      </c>
      <c r="R12" s="60">
        <v>0</v>
      </c>
      <c r="S12" s="60">
        <v>0</v>
      </c>
      <c r="T12" s="60">
        <v>0</v>
      </c>
      <c r="U12" s="60">
        <v>0</v>
      </c>
      <c r="V12" s="60">
        <v>5642099</v>
      </c>
      <c r="W12" s="60">
        <v>5832000</v>
      </c>
      <c r="X12" s="60">
        <v>-189901</v>
      </c>
      <c r="Y12" s="61">
        <v>-3.26</v>
      </c>
      <c r="Z12" s="62">
        <v>7770000</v>
      </c>
    </row>
    <row r="13" spans="1:26" ht="12.75">
      <c r="A13" s="58" t="s">
        <v>279</v>
      </c>
      <c r="B13" s="19">
        <v>50293226</v>
      </c>
      <c r="C13" s="19">
        <v>0</v>
      </c>
      <c r="D13" s="59">
        <v>61395992</v>
      </c>
      <c r="E13" s="60">
        <v>61395992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46044000</v>
      </c>
      <c r="X13" s="60">
        <v>-46044000</v>
      </c>
      <c r="Y13" s="61">
        <v>-100</v>
      </c>
      <c r="Z13" s="62">
        <v>61395992</v>
      </c>
    </row>
    <row r="14" spans="1:26" ht="12.75">
      <c r="A14" s="58" t="s">
        <v>40</v>
      </c>
      <c r="B14" s="19">
        <v>27895393</v>
      </c>
      <c r="C14" s="19">
        <v>0</v>
      </c>
      <c r="D14" s="59">
        <v>25591442</v>
      </c>
      <c r="E14" s="60">
        <v>25591442</v>
      </c>
      <c r="F14" s="60">
        <v>42775</v>
      </c>
      <c r="G14" s="60">
        <v>133723</v>
      </c>
      <c r="H14" s="60">
        <v>104612</v>
      </c>
      <c r="I14" s="60">
        <v>281110</v>
      </c>
      <c r="J14" s="60">
        <v>164867</v>
      </c>
      <c r="K14" s="60">
        <v>315357</v>
      </c>
      <c r="L14" s="60">
        <v>216988</v>
      </c>
      <c r="M14" s="60">
        <v>697212</v>
      </c>
      <c r="N14" s="60">
        <v>531289</v>
      </c>
      <c r="O14" s="60">
        <v>576370</v>
      </c>
      <c r="P14" s="60">
        <v>0</v>
      </c>
      <c r="Q14" s="60">
        <v>1107659</v>
      </c>
      <c r="R14" s="60">
        <v>0</v>
      </c>
      <c r="S14" s="60">
        <v>0</v>
      </c>
      <c r="T14" s="60">
        <v>0</v>
      </c>
      <c r="U14" s="60">
        <v>0</v>
      </c>
      <c r="V14" s="60">
        <v>2085981</v>
      </c>
      <c r="W14" s="60">
        <v>19278000</v>
      </c>
      <c r="X14" s="60">
        <v>-17192019</v>
      </c>
      <c r="Y14" s="61">
        <v>-89.18</v>
      </c>
      <c r="Z14" s="62">
        <v>25591442</v>
      </c>
    </row>
    <row r="15" spans="1:26" ht="12.75">
      <c r="A15" s="58" t="s">
        <v>41</v>
      </c>
      <c r="B15" s="19">
        <v>119016964</v>
      </c>
      <c r="C15" s="19">
        <v>0</v>
      </c>
      <c r="D15" s="59">
        <v>110176836</v>
      </c>
      <c r="E15" s="60">
        <v>110176836</v>
      </c>
      <c r="F15" s="60">
        <v>3556055</v>
      </c>
      <c r="G15" s="60">
        <v>12911899</v>
      </c>
      <c r="H15" s="60">
        <v>12769461</v>
      </c>
      <c r="I15" s="60">
        <v>29237415</v>
      </c>
      <c r="J15" s="60">
        <v>8337385</v>
      </c>
      <c r="K15" s="60">
        <v>9090762</v>
      </c>
      <c r="L15" s="60">
        <v>8125488</v>
      </c>
      <c r="M15" s="60">
        <v>25553635</v>
      </c>
      <c r="N15" s="60">
        <v>8366325</v>
      </c>
      <c r="O15" s="60">
        <v>9218696</v>
      </c>
      <c r="P15" s="60">
        <v>0</v>
      </c>
      <c r="Q15" s="60">
        <v>17585021</v>
      </c>
      <c r="R15" s="60">
        <v>0</v>
      </c>
      <c r="S15" s="60">
        <v>0</v>
      </c>
      <c r="T15" s="60">
        <v>0</v>
      </c>
      <c r="U15" s="60">
        <v>0</v>
      </c>
      <c r="V15" s="60">
        <v>72376071</v>
      </c>
      <c r="W15" s="60">
        <v>82638000</v>
      </c>
      <c r="X15" s="60">
        <v>-10261929</v>
      </c>
      <c r="Y15" s="61">
        <v>-12.42</v>
      </c>
      <c r="Z15" s="62">
        <v>110176836</v>
      </c>
    </row>
    <row r="16" spans="1:26" ht="12.7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/>
      <c r="X16" s="60">
        <v>0</v>
      </c>
      <c r="Y16" s="61">
        <v>0</v>
      </c>
      <c r="Z16" s="62">
        <v>0</v>
      </c>
    </row>
    <row r="17" spans="1:26" ht="12.75">
      <c r="A17" s="58" t="s">
        <v>43</v>
      </c>
      <c r="B17" s="19">
        <v>127246920</v>
      </c>
      <c r="C17" s="19">
        <v>0</v>
      </c>
      <c r="D17" s="59">
        <v>84797966</v>
      </c>
      <c r="E17" s="60">
        <v>84797966</v>
      </c>
      <c r="F17" s="60">
        <v>2299282</v>
      </c>
      <c r="G17" s="60">
        <v>2652631</v>
      </c>
      <c r="H17" s="60">
        <v>2667092</v>
      </c>
      <c r="I17" s="60">
        <v>7619005</v>
      </c>
      <c r="J17" s="60">
        <v>3924286</v>
      </c>
      <c r="K17" s="60">
        <v>3902076</v>
      </c>
      <c r="L17" s="60">
        <v>3177504</v>
      </c>
      <c r="M17" s="60">
        <v>11003866</v>
      </c>
      <c r="N17" s="60">
        <v>4148463</v>
      </c>
      <c r="O17" s="60">
        <v>2245442</v>
      </c>
      <c r="P17" s="60">
        <v>0</v>
      </c>
      <c r="Q17" s="60">
        <v>6393905</v>
      </c>
      <c r="R17" s="60">
        <v>0</v>
      </c>
      <c r="S17" s="60">
        <v>0</v>
      </c>
      <c r="T17" s="60">
        <v>0</v>
      </c>
      <c r="U17" s="60">
        <v>0</v>
      </c>
      <c r="V17" s="60">
        <v>25016776</v>
      </c>
      <c r="W17" s="60">
        <v>63630000</v>
      </c>
      <c r="X17" s="60">
        <v>-38613224</v>
      </c>
      <c r="Y17" s="61">
        <v>-60.68</v>
      </c>
      <c r="Z17" s="62">
        <v>84797966</v>
      </c>
    </row>
    <row r="18" spans="1:26" ht="12.75">
      <c r="A18" s="70" t="s">
        <v>44</v>
      </c>
      <c r="B18" s="71">
        <f>SUM(B11:B17)</f>
        <v>461764195</v>
      </c>
      <c r="C18" s="71">
        <f>SUM(C11:C17)</f>
        <v>0</v>
      </c>
      <c r="D18" s="72">
        <f aca="true" t="shared" si="1" ref="D18:Z18">SUM(D11:D17)</f>
        <v>429927705</v>
      </c>
      <c r="E18" s="73">
        <f t="shared" si="1"/>
        <v>429927705</v>
      </c>
      <c r="F18" s="73">
        <f t="shared" si="1"/>
        <v>17780406</v>
      </c>
      <c r="G18" s="73">
        <f t="shared" si="1"/>
        <v>27374899</v>
      </c>
      <c r="H18" s="73">
        <f t="shared" si="1"/>
        <v>27451180</v>
      </c>
      <c r="I18" s="73">
        <f t="shared" si="1"/>
        <v>72606485</v>
      </c>
      <c r="J18" s="73">
        <f t="shared" si="1"/>
        <v>24019334</v>
      </c>
      <c r="K18" s="73">
        <f t="shared" si="1"/>
        <v>24591337</v>
      </c>
      <c r="L18" s="73">
        <f t="shared" si="1"/>
        <v>23716702</v>
      </c>
      <c r="M18" s="73">
        <f t="shared" si="1"/>
        <v>72327373</v>
      </c>
      <c r="N18" s="73">
        <f t="shared" si="1"/>
        <v>24764201</v>
      </c>
      <c r="O18" s="73">
        <f t="shared" si="1"/>
        <v>23353537</v>
      </c>
      <c r="P18" s="73">
        <f t="shared" si="1"/>
        <v>0</v>
      </c>
      <c r="Q18" s="73">
        <f t="shared" si="1"/>
        <v>48117738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193051596</v>
      </c>
      <c r="W18" s="73">
        <f t="shared" si="1"/>
        <v>323964000</v>
      </c>
      <c r="X18" s="73">
        <f t="shared" si="1"/>
        <v>-130912404</v>
      </c>
      <c r="Y18" s="67">
        <f>+IF(W18&lt;&gt;0,(X18/W18)*100,0)</f>
        <v>-40.40955291328666</v>
      </c>
      <c r="Z18" s="74">
        <f t="shared" si="1"/>
        <v>429927705</v>
      </c>
    </row>
    <row r="19" spans="1:26" ht="12.75">
      <c r="A19" s="70" t="s">
        <v>45</v>
      </c>
      <c r="B19" s="75">
        <f>+B10-B18</f>
        <v>-104161198</v>
      </c>
      <c r="C19" s="75">
        <f>+C10-C18</f>
        <v>0</v>
      </c>
      <c r="D19" s="76">
        <f aca="true" t="shared" si="2" ref="D19:Z19">+D10-D18</f>
        <v>-98630754</v>
      </c>
      <c r="E19" s="77">
        <f t="shared" si="2"/>
        <v>-98630754</v>
      </c>
      <c r="F19" s="77">
        <f t="shared" si="2"/>
        <v>46723313</v>
      </c>
      <c r="G19" s="77">
        <f t="shared" si="2"/>
        <v>-32066</v>
      </c>
      <c r="H19" s="77">
        <f t="shared" si="2"/>
        <v>-2539459</v>
      </c>
      <c r="I19" s="77">
        <f t="shared" si="2"/>
        <v>44151788</v>
      </c>
      <c r="J19" s="77">
        <f t="shared" si="2"/>
        <v>-775334</v>
      </c>
      <c r="K19" s="77">
        <f t="shared" si="2"/>
        <v>971473</v>
      </c>
      <c r="L19" s="77">
        <f t="shared" si="2"/>
        <v>49903735</v>
      </c>
      <c r="M19" s="77">
        <f t="shared" si="2"/>
        <v>50099874</v>
      </c>
      <c r="N19" s="77">
        <f t="shared" si="2"/>
        <v>4312011</v>
      </c>
      <c r="O19" s="77">
        <f t="shared" si="2"/>
        <v>2829370</v>
      </c>
      <c r="P19" s="77">
        <f t="shared" si="2"/>
        <v>0</v>
      </c>
      <c r="Q19" s="77">
        <f t="shared" si="2"/>
        <v>7141381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101393043</v>
      </c>
      <c r="W19" s="77">
        <f>IF(E10=E18,0,W10-W18)</f>
        <v>-51970000</v>
      </c>
      <c r="X19" s="77">
        <f t="shared" si="2"/>
        <v>153363043</v>
      </c>
      <c r="Y19" s="78">
        <f>+IF(W19&lt;&gt;0,(X19/W19)*100,0)</f>
        <v>-295.09917837213777</v>
      </c>
      <c r="Z19" s="79">
        <f t="shared" si="2"/>
        <v>-98630754</v>
      </c>
    </row>
    <row r="20" spans="1:26" ht="12.75">
      <c r="A20" s="58" t="s">
        <v>46</v>
      </c>
      <c r="B20" s="19">
        <v>48698788</v>
      </c>
      <c r="C20" s="19">
        <v>0</v>
      </c>
      <c r="D20" s="59">
        <v>40546000</v>
      </c>
      <c r="E20" s="60">
        <v>40546000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39482000</v>
      </c>
      <c r="X20" s="60">
        <v>-39482000</v>
      </c>
      <c r="Y20" s="61">
        <v>-100</v>
      </c>
      <c r="Z20" s="62">
        <v>40546000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749997</v>
      </c>
      <c r="X21" s="82">
        <v>-749997</v>
      </c>
      <c r="Y21" s="83">
        <v>-100</v>
      </c>
      <c r="Z21" s="84">
        <v>0</v>
      </c>
    </row>
    <row r="22" spans="1:26" ht="22.5">
      <c r="A22" s="85" t="s">
        <v>281</v>
      </c>
      <c r="B22" s="86">
        <f>SUM(B19:B21)</f>
        <v>-55462410</v>
      </c>
      <c r="C22" s="86">
        <f>SUM(C19:C21)</f>
        <v>0</v>
      </c>
      <c r="D22" s="87">
        <f aca="true" t="shared" si="3" ref="D22:Z22">SUM(D19:D21)</f>
        <v>-58084754</v>
      </c>
      <c r="E22" s="88">
        <f t="shared" si="3"/>
        <v>-58084754</v>
      </c>
      <c r="F22" s="88">
        <f t="shared" si="3"/>
        <v>46723313</v>
      </c>
      <c r="G22" s="88">
        <f t="shared" si="3"/>
        <v>-32066</v>
      </c>
      <c r="H22" s="88">
        <f t="shared" si="3"/>
        <v>-2539459</v>
      </c>
      <c r="I22" s="88">
        <f t="shared" si="3"/>
        <v>44151788</v>
      </c>
      <c r="J22" s="88">
        <f t="shared" si="3"/>
        <v>-775334</v>
      </c>
      <c r="K22" s="88">
        <f t="shared" si="3"/>
        <v>971473</v>
      </c>
      <c r="L22" s="88">
        <f t="shared" si="3"/>
        <v>49903735</v>
      </c>
      <c r="M22" s="88">
        <f t="shared" si="3"/>
        <v>50099874</v>
      </c>
      <c r="N22" s="88">
        <f t="shared" si="3"/>
        <v>4312011</v>
      </c>
      <c r="O22" s="88">
        <f t="shared" si="3"/>
        <v>2829370</v>
      </c>
      <c r="P22" s="88">
        <f t="shared" si="3"/>
        <v>0</v>
      </c>
      <c r="Q22" s="88">
        <f t="shared" si="3"/>
        <v>7141381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101393043</v>
      </c>
      <c r="W22" s="88">
        <f t="shared" si="3"/>
        <v>-11738003</v>
      </c>
      <c r="X22" s="88">
        <f t="shared" si="3"/>
        <v>113131046</v>
      </c>
      <c r="Y22" s="89">
        <f>+IF(W22&lt;&gt;0,(X22/W22)*100,0)</f>
        <v>-963.801474577916</v>
      </c>
      <c r="Z22" s="90">
        <f t="shared" si="3"/>
        <v>-58084754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-55462410</v>
      </c>
      <c r="C24" s="75">
        <f>SUM(C22:C23)</f>
        <v>0</v>
      </c>
      <c r="D24" s="76">
        <f aca="true" t="shared" si="4" ref="D24:Z24">SUM(D22:D23)</f>
        <v>-58084754</v>
      </c>
      <c r="E24" s="77">
        <f t="shared" si="4"/>
        <v>-58084754</v>
      </c>
      <c r="F24" s="77">
        <f t="shared" si="4"/>
        <v>46723313</v>
      </c>
      <c r="G24" s="77">
        <f t="shared" si="4"/>
        <v>-32066</v>
      </c>
      <c r="H24" s="77">
        <f t="shared" si="4"/>
        <v>-2539459</v>
      </c>
      <c r="I24" s="77">
        <f t="shared" si="4"/>
        <v>44151788</v>
      </c>
      <c r="J24" s="77">
        <f t="shared" si="4"/>
        <v>-775334</v>
      </c>
      <c r="K24" s="77">
        <f t="shared" si="4"/>
        <v>971473</v>
      </c>
      <c r="L24" s="77">
        <f t="shared" si="4"/>
        <v>49903735</v>
      </c>
      <c r="M24" s="77">
        <f t="shared" si="4"/>
        <v>50099874</v>
      </c>
      <c r="N24" s="77">
        <f t="shared" si="4"/>
        <v>4312011</v>
      </c>
      <c r="O24" s="77">
        <f t="shared" si="4"/>
        <v>2829370</v>
      </c>
      <c r="P24" s="77">
        <f t="shared" si="4"/>
        <v>0</v>
      </c>
      <c r="Q24" s="77">
        <f t="shared" si="4"/>
        <v>7141381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101393043</v>
      </c>
      <c r="W24" s="77">
        <f t="shared" si="4"/>
        <v>-11738003</v>
      </c>
      <c r="X24" s="77">
        <f t="shared" si="4"/>
        <v>113131046</v>
      </c>
      <c r="Y24" s="78">
        <f>+IF(W24&lt;&gt;0,(X24/W24)*100,0)</f>
        <v>-963.801474577916</v>
      </c>
      <c r="Z24" s="79">
        <f t="shared" si="4"/>
        <v>-58084754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26310209</v>
      </c>
      <c r="C27" s="22">
        <v>0</v>
      </c>
      <c r="D27" s="99">
        <v>40546000</v>
      </c>
      <c r="E27" s="100">
        <v>40546000</v>
      </c>
      <c r="F27" s="100">
        <v>2801220</v>
      </c>
      <c r="G27" s="100">
        <v>4605710</v>
      </c>
      <c r="H27" s="100">
        <v>5993232</v>
      </c>
      <c r="I27" s="100">
        <v>13400162</v>
      </c>
      <c r="J27" s="100">
        <v>4818003</v>
      </c>
      <c r="K27" s="100">
        <v>2265550</v>
      </c>
      <c r="L27" s="100">
        <v>2702037</v>
      </c>
      <c r="M27" s="100">
        <v>9785590</v>
      </c>
      <c r="N27" s="100">
        <v>3151636</v>
      </c>
      <c r="O27" s="100">
        <v>0</v>
      </c>
      <c r="P27" s="100">
        <v>0</v>
      </c>
      <c r="Q27" s="100">
        <v>3151636</v>
      </c>
      <c r="R27" s="100">
        <v>0</v>
      </c>
      <c r="S27" s="100">
        <v>0</v>
      </c>
      <c r="T27" s="100">
        <v>0</v>
      </c>
      <c r="U27" s="100">
        <v>0</v>
      </c>
      <c r="V27" s="100">
        <v>26337388</v>
      </c>
      <c r="W27" s="100">
        <v>30409500</v>
      </c>
      <c r="X27" s="100">
        <v>-4072112</v>
      </c>
      <c r="Y27" s="101">
        <v>-13.39</v>
      </c>
      <c r="Z27" s="102">
        <v>40546000</v>
      </c>
    </row>
    <row r="28" spans="1:26" ht="12.75">
      <c r="A28" s="103" t="s">
        <v>46</v>
      </c>
      <c r="B28" s="19">
        <v>25733096</v>
      </c>
      <c r="C28" s="19">
        <v>0</v>
      </c>
      <c r="D28" s="59">
        <v>39482000</v>
      </c>
      <c r="E28" s="60">
        <v>39482000</v>
      </c>
      <c r="F28" s="60">
        <v>2801220</v>
      </c>
      <c r="G28" s="60">
        <v>4605710</v>
      </c>
      <c r="H28" s="60">
        <v>5993232</v>
      </c>
      <c r="I28" s="60">
        <v>13400162</v>
      </c>
      <c r="J28" s="60">
        <v>4747574</v>
      </c>
      <c r="K28" s="60">
        <v>2265550</v>
      </c>
      <c r="L28" s="60">
        <v>2702037</v>
      </c>
      <c r="M28" s="60">
        <v>9715161</v>
      </c>
      <c r="N28" s="60">
        <v>3151636</v>
      </c>
      <c r="O28" s="60">
        <v>0</v>
      </c>
      <c r="P28" s="60">
        <v>0</v>
      </c>
      <c r="Q28" s="60">
        <v>3151636</v>
      </c>
      <c r="R28" s="60">
        <v>0</v>
      </c>
      <c r="S28" s="60">
        <v>0</v>
      </c>
      <c r="T28" s="60">
        <v>0</v>
      </c>
      <c r="U28" s="60">
        <v>0</v>
      </c>
      <c r="V28" s="60">
        <v>26266959</v>
      </c>
      <c r="W28" s="60">
        <v>29611500</v>
      </c>
      <c r="X28" s="60">
        <v>-3344541</v>
      </c>
      <c r="Y28" s="61">
        <v>-11.29</v>
      </c>
      <c r="Z28" s="62">
        <v>39482000</v>
      </c>
    </row>
    <row r="29" spans="1:26" ht="12.75">
      <c r="A29" s="58" t="s">
        <v>283</v>
      </c>
      <c r="B29" s="19">
        <v>577113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70429</v>
      </c>
      <c r="K29" s="60">
        <v>0</v>
      </c>
      <c r="L29" s="60">
        <v>0</v>
      </c>
      <c r="M29" s="60">
        <v>70429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70429</v>
      </c>
      <c r="W29" s="60"/>
      <c r="X29" s="60">
        <v>70429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0</v>
      </c>
      <c r="C31" s="19">
        <v>0</v>
      </c>
      <c r="D31" s="59">
        <v>1064000</v>
      </c>
      <c r="E31" s="60">
        <v>1064000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798000</v>
      </c>
      <c r="X31" s="60">
        <v>-798000</v>
      </c>
      <c r="Y31" s="61">
        <v>-100</v>
      </c>
      <c r="Z31" s="62">
        <v>1064000</v>
      </c>
    </row>
    <row r="32" spans="1:26" ht="12.75">
      <c r="A32" s="70" t="s">
        <v>54</v>
      </c>
      <c r="B32" s="22">
        <f>SUM(B28:B31)</f>
        <v>26310209</v>
      </c>
      <c r="C32" s="22">
        <f>SUM(C28:C31)</f>
        <v>0</v>
      </c>
      <c r="D32" s="99">
        <f aca="true" t="shared" si="5" ref="D32:Z32">SUM(D28:D31)</f>
        <v>40546000</v>
      </c>
      <c r="E32" s="100">
        <f t="shared" si="5"/>
        <v>40546000</v>
      </c>
      <c r="F32" s="100">
        <f t="shared" si="5"/>
        <v>2801220</v>
      </c>
      <c r="G32" s="100">
        <f t="shared" si="5"/>
        <v>4605710</v>
      </c>
      <c r="H32" s="100">
        <f t="shared" si="5"/>
        <v>5993232</v>
      </c>
      <c r="I32" s="100">
        <f t="shared" si="5"/>
        <v>13400162</v>
      </c>
      <c r="J32" s="100">
        <f t="shared" si="5"/>
        <v>4818003</v>
      </c>
      <c r="K32" s="100">
        <f t="shared" si="5"/>
        <v>2265550</v>
      </c>
      <c r="L32" s="100">
        <f t="shared" si="5"/>
        <v>2702037</v>
      </c>
      <c r="M32" s="100">
        <f t="shared" si="5"/>
        <v>9785590</v>
      </c>
      <c r="N32" s="100">
        <f t="shared" si="5"/>
        <v>3151636</v>
      </c>
      <c r="O32" s="100">
        <f t="shared" si="5"/>
        <v>0</v>
      </c>
      <c r="P32" s="100">
        <f t="shared" si="5"/>
        <v>0</v>
      </c>
      <c r="Q32" s="100">
        <f t="shared" si="5"/>
        <v>3151636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26337388</v>
      </c>
      <c r="W32" s="100">
        <f t="shared" si="5"/>
        <v>30409500</v>
      </c>
      <c r="X32" s="100">
        <f t="shared" si="5"/>
        <v>-4072112</v>
      </c>
      <c r="Y32" s="101">
        <f>+IF(W32&lt;&gt;0,(X32/W32)*100,0)</f>
        <v>-13.390920600470249</v>
      </c>
      <c r="Z32" s="102">
        <f t="shared" si="5"/>
        <v>40546000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130737319</v>
      </c>
      <c r="C35" s="19">
        <v>0</v>
      </c>
      <c r="D35" s="59">
        <v>115371000</v>
      </c>
      <c r="E35" s="60">
        <v>115371000</v>
      </c>
      <c r="F35" s="60">
        <v>138603431</v>
      </c>
      <c r="G35" s="60">
        <v>134153572</v>
      </c>
      <c r="H35" s="60">
        <v>109343888</v>
      </c>
      <c r="I35" s="60">
        <v>109343888</v>
      </c>
      <c r="J35" s="60">
        <v>106044128</v>
      </c>
      <c r="K35" s="60">
        <v>102190631</v>
      </c>
      <c r="L35" s="60">
        <v>140122110</v>
      </c>
      <c r="M35" s="60">
        <v>140122110</v>
      </c>
      <c r="N35" s="60">
        <v>125514072</v>
      </c>
      <c r="O35" s="60">
        <v>122172574</v>
      </c>
      <c r="P35" s="60">
        <v>0</v>
      </c>
      <c r="Q35" s="60">
        <v>122172574</v>
      </c>
      <c r="R35" s="60">
        <v>0</v>
      </c>
      <c r="S35" s="60">
        <v>0</v>
      </c>
      <c r="T35" s="60">
        <v>0</v>
      </c>
      <c r="U35" s="60">
        <v>0</v>
      </c>
      <c r="V35" s="60">
        <v>122172574</v>
      </c>
      <c r="W35" s="60">
        <v>86528250</v>
      </c>
      <c r="X35" s="60">
        <v>35644324</v>
      </c>
      <c r="Y35" s="61">
        <v>41.19</v>
      </c>
      <c r="Z35" s="62">
        <v>115371000</v>
      </c>
    </row>
    <row r="36" spans="1:26" ht="12.75">
      <c r="A36" s="58" t="s">
        <v>57</v>
      </c>
      <c r="B36" s="19">
        <v>1814983435</v>
      </c>
      <c r="C36" s="19">
        <v>0</v>
      </c>
      <c r="D36" s="59">
        <v>1873061000</v>
      </c>
      <c r="E36" s="60">
        <v>1873061000</v>
      </c>
      <c r="F36" s="60">
        <v>1817387184</v>
      </c>
      <c r="G36" s="60">
        <v>1821940676</v>
      </c>
      <c r="H36" s="60">
        <v>1826392349</v>
      </c>
      <c r="I36" s="60">
        <v>1826392349</v>
      </c>
      <c r="J36" s="60">
        <v>1828589478</v>
      </c>
      <c r="K36" s="60">
        <v>1833777579</v>
      </c>
      <c r="L36" s="60">
        <v>1835421747</v>
      </c>
      <c r="M36" s="60">
        <v>1835421747</v>
      </c>
      <c r="N36" s="60">
        <v>1837596216</v>
      </c>
      <c r="O36" s="60">
        <v>1840503166</v>
      </c>
      <c r="P36" s="60">
        <v>0</v>
      </c>
      <c r="Q36" s="60">
        <v>1840503166</v>
      </c>
      <c r="R36" s="60">
        <v>0</v>
      </c>
      <c r="S36" s="60">
        <v>0</v>
      </c>
      <c r="T36" s="60">
        <v>0</v>
      </c>
      <c r="U36" s="60">
        <v>0</v>
      </c>
      <c r="V36" s="60">
        <v>1840503166</v>
      </c>
      <c r="W36" s="60">
        <v>1404795750</v>
      </c>
      <c r="X36" s="60">
        <v>435707416</v>
      </c>
      <c r="Y36" s="61">
        <v>31.02</v>
      </c>
      <c r="Z36" s="62">
        <v>1873061000</v>
      </c>
    </row>
    <row r="37" spans="1:26" ht="12.75">
      <c r="A37" s="58" t="s">
        <v>58</v>
      </c>
      <c r="B37" s="19">
        <v>385741209</v>
      </c>
      <c r="C37" s="19">
        <v>0</v>
      </c>
      <c r="D37" s="59">
        <v>322067000</v>
      </c>
      <c r="E37" s="60">
        <v>322067000</v>
      </c>
      <c r="F37" s="60">
        <v>391900285</v>
      </c>
      <c r="G37" s="60">
        <v>394814659</v>
      </c>
      <c r="H37" s="60">
        <v>388583799</v>
      </c>
      <c r="I37" s="60">
        <v>388583799</v>
      </c>
      <c r="J37" s="60">
        <v>394387514</v>
      </c>
      <c r="K37" s="60">
        <v>398994866</v>
      </c>
      <c r="L37" s="60">
        <v>391765888</v>
      </c>
      <c r="M37" s="60">
        <v>391765888</v>
      </c>
      <c r="N37" s="60">
        <v>379857844</v>
      </c>
      <c r="O37" s="60">
        <v>381512535</v>
      </c>
      <c r="P37" s="60">
        <v>0</v>
      </c>
      <c r="Q37" s="60">
        <v>381512535</v>
      </c>
      <c r="R37" s="60">
        <v>0</v>
      </c>
      <c r="S37" s="60">
        <v>0</v>
      </c>
      <c r="T37" s="60">
        <v>0</v>
      </c>
      <c r="U37" s="60">
        <v>0</v>
      </c>
      <c r="V37" s="60">
        <v>381512535</v>
      </c>
      <c r="W37" s="60">
        <v>241550250</v>
      </c>
      <c r="X37" s="60">
        <v>139962285</v>
      </c>
      <c r="Y37" s="61">
        <v>57.94</v>
      </c>
      <c r="Z37" s="62">
        <v>322067000</v>
      </c>
    </row>
    <row r="38" spans="1:26" ht="12.75">
      <c r="A38" s="58" t="s">
        <v>59</v>
      </c>
      <c r="B38" s="19">
        <v>29152891</v>
      </c>
      <c r="C38" s="19">
        <v>0</v>
      </c>
      <c r="D38" s="59">
        <v>0</v>
      </c>
      <c r="E38" s="60">
        <v>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/>
      <c r="X38" s="60">
        <v>0</v>
      </c>
      <c r="Y38" s="61">
        <v>0</v>
      </c>
      <c r="Z38" s="62">
        <v>0</v>
      </c>
    </row>
    <row r="39" spans="1:26" ht="12.75">
      <c r="A39" s="58" t="s">
        <v>60</v>
      </c>
      <c r="B39" s="19">
        <v>1530826654</v>
      </c>
      <c r="C39" s="19">
        <v>0</v>
      </c>
      <c r="D39" s="59">
        <v>1666365000</v>
      </c>
      <c r="E39" s="60">
        <v>1666365000</v>
      </c>
      <c r="F39" s="60">
        <v>1564090330</v>
      </c>
      <c r="G39" s="60">
        <v>1561279589</v>
      </c>
      <c r="H39" s="60">
        <v>1547152438</v>
      </c>
      <c r="I39" s="60">
        <v>1547152438</v>
      </c>
      <c r="J39" s="60">
        <v>1540246092</v>
      </c>
      <c r="K39" s="60">
        <v>1536973344</v>
      </c>
      <c r="L39" s="60">
        <v>1583777969</v>
      </c>
      <c r="M39" s="60">
        <v>1583777969</v>
      </c>
      <c r="N39" s="60">
        <v>1583252444</v>
      </c>
      <c r="O39" s="60">
        <v>1581163205</v>
      </c>
      <c r="P39" s="60">
        <v>0</v>
      </c>
      <c r="Q39" s="60">
        <v>1581163205</v>
      </c>
      <c r="R39" s="60">
        <v>0</v>
      </c>
      <c r="S39" s="60">
        <v>0</v>
      </c>
      <c r="T39" s="60">
        <v>0</v>
      </c>
      <c r="U39" s="60">
        <v>0</v>
      </c>
      <c r="V39" s="60">
        <v>1581163205</v>
      </c>
      <c r="W39" s="60">
        <v>1249773750</v>
      </c>
      <c r="X39" s="60">
        <v>331389455</v>
      </c>
      <c r="Y39" s="61">
        <v>26.52</v>
      </c>
      <c r="Z39" s="62">
        <v>1666365000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52678106</v>
      </c>
      <c r="C42" s="19">
        <v>0</v>
      </c>
      <c r="D42" s="59">
        <v>16582000</v>
      </c>
      <c r="E42" s="60">
        <v>16582000</v>
      </c>
      <c r="F42" s="60">
        <v>58587938</v>
      </c>
      <c r="G42" s="60">
        <v>-7356032</v>
      </c>
      <c r="H42" s="60">
        <v>-8039852</v>
      </c>
      <c r="I42" s="60">
        <v>43192054</v>
      </c>
      <c r="J42" s="60">
        <v>-9069925</v>
      </c>
      <c r="K42" s="60">
        <v>-6850452</v>
      </c>
      <c r="L42" s="60">
        <v>27340337</v>
      </c>
      <c r="M42" s="60">
        <v>11419960</v>
      </c>
      <c r="N42" s="60">
        <v>-10735399</v>
      </c>
      <c r="O42" s="60">
        <v>12680398</v>
      </c>
      <c r="P42" s="60">
        <v>0</v>
      </c>
      <c r="Q42" s="60">
        <v>1944999</v>
      </c>
      <c r="R42" s="60">
        <v>0</v>
      </c>
      <c r="S42" s="60">
        <v>0</v>
      </c>
      <c r="T42" s="60">
        <v>0</v>
      </c>
      <c r="U42" s="60">
        <v>0</v>
      </c>
      <c r="V42" s="60">
        <v>56557013</v>
      </c>
      <c r="W42" s="60">
        <v>65035000</v>
      </c>
      <c r="X42" s="60">
        <v>-8477987</v>
      </c>
      <c r="Y42" s="61">
        <v>-13.04</v>
      </c>
      <c r="Z42" s="62">
        <v>16582000</v>
      </c>
    </row>
    <row r="43" spans="1:26" ht="12.75">
      <c r="A43" s="58" t="s">
        <v>63</v>
      </c>
      <c r="B43" s="19">
        <v>-45107289</v>
      </c>
      <c r="C43" s="19">
        <v>0</v>
      </c>
      <c r="D43" s="59">
        <v>41280000</v>
      </c>
      <c r="E43" s="60">
        <v>41280000</v>
      </c>
      <c r="F43" s="60">
        <v>-2820978</v>
      </c>
      <c r="G43" s="60">
        <v>-4605710</v>
      </c>
      <c r="H43" s="60">
        <v>-5993231</v>
      </c>
      <c r="I43" s="60">
        <v>-13419919</v>
      </c>
      <c r="J43" s="60">
        <v>-4818004</v>
      </c>
      <c r="K43" s="60">
        <v>0</v>
      </c>
      <c r="L43" s="60">
        <v>-2702038</v>
      </c>
      <c r="M43" s="60">
        <v>-7520042</v>
      </c>
      <c r="N43" s="60">
        <v>-3151636</v>
      </c>
      <c r="O43" s="60">
        <v>0</v>
      </c>
      <c r="P43" s="60">
        <v>0</v>
      </c>
      <c r="Q43" s="60">
        <v>-3151636</v>
      </c>
      <c r="R43" s="60">
        <v>0</v>
      </c>
      <c r="S43" s="60">
        <v>0</v>
      </c>
      <c r="T43" s="60">
        <v>0</v>
      </c>
      <c r="U43" s="60">
        <v>0</v>
      </c>
      <c r="V43" s="60">
        <v>-24091597</v>
      </c>
      <c r="W43" s="60">
        <v>40827000</v>
      </c>
      <c r="X43" s="60">
        <v>-64918597</v>
      </c>
      <c r="Y43" s="61">
        <v>-159.01</v>
      </c>
      <c r="Z43" s="62">
        <v>41280000</v>
      </c>
    </row>
    <row r="44" spans="1:26" ht="12.75">
      <c r="A44" s="58" t="s">
        <v>64</v>
      </c>
      <c r="B44" s="19">
        <v>-10480546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2.75">
      <c r="A45" s="70" t="s">
        <v>65</v>
      </c>
      <c r="B45" s="22">
        <v>8270644</v>
      </c>
      <c r="C45" s="22">
        <v>0</v>
      </c>
      <c r="D45" s="99">
        <v>68567000</v>
      </c>
      <c r="E45" s="100">
        <v>68567000</v>
      </c>
      <c r="F45" s="100">
        <v>57436120</v>
      </c>
      <c r="G45" s="100">
        <v>45474378</v>
      </c>
      <c r="H45" s="100">
        <v>31441295</v>
      </c>
      <c r="I45" s="100">
        <v>31441295</v>
      </c>
      <c r="J45" s="100">
        <v>17553366</v>
      </c>
      <c r="K45" s="100">
        <v>10702914</v>
      </c>
      <c r="L45" s="100">
        <v>35341213</v>
      </c>
      <c r="M45" s="100">
        <v>35341213</v>
      </c>
      <c r="N45" s="100">
        <v>21454178</v>
      </c>
      <c r="O45" s="100">
        <v>34134576</v>
      </c>
      <c r="P45" s="100">
        <v>0</v>
      </c>
      <c r="Q45" s="100">
        <v>34134576</v>
      </c>
      <c r="R45" s="100">
        <v>0</v>
      </c>
      <c r="S45" s="100">
        <v>0</v>
      </c>
      <c r="T45" s="100">
        <v>0</v>
      </c>
      <c r="U45" s="100">
        <v>0</v>
      </c>
      <c r="V45" s="100">
        <v>34134576</v>
      </c>
      <c r="W45" s="100">
        <v>116567000</v>
      </c>
      <c r="X45" s="100">
        <v>-82432424</v>
      </c>
      <c r="Y45" s="101">
        <v>-70.72</v>
      </c>
      <c r="Z45" s="102">
        <v>68567000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0</v>
      </c>
      <c r="C49" s="52">
        <v>0</v>
      </c>
      <c r="D49" s="129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0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60.697698777362355</v>
      </c>
      <c r="C58" s="5">
        <f>IF(C67=0,0,+(C76/C67)*100)</f>
        <v>0</v>
      </c>
      <c r="D58" s="6">
        <f aca="true" t="shared" si="6" ref="D58:Z58">IF(D67=0,0,+(D76/D67)*100)</f>
        <v>75.00012933670925</v>
      </c>
      <c r="E58" s="7">
        <f t="shared" si="6"/>
        <v>75.00012933670925</v>
      </c>
      <c r="F58" s="7">
        <f t="shared" si="6"/>
        <v>62.18774635897375</v>
      </c>
      <c r="G58" s="7">
        <f t="shared" si="6"/>
        <v>47.41772578355169</v>
      </c>
      <c r="H58" s="7">
        <f t="shared" si="6"/>
        <v>62.59683083703762</v>
      </c>
      <c r="I58" s="7">
        <f t="shared" si="6"/>
        <v>57.32909876060671</v>
      </c>
      <c r="J58" s="7">
        <f t="shared" si="6"/>
        <v>57.22600726239576</v>
      </c>
      <c r="K58" s="7">
        <f t="shared" si="6"/>
        <v>56.340094843613464</v>
      </c>
      <c r="L58" s="7">
        <f t="shared" si="6"/>
        <v>52.82580512887412</v>
      </c>
      <c r="M58" s="7">
        <f t="shared" si="6"/>
        <v>55.51265724347007</v>
      </c>
      <c r="N58" s="7">
        <f t="shared" si="6"/>
        <v>48.09908580234484</v>
      </c>
      <c r="O58" s="7">
        <f t="shared" si="6"/>
        <v>55.88990161959869</v>
      </c>
      <c r="P58" s="7">
        <f t="shared" si="6"/>
        <v>0</v>
      </c>
      <c r="Q58" s="7">
        <f t="shared" si="6"/>
        <v>51.99409537293691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55.313217179282745</v>
      </c>
      <c r="W58" s="7">
        <f t="shared" si="6"/>
        <v>82.98389547250076</v>
      </c>
      <c r="X58" s="7">
        <f t="shared" si="6"/>
        <v>0</v>
      </c>
      <c r="Y58" s="7">
        <f t="shared" si="6"/>
        <v>0</v>
      </c>
      <c r="Z58" s="8">
        <f t="shared" si="6"/>
        <v>75.00012933670925</v>
      </c>
    </row>
    <row r="59" spans="1:26" ht="12.75">
      <c r="A59" s="37" t="s">
        <v>31</v>
      </c>
      <c r="B59" s="9">
        <f aca="true" t="shared" si="7" ref="B59:Z66">IF(B68=0,0,+(B77/B68)*100)</f>
        <v>111.46697840275823</v>
      </c>
      <c r="C59" s="9">
        <f t="shared" si="7"/>
        <v>0</v>
      </c>
      <c r="D59" s="2">
        <f t="shared" si="7"/>
        <v>75.00117696906925</v>
      </c>
      <c r="E59" s="10">
        <f t="shared" si="7"/>
        <v>75.00117696906925</v>
      </c>
      <c r="F59" s="10">
        <f t="shared" si="7"/>
        <v>87.1958944841968</v>
      </c>
      <c r="G59" s="10">
        <f t="shared" si="7"/>
        <v>44.864041082924736</v>
      </c>
      <c r="H59" s="10">
        <f t="shared" si="7"/>
        <v>204.80399367074506</v>
      </c>
      <c r="I59" s="10">
        <f t="shared" si="7"/>
        <v>112.67937582891233</v>
      </c>
      <c r="J59" s="10">
        <f t="shared" si="7"/>
        <v>63.45081758208677</v>
      </c>
      <c r="K59" s="10">
        <f t="shared" si="7"/>
        <v>108.65766003382127</v>
      </c>
      <c r="L59" s="10">
        <f t="shared" si="7"/>
        <v>37.62278569806578</v>
      </c>
      <c r="M59" s="10">
        <f t="shared" si="7"/>
        <v>69.90189368953129</v>
      </c>
      <c r="N59" s="10">
        <f t="shared" si="7"/>
        <v>45.673467610866034</v>
      </c>
      <c r="O59" s="10">
        <f t="shared" si="7"/>
        <v>131.03409251662188</v>
      </c>
      <c r="P59" s="10">
        <f t="shared" si="7"/>
        <v>0</v>
      </c>
      <c r="Q59" s="10">
        <f t="shared" si="7"/>
        <v>88.06042323576368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90.49207526055203</v>
      </c>
      <c r="W59" s="10">
        <f t="shared" si="7"/>
        <v>75.02824858757063</v>
      </c>
      <c r="X59" s="10">
        <f t="shared" si="7"/>
        <v>0</v>
      </c>
      <c r="Y59" s="10">
        <f t="shared" si="7"/>
        <v>0</v>
      </c>
      <c r="Z59" s="11">
        <f t="shared" si="7"/>
        <v>75.00117696906925</v>
      </c>
    </row>
    <row r="60" spans="1:26" ht="12.75">
      <c r="A60" s="38" t="s">
        <v>32</v>
      </c>
      <c r="B60" s="12">
        <f t="shared" si="7"/>
        <v>47.28933642244324</v>
      </c>
      <c r="C60" s="12">
        <f t="shared" si="7"/>
        <v>0</v>
      </c>
      <c r="D60" s="3">
        <f t="shared" si="7"/>
        <v>74.999870871247</v>
      </c>
      <c r="E60" s="13">
        <f t="shared" si="7"/>
        <v>74.999870871247</v>
      </c>
      <c r="F60" s="13">
        <f t="shared" si="7"/>
        <v>65.86908980383053</v>
      </c>
      <c r="G60" s="13">
        <f t="shared" si="7"/>
        <v>52.273402390124915</v>
      </c>
      <c r="H60" s="13">
        <f t="shared" si="7"/>
        <v>55.92096254650798</v>
      </c>
      <c r="I60" s="13">
        <f t="shared" si="7"/>
        <v>57.6136265023105</v>
      </c>
      <c r="J60" s="13">
        <f t="shared" si="7"/>
        <v>62.36759238390418</v>
      </c>
      <c r="K60" s="13">
        <f t="shared" si="7"/>
        <v>57.00460033875061</v>
      </c>
      <c r="L60" s="13">
        <f t="shared" si="7"/>
        <v>60.006552523262535</v>
      </c>
      <c r="M60" s="13">
        <f t="shared" si="7"/>
        <v>59.70961993730427</v>
      </c>
      <c r="N60" s="13">
        <f t="shared" si="7"/>
        <v>53.52982544849218</v>
      </c>
      <c r="O60" s="13">
        <f t="shared" si="7"/>
        <v>54.337707836620964</v>
      </c>
      <c r="P60" s="13">
        <f t="shared" si="7"/>
        <v>0</v>
      </c>
      <c r="Q60" s="13">
        <f t="shared" si="7"/>
        <v>53.936028617092056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57.507320402918275</v>
      </c>
      <c r="W60" s="13">
        <f t="shared" si="7"/>
        <v>84.53355839929438</v>
      </c>
      <c r="X60" s="13">
        <f t="shared" si="7"/>
        <v>0</v>
      </c>
      <c r="Y60" s="13">
        <f t="shared" si="7"/>
        <v>0</v>
      </c>
      <c r="Z60" s="14">
        <f t="shared" si="7"/>
        <v>74.999870871247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74.9992980977476</v>
      </c>
      <c r="E61" s="13">
        <f t="shared" si="7"/>
        <v>74.9992980977476</v>
      </c>
      <c r="F61" s="13">
        <f t="shared" si="7"/>
        <v>73.97161787756653</v>
      </c>
      <c r="G61" s="13">
        <f t="shared" si="7"/>
        <v>66.67892837906004</v>
      </c>
      <c r="H61" s="13">
        <f t="shared" si="7"/>
        <v>78.24015009108662</v>
      </c>
      <c r="I61" s="13">
        <f t="shared" si="7"/>
        <v>73.02360672568018</v>
      </c>
      <c r="J61" s="13">
        <f t="shared" si="7"/>
        <v>90.88551667266282</v>
      </c>
      <c r="K61" s="13">
        <f t="shared" si="7"/>
        <v>77.16526605902257</v>
      </c>
      <c r="L61" s="13">
        <f t="shared" si="7"/>
        <v>84.26568500657915</v>
      </c>
      <c r="M61" s="13">
        <f t="shared" si="7"/>
        <v>83.78762183940441</v>
      </c>
      <c r="N61" s="13">
        <f t="shared" si="7"/>
        <v>78.67855521386271</v>
      </c>
      <c r="O61" s="13">
        <f t="shared" si="7"/>
        <v>83.53076489586392</v>
      </c>
      <c r="P61" s="13">
        <f t="shared" si="7"/>
        <v>0</v>
      </c>
      <c r="Q61" s="13">
        <f t="shared" si="7"/>
        <v>81.17760558315925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78.9621705599963</v>
      </c>
      <c r="W61" s="13">
        <f t="shared" si="7"/>
        <v>92.20231196695492</v>
      </c>
      <c r="X61" s="13">
        <f t="shared" si="7"/>
        <v>0</v>
      </c>
      <c r="Y61" s="13">
        <f t="shared" si="7"/>
        <v>0</v>
      </c>
      <c r="Z61" s="14">
        <f t="shared" si="7"/>
        <v>74.9992980977476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74.99945684055011</v>
      </c>
      <c r="E62" s="13">
        <f t="shared" si="7"/>
        <v>74.99945684055011</v>
      </c>
      <c r="F62" s="13">
        <f t="shared" si="7"/>
        <v>151.45749305454572</v>
      </c>
      <c r="G62" s="13">
        <f t="shared" si="7"/>
        <v>41.15883517322389</v>
      </c>
      <c r="H62" s="13">
        <f t="shared" si="7"/>
        <v>33.191009751358024</v>
      </c>
      <c r="I62" s="13">
        <f t="shared" si="7"/>
        <v>48.23049305504787</v>
      </c>
      <c r="J62" s="13">
        <f t="shared" si="7"/>
        <v>35.14870939351463</v>
      </c>
      <c r="K62" s="13">
        <f t="shared" si="7"/>
        <v>36.86431814140251</v>
      </c>
      <c r="L62" s="13">
        <f t="shared" si="7"/>
        <v>36.50757528709866</v>
      </c>
      <c r="M62" s="13">
        <f t="shared" si="7"/>
        <v>36.193593660337974</v>
      </c>
      <c r="N62" s="13">
        <f t="shared" si="7"/>
        <v>33.834225887607836</v>
      </c>
      <c r="O62" s="13">
        <f t="shared" si="7"/>
        <v>25.990250185527962</v>
      </c>
      <c r="P62" s="13">
        <f t="shared" si="7"/>
        <v>0</v>
      </c>
      <c r="Q62" s="13">
        <f t="shared" si="7"/>
        <v>30.041382848942032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38.1016385931647</v>
      </c>
      <c r="W62" s="13">
        <f t="shared" si="7"/>
        <v>77.82204515272244</v>
      </c>
      <c r="X62" s="13">
        <f t="shared" si="7"/>
        <v>0</v>
      </c>
      <c r="Y62" s="13">
        <f t="shared" si="7"/>
        <v>0</v>
      </c>
      <c r="Z62" s="14">
        <f t="shared" si="7"/>
        <v>74.99945684055011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75.00062020048794</v>
      </c>
      <c r="E63" s="13">
        <f t="shared" si="7"/>
        <v>75.00062020048794</v>
      </c>
      <c r="F63" s="13">
        <f t="shared" si="7"/>
        <v>20.2612499097118</v>
      </c>
      <c r="G63" s="13">
        <f t="shared" si="7"/>
        <v>19.857137478629028</v>
      </c>
      <c r="H63" s="13">
        <f t="shared" si="7"/>
        <v>21.037448771278147</v>
      </c>
      <c r="I63" s="13">
        <f t="shared" si="7"/>
        <v>20.386543854507806</v>
      </c>
      <c r="J63" s="13">
        <f t="shared" si="7"/>
        <v>18.462980408223338</v>
      </c>
      <c r="K63" s="13">
        <f t="shared" si="7"/>
        <v>20.494586653087175</v>
      </c>
      <c r="L63" s="13">
        <f t="shared" si="7"/>
        <v>23.76012200850513</v>
      </c>
      <c r="M63" s="13">
        <f t="shared" si="7"/>
        <v>20.72234164054285</v>
      </c>
      <c r="N63" s="13">
        <f t="shared" si="7"/>
        <v>18.769264394175863</v>
      </c>
      <c r="O63" s="13">
        <f t="shared" si="7"/>
        <v>18.321895534455287</v>
      </c>
      <c r="P63" s="13">
        <f t="shared" si="7"/>
        <v>0</v>
      </c>
      <c r="Q63" s="13">
        <f t="shared" si="7"/>
        <v>18.54363976959024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20.0348520594358</v>
      </c>
      <c r="W63" s="13">
        <f t="shared" si="7"/>
        <v>75.04761904761905</v>
      </c>
      <c r="X63" s="13">
        <f t="shared" si="7"/>
        <v>0</v>
      </c>
      <c r="Y63" s="13">
        <f t="shared" si="7"/>
        <v>0</v>
      </c>
      <c r="Z63" s="14">
        <f t="shared" si="7"/>
        <v>75.00062020048794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75.00229812055522</v>
      </c>
      <c r="E64" s="13">
        <f t="shared" si="7"/>
        <v>75.00229812055522</v>
      </c>
      <c r="F64" s="13">
        <f t="shared" si="7"/>
        <v>18.192840325540867</v>
      </c>
      <c r="G64" s="13">
        <f t="shared" si="7"/>
        <v>15.366935182294563</v>
      </c>
      <c r="H64" s="13">
        <f t="shared" si="7"/>
        <v>16.687026313327163</v>
      </c>
      <c r="I64" s="13">
        <f t="shared" si="7"/>
        <v>16.75059858671513</v>
      </c>
      <c r="J64" s="13">
        <f t="shared" si="7"/>
        <v>14.895690069676728</v>
      </c>
      <c r="K64" s="13">
        <f t="shared" si="7"/>
        <v>15.468497501769866</v>
      </c>
      <c r="L64" s="13">
        <f t="shared" si="7"/>
        <v>14.814458229031993</v>
      </c>
      <c r="M64" s="13">
        <f t="shared" si="7"/>
        <v>15.059919614494785</v>
      </c>
      <c r="N64" s="13">
        <f t="shared" si="7"/>
        <v>15.217545645165547</v>
      </c>
      <c r="O64" s="13">
        <f t="shared" si="7"/>
        <v>13.466060371027325</v>
      </c>
      <c r="P64" s="13">
        <f t="shared" si="7"/>
        <v>0</v>
      </c>
      <c r="Q64" s="13">
        <f t="shared" si="7"/>
        <v>14.342347784089842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15.515244802922881</v>
      </c>
      <c r="W64" s="13">
        <f t="shared" si="7"/>
        <v>74.98607242339833</v>
      </c>
      <c r="X64" s="13">
        <f t="shared" si="7"/>
        <v>0</v>
      </c>
      <c r="Y64" s="13">
        <f t="shared" si="7"/>
        <v>0</v>
      </c>
      <c r="Z64" s="14">
        <f t="shared" si="7"/>
        <v>75.00229812055522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323.6666914516569</v>
      </c>
      <c r="G65" s="13">
        <f t="shared" si="7"/>
        <v>979.978113556968</v>
      </c>
      <c r="H65" s="13">
        <f t="shared" si="7"/>
        <v>817.3937503196439</v>
      </c>
      <c r="I65" s="13">
        <f t="shared" si="7"/>
        <v>552.3388473954934</v>
      </c>
      <c r="J65" s="13">
        <f t="shared" si="7"/>
        <v>3285.14330980844</v>
      </c>
      <c r="K65" s="13">
        <f t="shared" si="7"/>
        <v>1041.8813651048756</v>
      </c>
      <c r="L65" s="13">
        <f t="shared" si="7"/>
        <v>0</v>
      </c>
      <c r="M65" s="13">
        <f t="shared" si="7"/>
        <v>2338.170794318265</v>
      </c>
      <c r="N65" s="13">
        <f t="shared" si="7"/>
        <v>1328.664027594509</v>
      </c>
      <c r="O65" s="13">
        <f t="shared" si="7"/>
        <v>1552.3721094152413</v>
      </c>
      <c r="P65" s="13">
        <f t="shared" si="7"/>
        <v>0</v>
      </c>
      <c r="Q65" s="13">
        <f t="shared" si="7"/>
        <v>1431.7048349233305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984.3021579719672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107.84503648333295</v>
      </c>
      <c r="C66" s="15">
        <f t="shared" si="7"/>
        <v>0</v>
      </c>
      <c r="D66" s="4">
        <f t="shared" si="7"/>
        <v>75.00091921903152</v>
      </c>
      <c r="E66" s="16">
        <f t="shared" si="7"/>
        <v>75.00091921903152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79.20466803961949</v>
      </c>
      <c r="X66" s="16">
        <f t="shared" si="7"/>
        <v>0</v>
      </c>
      <c r="Y66" s="16">
        <f t="shared" si="7"/>
        <v>0</v>
      </c>
      <c r="Z66" s="17">
        <f t="shared" si="7"/>
        <v>75.00091921903152</v>
      </c>
    </row>
    <row r="67" spans="1:26" ht="12.75" hidden="1">
      <c r="A67" s="41" t="s">
        <v>286</v>
      </c>
      <c r="B67" s="24">
        <v>202353085</v>
      </c>
      <c r="C67" s="24"/>
      <c r="D67" s="25">
        <v>217648958</v>
      </c>
      <c r="E67" s="26">
        <v>217648958</v>
      </c>
      <c r="F67" s="26">
        <v>20274023</v>
      </c>
      <c r="G67" s="26">
        <v>22980073</v>
      </c>
      <c r="H67" s="26">
        <v>24538025</v>
      </c>
      <c r="I67" s="26">
        <v>67792121</v>
      </c>
      <c r="J67" s="26">
        <v>22999022</v>
      </c>
      <c r="K67" s="26">
        <v>24661650</v>
      </c>
      <c r="L67" s="26">
        <v>22260753</v>
      </c>
      <c r="M67" s="26">
        <v>69921425</v>
      </c>
      <c r="N67" s="26">
        <v>22689951</v>
      </c>
      <c r="O67" s="26">
        <v>22685311</v>
      </c>
      <c r="P67" s="26"/>
      <c r="Q67" s="26">
        <v>45375262</v>
      </c>
      <c r="R67" s="26"/>
      <c r="S67" s="26"/>
      <c r="T67" s="26"/>
      <c r="U67" s="26"/>
      <c r="V67" s="26">
        <v>183088808</v>
      </c>
      <c r="W67" s="26">
        <v>167841000</v>
      </c>
      <c r="X67" s="26"/>
      <c r="Y67" s="25"/>
      <c r="Z67" s="27">
        <v>217648958</v>
      </c>
    </row>
    <row r="68" spans="1:26" ht="12.75" hidden="1">
      <c r="A68" s="37" t="s">
        <v>31</v>
      </c>
      <c r="B68" s="19">
        <v>19949353</v>
      </c>
      <c r="C68" s="19"/>
      <c r="D68" s="20">
        <v>21241000</v>
      </c>
      <c r="E68" s="21">
        <v>21241000</v>
      </c>
      <c r="F68" s="21">
        <v>1779070</v>
      </c>
      <c r="G68" s="21">
        <v>1769689</v>
      </c>
      <c r="H68" s="21">
        <v>1794840</v>
      </c>
      <c r="I68" s="21">
        <v>5343599</v>
      </c>
      <c r="J68" s="21">
        <v>1780494</v>
      </c>
      <c r="K68" s="21">
        <v>1778171</v>
      </c>
      <c r="L68" s="21">
        <v>1779116</v>
      </c>
      <c r="M68" s="21">
        <v>5337781</v>
      </c>
      <c r="N68" s="21">
        <v>1791712</v>
      </c>
      <c r="O68" s="21">
        <v>1767250</v>
      </c>
      <c r="P68" s="21"/>
      <c r="Q68" s="21">
        <v>3558962</v>
      </c>
      <c r="R68" s="21"/>
      <c r="S68" s="21"/>
      <c r="T68" s="21"/>
      <c r="U68" s="21"/>
      <c r="V68" s="21">
        <v>14240342</v>
      </c>
      <c r="W68" s="21">
        <v>15930000</v>
      </c>
      <c r="X68" s="21"/>
      <c r="Y68" s="20"/>
      <c r="Z68" s="23">
        <v>21241000</v>
      </c>
    </row>
    <row r="69" spans="1:26" ht="12.75" hidden="1">
      <c r="A69" s="38" t="s">
        <v>32</v>
      </c>
      <c r="B69" s="19">
        <v>158740872</v>
      </c>
      <c r="C69" s="19"/>
      <c r="D69" s="20">
        <v>169210958</v>
      </c>
      <c r="E69" s="21">
        <v>169210958</v>
      </c>
      <c r="F69" s="21">
        <v>16785843</v>
      </c>
      <c r="G69" s="21">
        <v>19326605</v>
      </c>
      <c r="H69" s="21">
        <v>20893993</v>
      </c>
      <c r="I69" s="21">
        <v>57006441</v>
      </c>
      <c r="J69" s="21">
        <v>19291564</v>
      </c>
      <c r="K69" s="21">
        <v>20984759</v>
      </c>
      <c r="L69" s="21">
        <v>18481430</v>
      </c>
      <c r="M69" s="21">
        <v>58757753</v>
      </c>
      <c r="N69" s="21">
        <v>18859247</v>
      </c>
      <c r="O69" s="21">
        <v>19071651</v>
      </c>
      <c r="P69" s="21"/>
      <c r="Q69" s="21">
        <v>37930898</v>
      </c>
      <c r="R69" s="21"/>
      <c r="S69" s="21"/>
      <c r="T69" s="21"/>
      <c r="U69" s="21"/>
      <c r="V69" s="21">
        <v>153695092</v>
      </c>
      <c r="W69" s="21">
        <v>131517000</v>
      </c>
      <c r="X69" s="21"/>
      <c r="Y69" s="20"/>
      <c r="Z69" s="23">
        <v>169210958</v>
      </c>
    </row>
    <row r="70" spans="1:26" ht="12.75" hidden="1">
      <c r="A70" s="39" t="s">
        <v>103</v>
      </c>
      <c r="B70" s="19">
        <v>80606468</v>
      </c>
      <c r="C70" s="19"/>
      <c r="D70" s="20">
        <v>82739441</v>
      </c>
      <c r="E70" s="21">
        <v>82739441</v>
      </c>
      <c r="F70" s="21">
        <v>9525010</v>
      </c>
      <c r="G70" s="21">
        <v>9357040</v>
      </c>
      <c r="H70" s="21">
        <v>9649607</v>
      </c>
      <c r="I70" s="21">
        <v>28531657</v>
      </c>
      <c r="J70" s="21">
        <v>8905716</v>
      </c>
      <c r="K70" s="21">
        <v>10160114</v>
      </c>
      <c r="L70" s="21">
        <v>8517816</v>
      </c>
      <c r="M70" s="21">
        <v>27583646</v>
      </c>
      <c r="N70" s="21">
        <v>7953537</v>
      </c>
      <c r="O70" s="21">
        <v>8446640</v>
      </c>
      <c r="P70" s="21"/>
      <c r="Q70" s="21">
        <v>16400177</v>
      </c>
      <c r="R70" s="21"/>
      <c r="S70" s="21"/>
      <c r="T70" s="21"/>
      <c r="U70" s="21"/>
      <c r="V70" s="21">
        <v>72515480</v>
      </c>
      <c r="W70" s="21">
        <v>67302000</v>
      </c>
      <c r="X70" s="21"/>
      <c r="Y70" s="20"/>
      <c r="Z70" s="23">
        <v>82739441</v>
      </c>
    </row>
    <row r="71" spans="1:26" ht="12.75" hidden="1">
      <c r="A71" s="39" t="s">
        <v>104</v>
      </c>
      <c r="B71" s="19">
        <v>43006481</v>
      </c>
      <c r="C71" s="19"/>
      <c r="D71" s="20">
        <v>46027000</v>
      </c>
      <c r="E71" s="21">
        <v>46027000</v>
      </c>
      <c r="F71" s="21">
        <v>1045288</v>
      </c>
      <c r="G71" s="21">
        <v>4055676</v>
      </c>
      <c r="H71" s="21">
        <v>5267574</v>
      </c>
      <c r="I71" s="21">
        <v>10368538</v>
      </c>
      <c r="J71" s="21">
        <v>4524462</v>
      </c>
      <c r="K71" s="21">
        <v>4847354</v>
      </c>
      <c r="L71" s="21">
        <v>4701868</v>
      </c>
      <c r="M71" s="21">
        <v>14073684</v>
      </c>
      <c r="N71" s="21">
        <v>5008659</v>
      </c>
      <c r="O71" s="21">
        <v>4689320</v>
      </c>
      <c r="P71" s="21"/>
      <c r="Q71" s="21">
        <v>9697979</v>
      </c>
      <c r="R71" s="21"/>
      <c r="S71" s="21"/>
      <c r="T71" s="21"/>
      <c r="U71" s="21"/>
      <c r="V71" s="21">
        <v>34140201</v>
      </c>
      <c r="W71" s="21">
        <v>33885000</v>
      </c>
      <c r="X71" s="21"/>
      <c r="Y71" s="20"/>
      <c r="Z71" s="23">
        <v>46027000</v>
      </c>
    </row>
    <row r="72" spans="1:26" ht="12.75" hidden="1">
      <c r="A72" s="39" t="s">
        <v>105</v>
      </c>
      <c r="B72" s="19">
        <v>17623100</v>
      </c>
      <c r="C72" s="19"/>
      <c r="D72" s="20">
        <v>18905177</v>
      </c>
      <c r="E72" s="21">
        <v>18905177</v>
      </c>
      <c r="F72" s="21">
        <v>3115025</v>
      </c>
      <c r="G72" s="21">
        <v>3107603</v>
      </c>
      <c r="H72" s="21">
        <v>3127152</v>
      </c>
      <c r="I72" s="21">
        <v>9349780</v>
      </c>
      <c r="J72" s="21">
        <v>3138919</v>
      </c>
      <c r="K72" s="21">
        <v>3161630</v>
      </c>
      <c r="L72" s="21">
        <v>2571624</v>
      </c>
      <c r="M72" s="21">
        <v>8872173</v>
      </c>
      <c r="N72" s="21">
        <v>3120394</v>
      </c>
      <c r="O72" s="21">
        <v>3174999</v>
      </c>
      <c r="P72" s="21"/>
      <c r="Q72" s="21">
        <v>6295393</v>
      </c>
      <c r="R72" s="21"/>
      <c r="S72" s="21"/>
      <c r="T72" s="21"/>
      <c r="U72" s="21"/>
      <c r="V72" s="21">
        <v>24517346</v>
      </c>
      <c r="W72" s="21">
        <v>14175000</v>
      </c>
      <c r="X72" s="21"/>
      <c r="Y72" s="20"/>
      <c r="Z72" s="23">
        <v>18905177</v>
      </c>
    </row>
    <row r="73" spans="1:26" ht="12.75" hidden="1">
      <c r="A73" s="39" t="s">
        <v>106</v>
      </c>
      <c r="B73" s="19">
        <v>17504823</v>
      </c>
      <c r="C73" s="19"/>
      <c r="D73" s="20">
        <v>21539340</v>
      </c>
      <c r="E73" s="21">
        <v>21539340</v>
      </c>
      <c r="F73" s="21">
        <v>2697050</v>
      </c>
      <c r="G73" s="21">
        <v>2687491</v>
      </c>
      <c r="H73" s="21">
        <v>2693236</v>
      </c>
      <c r="I73" s="21">
        <v>8077777</v>
      </c>
      <c r="J73" s="21">
        <v>2680809</v>
      </c>
      <c r="K73" s="21">
        <v>2693707</v>
      </c>
      <c r="L73" s="21">
        <v>2690122</v>
      </c>
      <c r="M73" s="21">
        <v>8064638</v>
      </c>
      <c r="N73" s="21">
        <v>2690263</v>
      </c>
      <c r="O73" s="21">
        <v>2686918</v>
      </c>
      <c r="P73" s="21"/>
      <c r="Q73" s="21">
        <v>5377181</v>
      </c>
      <c r="R73" s="21"/>
      <c r="S73" s="21"/>
      <c r="T73" s="21"/>
      <c r="U73" s="21"/>
      <c r="V73" s="21">
        <v>21519596</v>
      </c>
      <c r="W73" s="21">
        <v>16155000</v>
      </c>
      <c r="X73" s="21"/>
      <c r="Y73" s="20"/>
      <c r="Z73" s="23">
        <v>21539340</v>
      </c>
    </row>
    <row r="74" spans="1:26" ht="12.75" hidden="1">
      <c r="A74" s="39" t="s">
        <v>107</v>
      </c>
      <c r="B74" s="19"/>
      <c r="C74" s="19"/>
      <c r="D74" s="20"/>
      <c r="E74" s="21"/>
      <c r="F74" s="21">
        <v>403470</v>
      </c>
      <c r="G74" s="21">
        <v>118795</v>
      </c>
      <c r="H74" s="21">
        <v>156424</v>
      </c>
      <c r="I74" s="21">
        <v>678689</v>
      </c>
      <c r="J74" s="21">
        <v>41658</v>
      </c>
      <c r="K74" s="21">
        <v>121954</v>
      </c>
      <c r="L74" s="21"/>
      <c r="M74" s="21">
        <v>163612</v>
      </c>
      <c r="N74" s="21">
        <v>86394</v>
      </c>
      <c r="O74" s="21">
        <v>73774</v>
      </c>
      <c r="P74" s="21"/>
      <c r="Q74" s="21">
        <v>160168</v>
      </c>
      <c r="R74" s="21"/>
      <c r="S74" s="21"/>
      <c r="T74" s="21"/>
      <c r="U74" s="21"/>
      <c r="V74" s="21">
        <v>1002469</v>
      </c>
      <c r="W74" s="21"/>
      <c r="X74" s="21"/>
      <c r="Y74" s="20"/>
      <c r="Z74" s="23"/>
    </row>
    <row r="75" spans="1:26" ht="12.75" hidden="1">
      <c r="A75" s="40" t="s">
        <v>110</v>
      </c>
      <c r="B75" s="28">
        <v>23662860</v>
      </c>
      <c r="C75" s="28"/>
      <c r="D75" s="29">
        <v>27197000</v>
      </c>
      <c r="E75" s="30">
        <v>27197000</v>
      </c>
      <c r="F75" s="30">
        <v>1709110</v>
      </c>
      <c r="G75" s="30">
        <v>1883779</v>
      </c>
      <c r="H75" s="30">
        <v>1849192</v>
      </c>
      <c r="I75" s="30">
        <v>5442081</v>
      </c>
      <c r="J75" s="30">
        <v>1926964</v>
      </c>
      <c r="K75" s="30">
        <v>1898720</v>
      </c>
      <c r="L75" s="30">
        <v>2000207</v>
      </c>
      <c r="M75" s="30">
        <v>5825891</v>
      </c>
      <c r="N75" s="30">
        <v>2038992</v>
      </c>
      <c r="O75" s="30">
        <v>1846410</v>
      </c>
      <c r="P75" s="30"/>
      <c r="Q75" s="30">
        <v>3885402</v>
      </c>
      <c r="R75" s="30"/>
      <c r="S75" s="30"/>
      <c r="T75" s="30"/>
      <c r="U75" s="30"/>
      <c r="V75" s="30">
        <v>15153374</v>
      </c>
      <c r="W75" s="30">
        <v>20394000</v>
      </c>
      <c r="X75" s="30"/>
      <c r="Y75" s="29"/>
      <c r="Z75" s="31">
        <v>27197000</v>
      </c>
    </row>
    <row r="76" spans="1:26" ht="12.75" hidden="1">
      <c r="A76" s="42" t="s">
        <v>287</v>
      </c>
      <c r="B76" s="32">
        <v>122823666</v>
      </c>
      <c r="C76" s="32"/>
      <c r="D76" s="33">
        <v>163237000</v>
      </c>
      <c r="E76" s="34">
        <v>163237000</v>
      </c>
      <c r="F76" s="34">
        <v>12607958</v>
      </c>
      <c r="G76" s="34">
        <v>10896628</v>
      </c>
      <c r="H76" s="34">
        <v>15360026</v>
      </c>
      <c r="I76" s="34">
        <v>38864612</v>
      </c>
      <c r="J76" s="34">
        <v>13161422</v>
      </c>
      <c r="K76" s="34">
        <v>13894397</v>
      </c>
      <c r="L76" s="34">
        <v>11759422</v>
      </c>
      <c r="M76" s="34">
        <v>38815241</v>
      </c>
      <c r="N76" s="34">
        <v>10913659</v>
      </c>
      <c r="O76" s="34">
        <v>12678798</v>
      </c>
      <c r="P76" s="34"/>
      <c r="Q76" s="34">
        <v>23592457</v>
      </c>
      <c r="R76" s="34"/>
      <c r="S76" s="34"/>
      <c r="T76" s="34"/>
      <c r="U76" s="34"/>
      <c r="V76" s="34">
        <v>101272310</v>
      </c>
      <c r="W76" s="34">
        <v>139281000</v>
      </c>
      <c r="X76" s="34"/>
      <c r="Y76" s="33"/>
      <c r="Z76" s="35">
        <v>163237000</v>
      </c>
    </row>
    <row r="77" spans="1:26" ht="12.75" hidden="1">
      <c r="A77" s="37" t="s">
        <v>31</v>
      </c>
      <c r="B77" s="19">
        <v>22236941</v>
      </c>
      <c r="C77" s="19"/>
      <c r="D77" s="20">
        <v>15931000</v>
      </c>
      <c r="E77" s="21">
        <v>15931000</v>
      </c>
      <c r="F77" s="21">
        <v>1551276</v>
      </c>
      <c r="G77" s="21">
        <v>793954</v>
      </c>
      <c r="H77" s="21">
        <v>3675904</v>
      </c>
      <c r="I77" s="21">
        <v>6021134</v>
      </c>
      <c r="J77" s="21">
        <v>1129738</v>
      </c>
      <c r="K77" s="21">
        <v>1932119</v>
      </c>
      <c r="L77" s="21">
        <v>669353</v>
      </c>
      <c r="M77" s="21">
        <v>3731210</v>
      </c>
      <c r="N77" s="21">
        <v>818337</v>
      </c>
      <c r="O77" s="21">
        <v>2315700</v>
      </c>
      <c r="P77" s="21"/>
      <c r="Q77" s="21">
        <v>3134037</v>
      </c>
      <c r="R77" s="21"/>
      <c r="S77" s="21"/>
      <c r="T77" s="21"/>
      <c r="U77" s="21"/>
      <c r="V77" s="21">
        <v>12886381</v>
      </c>
      <c r="W77" s="21">
        <v>11952000</v>
      </c>
      <c r="X77" s="21"/>
      <c r="Y77" s="20"/>
      <c r="Z77" s="23">
        <v>15931000</v>
      </c>
    </row>
    <row r="78" spans="1:26" ht="12.75" hidden="1">
      <c r="A78" s="38" t="s">
        <v>32</v>
      </c>
      <c r="B78" s="19">
        <v>75067505</v>
      </c>
      <c r="C78" s="19"/>
      <c r="D78" s="20">
        <v>126908000</v>
      </c>
      <c r="E78" s="21">
        <v>126908000</v>
      </c>
      <c r="F78" s="21">
        <v>11056682</v>
      </c>
      <c r="G78" s="21">
        <v>10102674</v>
      </c>
      <c r="H78" s="21">
        <v>11684122</v>
      </c>
      <c r="I78" s="21">
        <v>32843478</v>
      </c>
      <c r="J78" s="21">
        <v>12031684</v>
      </c>
      <c r="K78" s="21">
        <v>11962278</v>
      </c>
      <c r="L78" s="21">
        <v>11090069</v>
      </c>
      <c r="M78" s="21">
        <v>35084031</v>
      </c>
      <c r="N78" s="21">
        <v>10095322</v>
      </c>
      <c r="O78" s="21">
        <v>10363098</v>
      </c>
      <c r="P78" s="21"/>
      <c r="Q78" s="21">
        <v>20458420</v>
      </c>
      <c r="R78" s="21"/>
      <c r="S78" s="21"/>
      <c r="T78" s="21"/>
      <c r="U78" s="21"/>
      <c r="V78" s="21">
        <v>88385929</v>
      </c>
      <c r="W78" s="21">
        <v>111176000</v>
      </c>
      <c r="X78" s="21"/>
      <c r="Y78" s="20"/>
      <c r="Z78" s="23">
        <v>126908000</v>
      </c>
    </row>
    <row r="79" spans="1:26" ht="12.75" hidden="1">
      <c r="A79" s="39" t="s">
        <v>103</v>
      </c>
      <c r="B79" s="19"/>
      <c r="C79" s="19"/>
      <c r="D79" s="20">
        <v>62054000</v>
      </c>
      <c r="E79" s="21">
        <v>62054000</v>
      </c>
      <c r="F79" s="21">
        <v>7045804</v>
      </c>
      <c r="G79" s="21">
        <v>6239174</v>
      </c>
      <c r="H79" s="21">
        <v>7549867</v>
      </c>
      <c r="I79" s="21">
        <v>20834845</v>
      </c>
      <c r="J79" s="21">
        <v>8094006</v>
      </c>
      <c r="K79" s="21">
        <v>7840079</v>
      </c>
      <c r="L79" s="21">
        <v>7177596</v>
      </c>
      <c r="M79" s="21">
        <v>23111681</v>
      </c>
      <c r="N79" s="21">
        <v>6257728</v>
      </c>
      <c r="O79" s="21">
        <v>7055543</v>
      </c>
      <c r="P79" s="21"/>
      <c r="Q79" s="21">
        <v>13313271</v>
      </c>
      <c r="R79" s="21"/>
      <c r="S79" s="21"/>
      <c r="T79" s="21"/>
      <c r="U79" s="21"/>
      <c r="V79" s="21">
        <v>57259797</v>
      </c>
      <c r="W79" s="21">
        <v>62054000</v>
      </c>
      <c r="X79" s="21"/>
      <c r="Y79" s="20"/>
      <c r="Z79" s="23">
        <v>62054000</v>
      </c>
    </row>
    <row r="80" spans="1:26" ht="12.75" hidden="1">
      <c r="A80" s="39" t="s">
        <v>104</v>
      </c>
      <c r="B80" s="19"/>
      <c r="C80" s="19"/>
      <c r="D80" s="20">
        <v>34520000</v>
      </c>
      <c r="E80" s="21">
        <v>34520000</v>
      </c>
      <c r="F80" s="21">
        <v>1583167</v>
      </c>
      <c r="G80" s="21">
        <v>1669269</v>
      </c>
      <c r="H80" s="21">
        <v>1748361</v>
      </c>
      <c r="I80" s="21">
        <v>5000797</v>
      </c>
      <c r="J80" s="21">
        <v>1590290</v>
      </c>
      <c r="K80" s="21">
        <v>1786944</v>
      </c>
      <c r="L80" s="21">
        <v>1716538</v>
      </c>
      <c r="M80" s="21">
        <v>5093772</v>
      </c>
      <c r="N80" s="21">
        <v>1694641</v>
      </c>
      <c r="O80" s="21">
        <v>1218766</v>
      </c>
      <c r="P80" s="21"/>
      <c r="Q80" s="21">
        <v>2913407</v>
      </c>
      <c r="R80" s="21"/>
      <c r="S80" s="21"/>
      <c r="T80" s="21"/>
      <c r="U80" s="21"/>
      <c r="V80" s="21">
        <v>13007976</v>
      </c>
      <c r="W80" s="21">
        <v>26370000</v>
      </c>
      <c r="X80" s="21"/>
      <c r="Y80" s="20"/>
      <c r="Z80" s="23">
        <v>34520000</v>
      </c>
    </row>
    <row r="81" spans="1:26" ht="12.75" hidden="1">
      <c r="A81" s="39" t="s">
        <v>105</v>
      </c>
      <c r="B81" s="19"/>
      <c r="C81" s="19"/>
      <c r="D81" s="20">
        <v>14179000</v>
      </c>
      <c r="E81" s="21">
        <v>14179000</v>
      </c>
      <c r="F81" s="21">
        <v>631143</v>
      </c>
      <c r="G81" s="21">
        <v>617081</v>
      </c>
      <c r="H81" s="21">
        <v>657873</v>
      </c>
      <c r="I81" s="21">
        <v>1906097</v>
      </c>
      <c r="J81" s="21">
        <v>579538</v>
      </c>
      <c r="K81" s="21">
        <v>647963</v>
      </c>
      <c r="L81" s="21">
        <v>611021</v>
      </c>
      <c r="M81" s="21">
        <v>1838522</v>
      </c>
      <c r="N81" s="21">
        <v>585675</v>
      </c>
      <c r="O81" s="21">
        <v>581720</v>
      </c>
      <c r="P81" s="21"/>
      <c r="Q81" s="21">
        <v>1167395</v>
      </c>
      <c r="R81" s="21"/>
      <c r="S81" s="21"/>
      <c r="T81" s="21"/>
      <c r="U81" s="21"/>
      <c r="V81" s="21">
        <v>4912014</v>
      </c>
      <c r="W81" s="21">
        <v>10638000</v>
      </c>
      <c r="X81" s="21"/>
      <c r="Y81" s="20"/>
      <c r="Z81" s="23">
        <v>14179000</v>
      </c>
    </row>
    <row r="82" spans="1:26" ht="12.75" hidden="1">
      <c r="A82" s="39" t="s">
        <v>106</v>
      </c>
      <c r="B82" s="19"/>
      <c r="C82" s="19"/>
      <c r="D82" s="20">
        <v>16155000</v>
      </c>
      <c r="E82" s="21">
        <v>16155000</v>
      </c>
      <c r="F82" s="21">
        <v>490670</v>
      </c>
      <c r="G82" s="21">
        <v>412985</v>
      </c>
      <c r="H82" s="21">
        <v>449421</v>
      </c>
      <c r="I82" s="21">
        <v>1353076</v>
      </c>
      <c r="J82" s="21">
        <v>399325</v>
      </c>
      <c r="K82" s="21">
        <v>416676</v>
      </c>
      <c r="L82" s="21">
        <v>398527</v>
      </c>
      <c r="M82" s="21">
        <v>1214528</v>
      </c>
      <c r="N82" s="21">
        <v>409392</v>
      </c>
      <c r="O82" s="21">
        <v>361822</v>
      </c>
      <c r="P82" s="21"/>
      <c r="Q82" s="21">
        <v>771214</v>
      </c>
      <c r="R82" s="21"/>
      <c r="S82" s="21"/>
      <c r="T82" s="21"/>
      <c r="U82" s="21"/>
      <c r="V82" s="21">
        <v>3338818</v>
      </c>
      <c r="W82" s="21">
        <v>12114000</v>
      </c>
      <c r="X82" s="21"/>
      <c r="Y82" s="20"/>
      <c r="Z82" s="23">
        <v>16155000</v>
      </c>
    </row>
    <row r="83" spans="1:26" ht="12.75" hidden="1">
      <c r="A83" s="39" t="s">
        <v>107</v>
      </c>
      <c r="B83" s="19">
        <v>75067505</v>
      </c>
      <c r="C83" s="19"/>
      <c r="D83" s="20"/>
      <c r="E83" s="21"/>
      <c r="F83" s="21">
        <v>1305898</v>
      </c>
      <c r="G83" s="21">
        <v>1164165</v>
      </c>
      <c r="H83" s="21">
        <v>1278600</v>
      </c>
      <c r="I83" s="21">
        <v>3748663</v>
      </c>
      <c r="J83" s="21">
        <v>1368525</v>
      </c>
      <c r="K83" s="21">
        <v>1270616</v>
      </c>
      <c r="L83" s="21">
        <v>1186387</v>
      </c>
      <c r="M83" s="21">
        <v>3825528</v>
      </c>
      <c r="N83" s="21">
        <v>1147886</v>
      </c>
      <c r="O83" s="21">
        <v>1145247</v>
      </c>
      <c r="P83" s="21"/>
      <c r="Q83" s="21">
        <v>2293133</v>
      </c>
      <c r="R83" s="21"/>
      <c r="S83" s="21"/>
      <c r="T83" s="21"/>
      <c r="U83" s="21"/>
      <c r="V83" s="21">
        <v>9867324</v>
      </c>
      <c r="W83" s="21"/>
      <c r="X83" s="21"/>
      <c r="Y83" s="20"/>
      <c r="Z83" s="23"/>
    </row>
    <row r="84" spans="1:26" ht="12.75" hidden="1">
      <c r="A84" s="40" t="s">
        <v>110</v>
      </c>
      <c r="B84" s="28">
        <v>25519220</v>
      </c>
      <c r="C84" s="28"/>
      <c r="D84" s="29">
        <v>20398000</v>
      </c>
      <c r="E84" s="30">
        <v>20398000</v>
      </c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>
        <v>16153000</v>
      </c>
      <c r="X84" s="30"/>
      <c r="Y84" s="29"/>
      <c r="Z84" s="31">
        <v>20398000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4613000</v>
      </c>
      <c r="F5" s="358">
        <f t="shared" si="0"/>
        <v>4613000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3459750</v>
      </c>
      <c r="Y5" s="358">
        <f t="shared" si="0"/>
        <v>-3459750</v>
      </c>
      <c r="Z5" s="359">
        <f>+IF(X5&lt;&gt;0,+(Y5/X5)*100,0)</f>
        <v>-100</v>
      </c>
      <c r="AA5" s="360">
        <f>+AA6+AA8+AA11+AA13+AA15</f>
        <v>4613000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638000</v>
      </c>
      <c r="F6" s="59">
        <f t="shared" si="1"/>
        <v>638000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478500</v>
      </c>
      <c r="Y6" s="59">
        <f t="shared" si="1"/>
        <v>-478500</v>
      </c>
      <c r="Z6" s="61">
        <f>+IF(X6&lt;&gt;0,+(Y6/X6)*100,0)</f>
        <v>-100</v>
      </c>
      <c r="AA6" s="62">
        <f t="shared" si="1"/>
        <v>638000</v>
      </c>
    </row>
    <row r="7" spans="1:27" ht="12.75">
      <c r="A7" s="291" t="s">
        <v>229</v>
      </c>
      <c r="B7" s="142"/>
      <c r="C7" s="60"/>
      <c r="D7" s="340"/>
      <c r="E7" s="60">
        <v>638000</v>
      </c>
      <c r="F7" s="59">
        <v>638000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478500</v>
      </c>
      <c r="Y7" s="59">
        <v>-478500</v>
      </c>
      <c r="Z7" s="61">
        <v>-100</v>
      </c>
      <c r="AA7" s="62">
        <v>638000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1519000</v>
      </c>
      <c r="F8" s="59">
        <f t="shared" si="2"/>
        <v>1519000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1139250</v>
      </c>
      <c r="Y8" s="59">
        <f t="shared" si="2"/>
        <v>-1139250</v>
      </c>
      <c r="Z8" s="61">
        <f>+IF(X8&lt;&gt;0,+(Y8/X8)*100,0)</f>
        <v>-100</v>
      </c>
      <c r="AA8" s="62">
        <f>SUM(AA9:AA10)</f>
        <v>1519000</v>
      </c>
    </row>
    <row r="9" spans="1:27" ht="12.75">
      <c r="A9" s="291" t="s">
        <v>230</v>
      </c>
      <c r="B9" s="142"/>
      <c r="C9" s="60"/>
      <c r="D9" s="340"/>
      <c r="E9" s="60">
        <v>1519000</v>
      </c>
      <c r="F9" s="59">
        <v>1519000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1139250</v>
      </c>
      <c r="Y9" s="59">
        <v>-1139250</v>
      </c>
      <c r="Z9" s="61">
        <v>-100</v>
      </c>
      <c r="AA9" s="62">
        <v>1519000</v>
      </c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638000</v>
      </c>
      <c r="F11" s="364">
        <f t="shared" si="3"/>
        <v>638000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478500</v>
      </c>
      <c r="Y11" s="364">
        <f t="shared" si="3"/>
        <v>-478500</v>
      </c>
      <c r="Z11" s="365">
        <f>+IF(X11&lt;&gt;0,+(Y11/X11)*100,0)</f>
        <v>-100</v>
      </c>
      <c r="AA11" s="366">
        <f t="shared" si="3"/>
        <v>638000</v>
      </c>
    </row>
    <row r="12" spans="1:27" ht="12.75">
      <c r="A12" s="291" t="s">
        <v>232</v>
      </c>
      <c r="B12" s="136"/>
      <c r="C12" s="60"/>
      <c r="D12" s="340"/>
      <c r="E12" s="60">
        <v>638000</v>
      </c>
      <c r="F12" s="59">
        <v>638000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478500</v>
      </c>
      <c r="Y12" s="59">
        <v>-478500</v>
      </c>
      <c r="Z12" s="61">
        <v>-100</v>
      </c>
      <c r="AA12" s="62">
        <v>638000</v>
      </c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1339000</v>
      </c>
      <c r="F13" s="342">
        <f t="shared" si="4"/>
        <v>1339000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1004250</v>
      </c>
      <c r="Y13" s="342">
        <f t="shared" si="4"/>
        <v>-1004250</v>
      </c>
      <c r="Z13" s="335">
        <f>+IF(X13&lt;&gt;0,+(Y13/X13)*100,0)</f>
        <v>-100</v>
      </c>
      <c r="AA13" s="273">
        <f t="shared" si="4"/>
        <v>1339000</v>
      </c>
    </row>
    <row r="14" spans="1:27" ht="12.75">
      <c r="A14" s="291" t="s">
        <v>233</v>
      </c>
      <c r="B14" s="136"/>
      <c r="C14" s="60"/>
      <c r="D14" s="340"/>
      <c r="E14" s="60">
        <v>1339000</v>
      </c>
      <c r="F14" s="59">
        <v>1339000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1004250</v>
      </c>
      <c r="Y14" s="59">
        <v>-1004250</v>
      </c>
      <c r="Z14" s="61">
        <v>-100</v>
      </c>
      <c r="AA14" s="62">
        <v>1339000</v>
      </c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479000</v>
      </c>
      <c r="F15" s="59">
        <f t="shared" si="5"/>
        <v>479000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359250</v>
      </c>
      <c r="Y15" s="59">
        <f t="shared" si="5"/>
        <v>-359250</v>
      </c>
      <c r="Z15" s="61">
        <f>+IF(X15&lt;&gt;0,+(Y15/X15)*100,0)</f>
        <v>-100</v>
      </c>
      <c r="AA15" s="62">
        <f>SUM(AA16:AA20)</f>
        <v>479000</v>
      </c>
    </row>
    <row r="16" spans="1:27" ht="12.75">
      <c r="A16" s="291" t="s">
        <v>234</v>
      </c>
      <c r="B16" s="300"/>
      <c r="C16" s="60"/>
      <c r="D16" s="340"/>
      <c r="E16" s="60">
        <v>479000</v>
      </c>
      <c r="F16" s="59">
        <v>479000</v>
      </c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>
        <v>359250</v>
      </c>
      <c r="Y16" s="59">
        <v>-359250</v>
      </c>
      <c r="Z16" s="61">
        <v>-100</v>
      </c>
      <c r="AA16" s="62">
        <v>479000</v>
      </c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1234000</v>
      </c>
      <c r="F22" s="345">
        <f t="shared" si="6"/>
        <v>1234000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925500</v>
      </c>
      <c r="Y22" s="345">
        <f t="shared" si="6"/>
        <v>-925500</v>
      </c>
      <c r="Z22" s="336">
        <f>+IF(X22&lt;&gt;0,+(Y22/X22)*100,0)</f>
        <v>-100</v>
      </c>
      <c r="AA22" s="350">
        <f>SUM(AA23:AA32)</f>
        <v>1234000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>
        <v>936000</v>
      </c>
      <c r="F24" s="59">
        <v>936000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702000</v>
      </c>
      <c r="Y24" s="59">
        <v>-702000</v>
      </c>
      <c r="Z24" s="61">
        <v>-100</v>
      </c>
      <c r="AA24" s="62">
        <v>936000</v>
      </c>
    </row>
    <row r="25" spans="1:27" ht="12.75">
      <c r="A25" s="361" t="s">
        <v>239</v>
      </c>
      <c r="B25" s="142"/>
      <c r="C25" s="60"/>
      <c r="D25" s="340"/>
      <c r="E25" s="60">
        <v>298000</v>
      </c>
      <c r="F25" s="59">
        <v>298000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223500</v>
      </c>
      <c r="Y25" s="59">
        <v>-223500</v>
      </c>
      <c r="Z25" s="61">
        <v>-100</v>
      </c>
      <c r="AA25" s="62">
        <v>298000</v>
      </c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4874598</v>
      </c>
      <c r="D40" s="344">
        <f t="shared" si="9"/>
        <v>0</v>
      </c>
      <c r="E40" s="343">
        <f t="shared" si="9"/>
        <v>3434000</v>
      </c>
      <c r="F40" s="345">
        <f t="shared" si="9"/>
        <v>3434000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2575500</v>
      </c>
      <c r="Y40" s="345">
        <f t="shared" si="9"/>
        <v>-2575500</v>
      </c>
      <c r="Z40" s="336">
        <f>+IF(X40&lt;&gt;0,+(Y40/X40)*100,0)</f>
        <v>-100</v>
      </c>
      <c r="AA40" s="350">
        <f>SUM(AA41:AA49)</f>
        <v>3434000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4874598</v>
      </c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>
        <v>3434000</v>
      </c>
      <c r="F44" s="53">
        <v>3434000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2575500</v>
      </c>
      <c r="Y44" s="53">
        <v>-2575500</v>
      </c>
      <c r="Z44" s="94">
        <v>-100</v>
      </c>
      <c r="AA44" s="95">
        <v>3434000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4874598</v>
      </c>
      <c r="D60" s="346">
        <f t="shared" si="14"/>
        <v>0</v>
      </c>
      <c r="E60" s="219">
        <f t="shared" si="14"/>
        <v>9281000</v>
      </c>
      <c r="F60" s="264">
        <f t="shared" si="14"/>
        <v>9281000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6960750</v>
      </c>
      <c r="Y60" s="264">
        <f t="shared" si="14"/>
        <v>-6960750</v>
      </c>
      <c r="Z60" s="337">
        <f>+IF(X60&lt;&gt;0,+(Y60/X60)*100,0)</f>
        <v>-100</v>
      </c>
      <c r="AA60" s="232">
        <f>+AA57+AA54+AA51+AA40+AA37+AA34+AA22+AA5</f>
        <v>9281000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198862125</v>
      </c>
      <c r="D5" s="153">
        <f>SUM(D6:D8)</f>
        <v>0</v>
      </c>
      <c r="E5" s="154">
        <f t="shared" si="0"/>
        <v>195493165</v>
      </c>
      <c r="F5" s="100">
        <f t="shared" si="0"/>
        <v>195493165</v>
      </c>
      <c r="G5" s="100">
        <f t="shared" si="0"/>
        <v>48001201</v>
      </c>
      <c r="H5" s="100">
        <f t="shared" si="0"/>
        <v>7721553</v>
      </c>
      <c r="I5" s="100">
        <f t="shared" si="0"/>
        <v>3957371</v>
      </c>
      <c r="J5" s="100">
        <f t="shared" si="0"/>
        <v>59680125</v>
      </c>
      <c r="K5" s="100">
        <f t="shared" si="0"/>
        <v>3905552</v>
      </c>
      <c r="L5" s="100">
        <f t="shared" si="0"/>
        <v>4035631</v>
      </c>
      <c r="M5" s="100">
        <f t="shared" si="0"/>
        <v>36431737</v>
      </c>
      <c r="N5" s="100">
        <f t="shared" si="0"/>
        <v>44372920</v>
      </c>
      <c r="O5" s="100">
        <f t="shared" si="0"/>
        <v>4106604</v>
      </c>
      <c r="P5" s="100">
        <f t="shared" si="0"/>
        <v>3563187</v>
      </c>
      <c r="Q5" s="100">
        <f t="shared" si="0"/>
        <v>0</v>
      </c>
      <c r="R5" s="100">
        <f t="shared" si="0"/>
        <v>7669791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111722836</v>
      </c>
      <c r="X5" s="100">
        <f t="shared" si="0"/>
        <v>141746748</v>
      </c>
      <c r="Y5" s="100">
        <f t="shared" si="0"/>
        <v>-30023912</v>
      </c>
      <c r="Z5" s="137">
        <f>+IF(X5&lt;&gt;0,+(Y5/X5)*100,0)</f>
        <v>-21.18137623869861</v>
      </c>
      <c r="AA5" s="153">
        <f>SUM(AA6:AA8)</f>
        <v>195493165</v>
      </c>
    </row>
    <row r="6" spans="1:27" ht="12.75">
      <c r="A6" s="138" t="s">
        <v>75</v>
      </c>
      <c r="B6" s="136"/>
      <c r="C6" s="155"/>
      <c r="D6" s="155"/>
      <c r="E6" s="156">
        <v>138320</v>
      </c>
      <c r="F6" s="60">
        <v>138320</v>
      </c>
      <c r="G6" s="60"/>
      <c r="H6" s="60"/>
      <c r="I6" s="60">
        <v>40439</v>
      </c>
      <c r="J6" s="60">
        <v>40439</v>
      </c>
      <c r="K6" s="60">
        <v>9386</v>
      </c>
      <c r="L6" s="60"/>
      <c r="M6" s="60"/>
      <c r="N6" s="60">
        <v>9386</v>
      </c>
      <c r="O6" s="60">
        <v>57895</v>
      </c>
      <c r="P6" s="60">
        <v>12632</v>
      </c>
      <c r="Q6" s="60"/>
      <c r="R6" s="60">
        <v>70527</v>
      </c>
      <c r="S6" s="60"/>
      <c r="T6" s="60"/>
      <c r="U6" s="60"/>
      <c r="V6" s="60"/>
      <c r="W6" s="60">
        <v>120352</v>
      </c>
      <c r="X6" s="60">
        <v>99000</v>
      </c>
      <c r="Y6" s="60">
        <v>21352</v>
      </c>
      <c r="Z6" s="140">
        <v>21.57</v>
      </c>
      <c r="AA6" s="155">
        <v>138320</v>
      </c>
    </row>
    <row r="7" spans="1:27" ht="12.75">
      <c r="A7" s="138" t="s">
        <v>76</v>
      </c>
      <c r="B7" s="136"/>
      <c r="C7" s="157">
        <v>198357712</v>
      </c>
      <c r="D7" s="157"/>
      <c r="E7" s="158">
        <v>195354845</v>
      </c>
      <c r="F7" s="159">
        <v>195354845</v>
      </c>
      <c r="G7" s="159">
        <v>47627001</v>
      </c>
      <c r="H7" s="159">
        <v>7612817</v>
      </c>
      <c r="I7" s="159">
        <v>3843563</v>
      </c>
      <c r="J7" s="159">
        <v>59083381</v>
      </c>
      <c r="K7" s="159">
        <v>3836397</v>
      </c>
      <c r="L7" s="159">
        <v>3953854</v>
      </c>
      <c r="M7" s="159">
        <v>36429298</v>
      </c>
      <c r="N7" s="159">
        <v>44219549</v>
      </c>
      <c r="O7" s="159">
        <v>3994508</v>
      </c>
      <c r="P7" s="159">
        <v>3507896</v>
      </c>
      <c r="Q7" s="159"/>
      <c r="R7" s="159">
        <v>7502404</v>
      </c>
      <c r="S7" s="159"/>
      <c r="T7" s="159"/>
      <c r="U7" s="159"/>
      <c r="V7" s="159"/>
      <c r="W7" s="159">
        <v>110805334</v>
      </c>
      <c r="X7" s="159">
        <v>141647748</v>
      </c>
      <c r="Y7" s="159">
        <v>-30842414</v>
      </c>
      <c r="Z7" s="141">
        <v>-21.77</v>
      </c>
      <c r="AA7" s="157">
        <v>195354845</v>
      </c>
    </row>
    <row r="8" spans="1:27" ht="12.75">
      <c r="A8" s="138" t="s">
        <v>77</v>
      </c>
      <c r="B8" s="136"/>
      <c r="C8" s="155">
        <v>504413</v>
      </c>
      <c r="D8" s="155"/>
      <c r="E8" s="156"/>
      <c r="F8" s="60"/>
      <c r="G8" s="60">
        <v>374200</v>
      </c>
      <c r="H8" s="60">
        <v>108736</v>
      </c>
      <c r="I8" s="60">
        <v>73369</v>
      </c>
      <c r="J8" s="60">
        <v>556305</v>
      </c>
      <c r="K8" s="60">
        <v>59769</v>
      </c>
      <c r="L8" s="60">
        <v>81777</v>
      </c>
      <c r="M8" s="60">
        <v>2439</v>
      </c>
      <c r="N8" s="60">
        <v>143985</v>
      </c>
      <c r="O8" s="60">
        <v>54201</v>
      </c>
      <c r="P8" s="60">
        <v>42659</v>
      </c>
      <c r="Q8" s="60"/>
      <c r="R8" s="60">
        <v>96860</v>
      </c>
      <c r="S8" s="60"/>
      <c r="T8" s="60"/>
      <c r="U8" s="60"/>
      <c r="V8" s="60"/>
      <c r="W8" s="60">
        <v>797150</v>
      </c>
      <c r="X8" s="60"/>
      <c r="Y8" s="60">
        <v>797150</v>
      </c>
      <c r="Z8" s="140">
        <v>0</v>
      </c>
      <c r="AA8" s="155"/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451810</v>
      </c>
      <c r="F9" s="100">
        <f t="shared" si="1"/>
        <v>451810</v>
      </c>
      <c r="G9" s="100">
        <f t="shared" si="1"/>
        <v>79744</v>
      </c>
      <c r="H9" s="100">
        <f t="shared" si="1"/>
        <v>96544</v>
      </c>
      <c r="I9" s="100">
        <f t="shared" si="1"/>
        <v>133658</v>
      </c>
      <c r="J9" s="100">
        <f t="shared" si="1"/>
        <v>309946</v>
      </c>
      <c r="K9" s="100">
        <f t="shared" si="1"/>
        <v>31264</v>
      </c>
      <c r="L9" s="100">
        <f t="shared" si="1"/>
        <v>114952</v>
      </c>
      <c r="M9" s="100">
        <f t="shared" si="1"/>
        <v>386612</v>
      </c>
      <c r="N9" s="100">
        <f t="shared" si="1"/>
        <v>532828</v>
      </c>
      <c r="O9" s="100">
        <f t="shared" si="1"/>
        <v>68870</v>
      </c>
      <c r="P9" s="100">
        <f t="shared" si="1"/>
        <v>64642</v>
      </c>
      <c r="Q9" s="100">
        <f t="shared" si="1"/>
        <v>0</v>
      </c>
      <c r="R9" s="100">
        <f t="shared" si="1"/>
        <v>133512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976286</v>
      </c>
      <c r="X9" s="100">
        <f t="shared" si="1"/>
        <v>341253</v>
      </c>
      <c r="Y9" s="100">
        <f t="shared" si="1"/>
        <v>635033</v>
      </c>
      <c r="Z9" s="137">
        <f>+IF(X9&lt;&gt;0,+(Y9/X9)*100,0)</f>
        <v>186.08862046634022</v>
      </c>
      <c r="AA9" s="153">
        <f>SUM(AA10:AA14)</f>
        <v>451810</v>
      </c>
    </row>
    <row r="10" spans="1:27" ht="12.75">
      <c r="A10" s="138" t="s">
        <v>79</v>
      </c>
      <c r="B10" s="136"/>
      <c r="C10" s="155"/>
      <c r="D10" s="155"/>
      <c r="E10" s="156">
        <v>442705</v>
      </c>
      <c r="F10" s="60">
        <v>442705</v>
      </c>
      <c r="G10" s="60">
        <v>36397</v>
      </c>
      <c r="H10" s="60">
        <v>78049</v>
      </c>
      <c r="I10" s="60">
        <v>49796</v>
      </c>
      <c r="J10" s="60">
        <v>164242</v>
      </c>
      <c r="K10" s="60">
        <v>42581</v>
      </c>
      <c r="L10" s="60">
        <v>41882</v>
      </c>
      <c r="M10" s="60">
        <v>42340</v>
      </c>
      <c r="N10" s="60">
        <v>126803</v>
      </c>
      <c r="O10" s="60">
        <v>37455</v>
      </c>
      <c r="P10" s="60">
        <v>33014</v>
      </c>
      <c r="Q10" s="60"/>
      <c r="R10" s="60">
        <v>70469</v>
      </c>
      <c r="S10" s="60"/>
      <c r="T10" s="60"/>
      <c r="U10" s="60"/>
      <c r="V10" s="60"/>
      <c r="W10" s="60">
        <v>361514</v>
      </c>
      <c r="X10" s="60">
        <v>332253</v>
      </c>
      <c r="Y10" s="60">
        <v>29261</v>
      </c>
      <c r="Z10" s="140">
        <v>8.81</v>
      </c>
      <c r="AA10" s="155">
        <v>442705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>
        <v>10918</v>
      </c>
      <c r="H11" s="60"/>
      <c r="I11" s="60">
        <v>59006</v>
      </c>
      <c r="J11" s="60">
        <v>69924</v>
      </c>
      <c r="K11" s="60">
        <v>-32113</v>
      </c>
      <c r="L11" s="60">
        <v>58434</v>
      </c>
      <c r="M11" s="60">
        <v>341346</v>
      </c>
      <c r="N11" s="60">
        <v>367667</v>
      </c>
      <c r="O11" s="60">
        <v>16920</v>
      </c>
      <c r="P11" s="60">
        <v>15549</v>
      </c>
      <c r="Q11" s="60"/>
      <c r="R11" s="60">
        <v>32469</v>
      </c>
      <c r="S11" s="60"/>
      <c r="T11" s="60"/>
      <c r="U11" s="60"/>
      <c r="V11" s="60"/>
      <c r="W11" s="60">
        <v>470060</v>
      </c>
      <c r="X11" s="60"/>
      <c r="Y11" s="60">
        <v>470060</v>
      </c>
      <c r="Z11" s="140">
        <v>0</v>
      </c>
      <c r="AA11" s="155"/>
    </row>
    <row r="12" spans="1:27" ht="12.75">
      <c r="A12" s="138" t="s">
        <v>81</v>
      </c>
      <c r="B12" s="136"/>
      <c r="C12" s="155"/>
      <c r="D12" s="155"/>
      <c r="E12" s="156"/>
      <c r="F12" s="60"/>
      <c r="G12" s="60">
        <v>25175</v>
      </c>
      <c r="H12" s="60">
        <v>14075</v>
      </c>
      <c r="I12" s="60">
        <v>20975</v>
      </c>
      <c r="J12" s="60">
        <v>60225</v>
      </c>
      <c r="K12" s="60">
        <v>17854</v>
      </c>
      <c r="L12" s="60">
        <v>12507</v>
      </c>
      <c r="M12" s="60">
        <v>2566</v>
      </c>
      <c r="N12" s="60">
        <v>32927</v>
      </c>
      <c r="O12" s="60">
        <v>12224</v>
      </c>
      <c r="P12" s="60">
        <v>12781</v>
      </c>
      <c r="Q12" s="60"/>
      <c r="R12" s="60">
        <v>25005</v>
      </c>
      <c r="S12" s="60"/>
      <c r="T12" s="60"/>
      <c r="U12" s="60"/>
      <c r="V12" s="60"/>
      <c r="W12" s="60">
        <v>118157</v>
      </c>
      <c r="X12" s="60"/>
      <c r="Y12" s="60">
        <v>118157</v>
      </c>
      <c r="Z12" s="140">
        <v>0</v>
      </c>
      <c r="AA12" s="155"/>
    </row>
    <row r="13" spans="1:27" ht="12.75">
      <c r="A13" s="138" t="s">
        <v>82</v>
      </c>
      <c r="B13" s="136"/>
      <c r="C13" s="155"/>
      <c r="D13" s="155"/>
      <c r="E13" s="156">
        <v>9105</v>
      </c>
      <c r="F13" s="60">
        <v>9105</v>
      </c>
      <c r="G13" s="60">
        <v>4741</v>
      </c>
      <c r="H13" s="60">
        <v>1675</v>
      </c>
      <c r="I13" s="60">
        <v>1169</v>
      </c>
      <c r="J13" s="60">
        <v>7585</v>
      </c>
      <c r="K13" s="60">
        <v>1202</v>
      </c>
      <c r="L13" s="60">
        <v>491</v>
      </c>
      <c r="M13" s="60">
        <v>360</v>
      </c>
      <c r="N13" s="60">
        <v>2053</v>
      </c>
      <c r="O13" s="60">
        <v>833</v>
      </c>
      <c r="P13" s="60">
        <v>1904</v>
      </c>
      <c r="Q13" s="60"/>
      <c r="R13" s="60">
        <v>2737</v>
      </c>
      <c r="S13" s="60"/>
      <c r="T13" s="60"/>
      <c r="U13" s="60"/>
      <c r="V13" s="60"/>
      <c r="W13" s="60">
        <v>12375</v>
      </c>
      <c r="X13" s="60">
        <v>9000</v>
      </c>
      <c r="Y13" s="60">
        <v>3375</v>
      </c>
      <c r="Z13" s="140">
        <v>37.5</v>
      </c>
      <c r="AA13" s="155">
        <v>9105</v>
      </c>
    </row>
    <row r="14" spans="1:27" ht="12.75">
      <c r="A14" s="138" t="s">
        <v>83</v>
      </c>
      <c r="B14" s="136"/>
      <c r="C14" s="157"/>
      <c r="D14" s="157"/>
      <c r="E14" s="158"/>
      <c r="F14" s="159"/>
      <c r="G14" s="159">
        <v>2513</v>
      </c>
      <c r="H14" s="159">
        <v>2745</v>
      </c>
      <c r="I14" s="159">
        <v>2712</v>
      </c>
      <c r="J14" s="159">
        <v>7970</v>
      </c>
      <c r="K14" s="159">
        <v>1740</v>
      </c>
      <c r="L14" s="159">
        <v>1638</v>
      </c>
      <c r="M14" s="159"/>
      <c r="N14" s="159">
        <v>3378</v>
      </c>
      <c r="O14" s="159">
        <v>1438</v>
      </c>
      <c r="P14" s="159">
        <v>1394</v>
      </c>
      <c r="Q14" s="159"/>
      <c r="R14" s="159">
        <v>2832</v>
      </c>
      <c r="S14" s="159"/>
      <c r="T14" s="159"/>
      <c r="U14" s="159"/>
      <c r="V14" s="159"/>
      <c r="W14" s="159">
        <v>14180</v>
      </c>
      <c r="X14" s="159"/>
      <c r="Y14" s="159">
        <v>14180</v>
      </c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5151219</v>
      </c>
      <c r="F15" s="100">
        <f t="shared" si="2"/>
        <v>5151219</v>
      </c>
      <c r="G15" s="100">
        <f t="shared" si="2"/>
        <v>8328</v>
      </c>
      <c r="H15" s="100">
        <f t="shared" si="2"/>
        <v>258960</v>
      </c>
      <c r="I15" s="100">
        <f t="shared" si="2"/>
        <v>10047</v>
      </c>
      <c r="J15" s="100">
        <f t="shared" si="2"/>
        <v>277335</v>
      </c>
      <c r="K15" s="100">
        <f t="shared" si="2"/>
        <v>7895</v>
      </c>
      <c r="L15" s="100">
        <f t="shared" si="2"/>
        <v>451738</v>
      </c>
      <c r="M15" s="100">
        <f t="shared" si="2"/>
        <v>2542480</v>
      </c>
      <c r="N15" s="100">
        <f t="shared" si="2"/>
        <v>3002113</v>
      </c>
      <c r="O15" s="100">
        <f t="shared" si="2"/>
        <v>2963561</v>
      </c>
      <c r="P15" s="100">
        <f t="shared" si="2"/>
        <v>3348911</v>
      </c>
      <c r="Q15" s="100">
        <f t="shared" si="2"/>
        <v>0</v>
      </c>
      <c r="R15" s="100">
        <f t="shared" si="2"/>
        <v>6312472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9591920</v>
      </c>
      <c r="X15" s="100">
        <f t="shared" si="2"/>
        <v>3863250</v>
      </c>
      <c r="Y15" s="100">
        <f t="shared" si="2"/>
        <v>5728670</v>
      </c>
      <c r="Z15" s="137">
        <f>+IF(X15&lt;&gt;0,+(Y15/X15)*100,0)</f>
        <v>148.28628745227462</v>
      </c>
      <c r="AA15" s="153">
        <f>SUM(AA16:AA18)</f>
        <v>5151219</v>
      </c>
    </row>
    <row r="16" spans="1:27" ht="12.7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>
        <v>400</v>
      </c>
      <c r="L16" s="60"/>
      <c r="M16" s="60"/>
      <c r="N16" s="60">
        <v>400</v>
      </c>
      <c r="O16" s="60">
        <v>716500</v>
      </c>
      <c r="P16" s="60">
        <v>280934</v>
      </c>
      <c r="Q16" s="60"/>
      <c r="R16" s="60">
        <v>997434</v>
      </c>
      <c r="S16" s="60"/>
      <c r="T16" s="60"/>
      <c r="U16" s="60"/>
      <c r="V16" s="60"/>
      <c r="W16" s="60">
        <v>997834</v>
      </c>
      <c r="X16" s="60"/>
      <c r="Y16" s="60">
        <v>997834</v>
      </c>
      <c r="Z16" s="140">
        <v>0</v>
      </c>
      <c r="AA16" s="155"/>
    </row>
    <row r="17" spans="1:27" ht="12.75">
      <c r="A17" s="138" t="s">
        <v>86</v>
      </c>
      <c r="B17" s="136"/>
      <c r="C17" s="155"/>
      <c r="D17" s="155"/>
      <c r="E17" s="156">
        <v>5151219</v>
      </c>
      <c r="F17" s="60">
        <v>5151219</v>
      </c>
      <c r="G17" s="60">
        <v>8328</v>
      </c>
      <c r="H17" s="60">
        <v>258960</v>
      </c>
      <c r="I17" s="60">
        <v>10047</v>
      </c>
      <c r="J17" s="60">
        <v>277335</v>
      </c>
      <c r="K17" s="60">
        <v>7495</v>
      </c>
      <c r="L17" s="60">
        <v>451738</v>
      </c>
      <c r="M17" s="60">
        <v>2542480</v>
      </c>
      <c r="N17" s="60">
        <v>3001713</v>
      </c>
      <c r="O17" s="60">
        <v>2247061</v>
      </c>
      <c r="P17" s="60">
        <v>3067977</v>
      </c>
      <c r="Q17" s="60"/>
      <c r="R17" s="60">
        <v>5315038</v>
      </c>
      <c r="S17" s="60"/>
      <c r="T17" s="60"/>
      <c r="U17" s="60"/>
      <c r="V17" s="60"/>
      <c r="W17" s="60">
        <v>8594086</v>
      </c>
      <c r="X17" s="60">
        <v>3863250</v>
      </c>
      <c r="Y17" s="60">
        <v>4730836</v>
      </c>
      <c r="Z17" s="140">
        <v>122.46</v>
      </c>
      <c r="AA17" s="155">
        <v>5151219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207439660</v>
      </c>
      <c r="D19" s="153">
        <f>SUM(D20:D23)</f>
        <v>0</v>
      </c>
      <c r="E19" s="154">
        <f t="shared" si="3"/>
        <v>170746757</v>
      </c>
      <c r="F19" s="100">
        <f t="shared" si="3"/>
        <v>170746757</v>
      </c>
      <c r="G19" s="100">
        <f t="shared" si="3"/>
        <v>16414446</v>
      </c>
      <c r="H19" s="100">
        <f t="shared" si="3"/>
        <v>19265776</v>
      </c>
      <c r="I19" s="100">
        <f t="shared" si="3"/>
        <v>20810645</v>
      </c>
      <c r="J19" s="100">
        <f t="shared" si="3"/>
        <v>56490867</v>
      </c>
      <c r="K19" s="100">
        <f t="shared" si="3"/>
        <v>19299289</v>
      </c>
      <c r="L19" s="100">
        <f t="shared" si="3"/>
        <v>20960489</v>
      </c>
      <c r="M19" s="100">
        <f t="shared" si="3"/>
        <v>34259608</v>
      </c>
      <c r="N19" s="100">
        <f t="shared" si="3"/>
        <v>74519386</v>
      </c>
      <c r="O19" s="100">
        <f t="shared" si="3"/>
        <v>21937177</v>
      </c>
      <c r="P19" s="100">
        <f t="shared" si="3"/>
        <v>19206167</v>
      </c>
      <c r="Q19" s="100">
        <f t="shared" si="3"/>
        <v>0</v>
      </c>
      <c r="R19" s="100">
        <f t="shared" si="3"/>
        <v>41143344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172153597</v>
      </c>
      <c r="X19" s="100">
        <f t="shared" si="3"/>
        <v>128059497</v>
      </c>
      <c r="Y19" s="100">
        <f t="shared" si="3"/>
        <v>44094100</v>
      </c>
      <c r="Z19" s="137">
        <f>+IF(X19&lt;&gt;0,+(Y19/X19)*100,0)</f>
        <v>34.43251069461877</v>
      </c>
      <c r="AA19" s="153">
        <f>SUM(AA20:AA23)</f>
        <v>170746757</v>
      </c>
    </row>
    <row r="20" spans="1:27" ht="12.75">
      <c r="A20" s="138" t="s">
        <v>89</v>
      </c>
      <c r="B20" s="136"/>
      <c r="C20" s="155">
        <v>80606468</v>
      </c>
      <c r="D20" s="155"/>
      <c r="E20" s="156">
        <v>84246044</v>
      </c>
      <c r="F20" s="60">
        <v>84246044</v>
      </c>
      <c r="G20" s="60">
        <v>9525010</v>
      </c>
      <c r="H20" s="60">
        <v>9409033</v>
      </c>
      <c r="I20" s="60">
        <v>9711998</v>
      </c>
      <c r="J20" s="60">
        <v>28646041</v>
      </c>
      <c r="K20" s="60">
        <v>8954260</v>
      </c>
      <c r="L20" s="60">
        <v>10253159</v>
      </c>
      <c r="M20" s="60">
        <v>8524790</v>
      </c>
      <c r="N20" s="60">
        <v>27732209</v>
      </c>
      <c r="O20" s="60">
        <v>10261257</v>
      </c>
      <c r="P20" s="60">
        <v>8651875</v>
      </c>
      <c r="Q20" s="60"/>
      <c r="R20" s="60">
        <v>18913132</v>
      </c>
      <c r="S20" s="60"/>
      <c r="T20" s="60"/>
      <c r="U20" s="60"/>
      <c r="V20" s="60"/>
      <c r="W20" s="60">
        <v>75291382</v>
      </c>
      <c r="X20" s="60">
        <v>63184500</v>
      </c>
      <c r="Y20" s="60">
        <v>12106882</v>
      </c>
      <c r="Z20" s="140">
        <v>19.16</v>
      </c>
      <c r="AA20" s="155">
        <v>84246044</v>
      </c>
    </row>
    <row r="21" spans="1:27" ht="12.75">
      <c r="A21" s="138" t="s">
        <v>90</v>
      </c>
      <c r="B21" s="136"/>
      <c r="C21" s="155">
        <v>91705269</v>
      </c>
      <c r="D21" s="155"/>
      <c r="E21" s="156">
        <v>46048295</v>
      </c>
      <c r="F21" s="60">
        <v>46048295</v>
      </c>
      <c r="G21" s="60">
        <v>1076561</v>
      </c>
      <c r="H21" s="60">
        <v>4060649</v>
      </c>
      <c r="I21" s="60">
        <v>5277859</v>
      </c>
      <c r="J21" s="60">
        <v>10415069</v>
      </c>
      <c r="K21" s="60">
        <v>4524901</v>
      </c>
      <c r="L21" s="60">
        <v>4851993</v>
      </c>
      <c r="M21" s="60">
        <v>12482761</v>
      </c>
      <c r="N21" s="60">
        <v>21859655</v>
      </c>
      <c r="O21" s="60">
        <v>5863463</v>
      </c>
      <c r="P21" s="60">
        <v>4692375</v>
      </c>
      <c r="Q21" s="60"/>
      <c r="R21" s="60">
        <v>10555838</v>
      </c>
      <c r="S21" s="60"/>
      <c r="T21" s="60"/>
      <c r="U21" s="60"/>
      <c r="V21" s="60"/>
      <c r="W21" s="60">
        <v>42830562</v>
      </c>
      <c r="X21" s="60">
        <v>34535997</v>
      </c>
      <c r="Y21" s="60">
        <v>8294565</v>
      </c>
      <c r="Z21" s="140">
        <v>24.02</v>
      </c>
      <c r="AA21" s="155">
        <v>46048295</v>
      </c>
    </row>
    <row r="22" spans="1:27" ht="12.75">
      <c r="A22" s="138" t="s">
        <v>91</v>
      </c>
      <c r="B22" s="136"/>
      <c r="C22" s="157">
        <v>17623100</v>
      </c>
      <c r="D22" s="157"/>
      <c r="E22" s="158">
        <v>18913078</v>
      </c>
      <c r="F22" s="159">
        <v>18913078</v>
      </c>
      <c r="G22" s="159">
        <v>3115825</v>
      </c>
      <c r="H22" s="159">
        <v>3108603</v>
      </c>
      <c r="I22" s="159">
        <v>3127552</v>
      </c>
      <c r="J22" s="159">
        <v>9351980</v>
      </c>
      <c r="K22" s="159">
        <v>3139319</v>
      </c>
      <c r="L22" s="159">
        <v>3161630</v>
      </c>
      <c r="M22" s="159">
        <v>10561935</v>
      </c>
      <c r="N22" s="159">
        <v>16862884</v>
      </c>
      <c r="O22" s="159">
        <v>3122194</v>
      </c>
      <c r="P22" s="159">
        <v>3174999</v>
      </c>
      <c r="Q22" s="159"/>
      <c r="R22" s="159">
        <v>6297193</v>
      </c>
      <c r="S22" s="159"/>
      <c r="T22" s="159"/>
      <c r="U22" s="159"/>
      <c r="V22" s="159"/>
      <c r="W22" s="159">
        <v>32512057</v>
      </c>
      <c r="X22" s="159">
        <v>14184747</v>
      </c>
      <c r="Y22" s="159">
        <v>18327310</v>
      </c>
      <c r="Z22" s="141">
        <v>129.2</v>
      </c>
      <c r="AA22" s="157">
        <v>18913078</v>
      </c>
    </row>
    <row r="23" spans="1:27" ht="12.75">
      <c r="A23" s="138" t="s">
        <v>92</v>
      </c>
      <c r="B23" s="136"/>
      <c r="C23" s="155">
        <v>17504823</v>
      </c>
      <c r="D23" s="155"/>
      <c r="E23" s="156">
        <v>21539340</v>
      </c>
      <c r="F23" s="60">
        <v>21539340</v>
      </c>
      <c r="G23" s="60">
        <v>2697050</v>
      </c>
      <c r="H23" s="60">
        <v>2687491</v>
      </c>
      <c r="I23" s="60">
        <v>2693236</v>
      </c>
      <c r="J23" s="60">
        <v>8077777</v>
      </c>
      <c r="K23" s="60">
        <v>2680809</v>
      </c>
      <c r="L23" s="60">
        <v>2693707</v>
      </c>
      <c r="M23" s="60">
        <v>2690122</v>
      </c>
      <c r="N23" s="60">
        <v>8064638</v>
      </c>
      <c r="O23" s="60">
        <v>2690263</v>
      </c>
      <c r="P23" s="60">
        <v>2686918</v>
      </c>
      <c r="Q23" s="60"/>
      <c r="R23" s="60">
        <v>5377181</v>
      </c>
      <c r="S23" s="60"/>
      <c r="T23" s="60"/>
      <c r="U23" s="60"/>
      <c r="V23" s="60"/>
      <c r="W23" s="60">
        <v>21519596</v>
      </c>
      <c r="X23" s="60">
        <v>16154253</v>
      </c>
      <c r="Y23" s="60">
        <v>5365343</v>
      </c>
      <c r="Z23" s="140">
        <v>33.21</v>
      </c>
      <c r="AA23" s="155">
        <v>21539340</v>
      </c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406301785</v>
      </c>
      <c r="D25" s="168">
        <f>+D5+D9+D15+D19+D24</f>
        <v>0</v>
      </c>
      <c r="E25" s="169">
        <f t="shared" si="4"/>
        <v>371842951</v>
      </c>
      <c r="F25" s="73">
        <f t="shared" si="4"/>
        <v>371842951</v>
      </c>
      <c r="G25" s="73">
        <f t="shared" si="4"/>
        <v>64503719</v>
      </c>
      <c r="H25" s="73">
        <f t="shared" si="4"/>
        <v>27342833</v>
      </c>
      <c r="I25" s="73">
        <f t="shared" si="4"/>
        <v>24911721</v>
      </c>
      <c r="J25" s="73">
        <f t="shared" si="4"/>
        <v>116758273</v>
      </c>
      <c r="K25" s="73">
        <f t="shared" si="4"/>
        <v>23244000</v>
      </c>
      <c r="L25" s="73">
        <f t="shared" si="4"/>
        <v>25562810</v>
      </c>
      <c r="M25" s="73">
        <f t="shared" si="4"/>
        <v>73620437</v>
      </c>
      <c r="N25" s="73">
        <f t="shared" si="4"/>
        <v>122427247</v>
      </c>
      <c r="O25" s="73">
        <f t="shared" si="4"/>
        <v>29076212</v>
      </c>
      <c r="P25" s="73">
        <f t="shared" si="4"/>
        <v>26182907</v>
      </c>
      <c r="Q25" s="73">
        <f t="shared" si="4"/>
        <v>0</v>
      </c>
      <c r="R25" s="73">
        <f t="shared" si="4"/>
        <v>55259119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294444639</v>
      </c>
      <c r="X25" s="73">
        <f t="shared" si="4"/>
        <v>274010748</v>
      </c>
      <c r="Y25" s="73">
        <f t="shared" si="4"/>
        <v>20433891</v>
      </c>
      <c r="Z25" s="170">
        <f>+IF(X25&lt;&gt;0,+(Y25/X25)*100,0)</f>
        <v>7.457331929184033</v>
      </c>
      <c r="AA25" s="168">
        <f>+AA5+AA9+AA15+AA19+AA24</f>
        <v>371842951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347621829</v>
      </c>
      <c r="D28" s="153">
        <f>SUM(D29:D31)</f>
        <v>0</v>
      </c>
      <c r="E28" s="154">
        <f t="shared" si="5"/>
        <v>148626375</v>
      </c>
      <c r="F28" s="100">
        <f t="shared" si="5"/>
        <v>148626375</v>
      </c>
      <c r="G28" s="100">
        <f t="shared" si="5"/>
        <v>6049611</v>
      </c>
      <c r="H28" s="100">
        <f t="shared" si="5"/>
        <v>6744939</v>
      </c>
      <c r="I28" s="100">
        <f t="shared" si="5"/>
        <v>7156223</v>
      </c>
      <c r="J28" s="100">
        <f t="shared" si="5"/>
        <v>19950773</v>
      </c>
      <c r="K28" s="100">
        <f t="shared" si="5"/>
        <v>7760860</v>
      </c>
      <c r="L28" s="100">
        <f t="shared" si="5"/>
        <v>7521556</v>
      </c>
      <c r="M28" s="100">
        <f t="shared" si="5"/>
        <v>7160507</v>
      </c>
      <c r="N28" s="100">
        <f t="shared" si="5"/>
        <v>22442923</v>
      </c>
      <c r="O28" s="100">
        <f t="shared" si="5"/>
        <v>8092621</v>
      </c>
      <c r="P28" s="100">
        <f t="shared" si="5"/>
        <v>7056471</v>
      </c>
      <c r="Q28" s="100">
        <f t="shared" si="5"/>
        <v>0</v>
      </c>
      <c r="R28" s="100">
        <f t="shared" si="5"/>
        <v>15149092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57542788</v>
      </c>
      <c r="X28" s="100">
        <f t="shared" si="5"/>
        <v>111470247</v>
      </c>
      <c r="Y28" s="100">
        <f t="shared" si="5"/>
        <v>-53927459</v>
      </c>
      <c r="Z28" s="137">
        <f>+IF(X28&lt;&gt;0,+(Y28/X28)*100,0)</f>
        <v>-48.37834350541988</v>
      </c>
      <c r="AA28" s="153">
        <f>SUM(AA29:AA31)</f>
        <v>148626375</v>
      </c>
    </row>
    <row r="29" spans="1:27" ht="12.75">
      <c r="A29" s="138" t="s">
        <v>75</v>
      </c>
      <c r="B29" s="136"/>
      <c r="C29" s="155">
        <v>7480200</v>
      </c>
      <c r="D29" s="155"/>
      <c r="E29" s="156">
        <v>35787559</v>
      </c>
      <c r="F29" s="60">
        <v>35787559</v>
      </c>
      <c r="G29" s="60">
        <v>1691008</v>
      </c>
      <c r="H29" s="60">
        <v>2007100</v>
      </c>
      <c r="I29" s="60">
        <v>2474315</v>
      </c>
      <c r="J29" s="60">
        <v>6172423</v>
      </c>
      <c r="K29" s="60">
        <v>3332476</v>
      </c>
      <c r="L29" s="60">
        <v>2064166</v>
      </c>
      <c r="M29" s="60">
        <v>2171430</v>
      </c>
      <c r="N29" s="60">
        <v>7568072</v>
      </c>
      <c r="O29" s="60">
        <v>1976688</v>
      </c>
      <c r="P29" s="60">
        <v>2250025</v>
      </c>
      <c r="Q29" s="60"/>
      <c r="R29" s="60">
        <v>4226713</v>
      </c>
      <c r="S29" s="60"/>
      <c r="T29" s="60"/>
      <c r="U29" s="60"/>
      <c r="V29" s="60"/>
      <c r="W29" s="60">
        <v>17967208</v>
      </c>
      <c r="X29" s="60">
        <v>26840997</v>
      </c>
      <c r="Y29" s="60">
        <v>-8873789</v>
      </c>
      <c r="Z29" s="140">
        <v>-33.06</v>
      </c>
      <c r="AA29" s="155">
        <v>35787559</v>
      </c>
    </row>
    <row r="30" spans="1:27" ht="12.75">
      <c r="A30" s="138" t="s">
        <v>76</v>
      </c>
      <c r="B30" s="136"/>
      <c r="C30" s="157">
        <v>210310137</v>
      </c>
      <c r="D30" s="157"/>
      <c r="E30" s="158">
        <v>112838816</v>
      </c>
      <c r="F30" s="159">
        <v>112838816</v>
      </c>
      <c r="G30" s="159">
        <v>2959182</v>
      </c>
      <c r="H30" s="159">
        <v>3211632</v>
      </c>
      <c r="I30" s="159">
        <v>3040764</v>
      </c>
      <c r="J30" s="159">
        <v>9211578</v>
      </c>
      <c r="K30" s="159">
        <v>2976916</v>
      </c>
      <c r="L30" s="159">
        <v>4023358</v>
      </c>
      <c r="M30" s="159">
        <v>3513600</v>
      </c>
      <c r="N30" s="159">
        <v>10513874</v>
      </c>
      <c r="O30" s="159">
        <v>4714157</v>
      </c>
      <c r="P30" s="159">
        <v>3280117</v>
      </c>
      <c r="Q30" s="159"/>
      <c r="R30" s="159">
        <v>7994274</v>
      </c>
      <c r="S30" s="159"/>
      <c r="T30" s="159"/>
      <c r="U30" s="159"/>
      <c r="V30" s="159"/>
      <c r="W30" s="159">
        <v>27719726</v>
      </c>
      <c r="X30" s="159">
        <v>84629250</v>
      </c>
      <c r="Y30" s="159">
        <v>-56909524</v>
      </c>
      <c r="Z30" s="141">
        <v>-67.25</v>
      </c>
      <c r="AA30" s="157">
        <v>112838816</v>
      </c>
    </row>
    <row r="31" spans="1:27" ht="12.75">
      <c r="A31" s="138" t="s">
        <v>77</v>
      </c>
      <c r="B31" s="136"/>
      <c r="C31" s="155">
        <v>129831492</v>
      </c>
      <c r="D31" s="155"/>
      <c r="E31" s="156"/>
      <c r="F31" s="60"/>
      <c r="G31" s="60">
        <v>1399421</v>
      </c>
      <c r="H31" s="60">
        <v>1526207</v>
      </c>
      <c r="I31" s="60">
        <v>1641144</v>
      </c>
      <c r="J31" s="60">
        <v>4566772</v>
      </c>
      <c r="K31" s="60">
        <v>1451468</v>
      </c>
      <c r="L31" s="60">
        <v>1434032</v>
      </c>
      <c r="M31" s="60">
        <v>1475477</v>
      </c>
      <c r="N31" s="60">
        <v>4360977</v>
      </c>
      <c r="O31" s="60">
        <v>1401776</v>
      </c>
      <c r="P31" s="60">
        <v>1526329</v>
      </c>
      <c r="Q31" s="60"/>
      <c r="R31" s="60">
        <v>2928105</v>
      </c>
      <c r="S31" s="60"/>
      <c r="T31" s="60"/>
      <c r="U31" s="60"/>
      <c r="V31" s="60"/>
      <c r="W31" s="60">
        <v>11855854</v>
      </c>
      <c r="X31" s="60"/>
      <c r="Y31" s="60">
        <v>11855854</v>
      </c>
      <c r="Z31" s="140">
        <v>0</v>
      </c>
      <c r="AA31" s="155"/>
    </row>
    <row r="32" spans="1:27" ht="12.7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16116769</v>
      </c>
      <c r="F32" s="100">
        <f t="shared" si="6"/>
        <v>16116769</v>
      </c>
      <c r="G32" s="100">
        <f t="shared" si="6"/>
        <v>2858066</v>
      </c>
      <c r="H32" s="100">
        <f t="shared" si="6"/>
        <v>2675285</v>
      </c>
      <c r="I32" s="100">
        <f t="shared" si="6"/>
        <v>2521347</v>
      </c>
      <c r="J32" s="100">
        <f t="shared" si="6"/>
        <v>8054698</v>
      </c>
      <c r="K32" s="100">
        <f t="shared" si="6"/>
        <v>2678999</v>
      </c>
      <c r="L32" s="100">
        <f t="shared" si="6"/>
        <v>2457918</v>
      </c>
      <c r="M32" s="100">
        <f t="shared" si="6"/>
        <v>2569754</v>
      </c>
      <c r="N32" s="100">
        <f t="shared" si="6"/>
        <v>7706671</v>
      </c>
      <c r="O32" s="100">
        <f t="shared" si="6"/>
        <v>2915791</v>
      </c>
      <c r="P32" s="100">
        <f t="shared" si="6"/>
        <v>2606456</v>
      </c>
      <c r="Q32" s="100">
        <f t="shared" si="6"/>
        <v>0</v>
      </c>
      <c r="R32" s="100">
        <f t="shared" si="6"/>
        <v>5522247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21283616</v>
      </c>
      <c r="X32" s="100">
        <f t="shared" si="6"/>
        <v>12080997</v>
      </c>
      <c r="Y32" s="100">
        <f t="shared" si="6"/>
        <v>9202619</v>
      </c>
      <c r="Z32" s="137">
        <f>+IF(X32&lt;&gt;0,+(Y32/X32)*100,0)</f>
        <v>76.17433395604684</v>
      </c>
      <c r="AA32" s="153">
        <f>SUM(AA33:AA37)</f>
        <v>16116769</v>
      </c>
    </row>
    <row r="33" spans="1:27" ht="12.75">
      <c r="A33" s="138" t="s">
        <v>79</v>
      </c>
      <c r="B33" s="136"/>
      <c r="C33" s="155"/>
      <c r="D33" s="155"/>
      <c r="E33" s="156">
        <v>4146177</v>
      </c>
      <c r="F33" s="60">
        <v>4146177</v>
      </c>
      <c r="G33" s="60">
        <v>338151</v>
      </c>
      <c r="H33" s="60">
        <v>319289</v>
      </c>
      <c r="I33" s="60">
        <v>311569</v>
      </c>
      <c r="J33" s="60">
        <v>969009</v>
      </c>
      <c r="K33" s="60">
        <v>312321</v>
      </c>
      <c r="L33" s="60">
        <v>296946</v>
      </c>
      <c r="M33" s="60">
        <v>333835</v>
      </c>
      <c r="N33" s="60">
        <v>943102</v>
      </c>
      <c r="O33" s="60">
        <v>326276</v>
      </c>
      <c r="P33" s="60">
        <v>326646</v>
      </c>
      <c r="Q33" s="60"/>
      <c r="R33" s="60">
        <v>652922</v>
      </c>
      <c r="S33" s="60"/>
      <c r="T33" s="60"/>
      <c r="U33" s="60"/>
      <c r="V33" s="60"/>
      <c r="W33" s="60">
        <v>2565033</v>
      </c>
      <c r="X33" s="60">
        <v>3109500</v>
      </c>
      <c r="Y33" s="60">
        <v>-544467</v>
      </c>
      <c r="Z33" s="140">
        <v>-17.51</v>
      </c>
      <c r="AA33" s="155">
        <v>4146177</v>
      </c>
    </row>
    <row r="34" spans="1:27" ht="12.75">
      <c r="A34" s="138" t="s">
        <v>80</v>
      </c>
      <c r="B34" s="136"/>
      <c r="C34" s="155"/>
      <c r="D34" s="155"/>
      <c r="E34" s="156">
        <v>4560215</v>
      </c>
      <c r="F34" s="60">
        <v>4560215</v>
      </c>
      <c r="G34" s="60">
        <v>338123</v>
      </c>
      <c r="H34" s="60">
        <v>306663</v>
      </c>
      <c r="I34" s="60">
        <v>292160</v>
      </c>
      <c r="J34" s="60">
        <v>936946</v>
      </c>
      <c r="K34" s="60">
        <v>288651</v>
      </c>
      <c r="L34" s="60">
        <v>296146</v>
      </c>
      <c r="M34" s="60">
        <v>313783</v>
      </c>
      <c r="N34" s="60">
        <v>898580</v>
      </c>
      <c r="O34" s="60">
        <v>323581</v>
      </c>
      <c r="P34" s="60">
        <v>320511</v>
      </c>
      <c r="Q34" s="60"/>
      <c r="R34" s="60">
        <v>644092</v>
      </c>
      <c r="S34" s="60"/>
      <c r="T34" s="60"/>
      <c r="U34" s="60"/>
      <c r="V34" s="60"/>
      <c r="W34" s="60">
        <v>2479618</v>
      </c>
      <c r="X34" s="60">
        <v>3420000</v>
      </c>
      <c r="Y34" s="60">
        <v>-940382</v>
      </c>
      <c r="Z34" s="140">
        <v>-27.5</v>
      </c>
      <c r="AA34" s="155">
        <v>4560215</v>
      </c>
    </row>
    <row r="35" spans="1:27" ht="12.75">
      <c r="A35" s="138" t="s">
        <v>81</v>
      </c>
      <c r="B35" s="136"/>
      <c r="C35" s="155"/>
      <c r="D35" s="155"/>
      <c r="E35" s="156">
        <v>3444024</v>
      </c>
      <c r="F35" s="60">
        <v>3444024</v>
      </c>
      <c r="G35" s="60">
        <v>1863313</v>
      </c>
      <c r="H35" s="60">
        <v>1707344</v>
      </c>
      <c r="I35" s="60">
        <v>1658171</v>
      </c>
      <c r="J35" s="60">
        <v>5228828</v>
      </c>
      <c r="K35" s="60">
        <v>1699344</v>
      </c>
      <c r="L35" s="60">
        <v>1625827</v>
      </c>
      <c r="M35" s="60">
        <v>1676785</v>
      </c>
      <c r="N35" s="60">
        <v>5001956</v>
      </c>
      <c r="O35" s="60">
        <v>1987279</v>
      </c>
      <c r="P35" s="60">
        <v>1688803</v>
      </c>
      <c r="Q35" s="60"/>
      <c r="R35" s="60">
        <v>3676082</v>
      </c>
      <c r="S35" s="60"/>
      <c r="T35" s="60"/>
      <c r="U35" s="60"/>
      <c r="V35" s="60"/>
      <c r="W35" s="60">
        <v>13906866</v>
      </c>
      <c r="X35" s="60">
        <v>2583000</v>
      </c>
      <c r="Y35" s="60">
        <v>11323866</v>
      </c>
      <c r="Z35" s="140">
        <v>438.4</v>
      </c>
      <c r="AA35" s="155">
        <v>3444024</v>
      </c>
    </row>
    <row r="36" spans="1:27" ht="12.75">
      <c r="A36" s="138" t="s">
        <v>82</v>
      </c>
      <c r="B36" s="136"/>
      <c r="C36" s="155"/>
      <c r="D36" s="155"/>
      <c r="E36" s="156">
        <v>3934432</v>
      </c>
      <c r="F36" s="60">
        <v>3934432</v>
      </c>
      <c r="G36" s="60">
        <v>318479</v>
      </c>
      <c r="H36" s="60">
        <v>341989</v>
      </c>
      <c r="I36" s="60">
        <v>259447</v>
      </c>
      <c r="J36" s="60">
        <v>919915</v>
      </c>
      <c r="K36" s="60">
        <v>378683</v>
      </c>
      <c r="L36" s="60">
        <v>238999</v>
      </c>
      <c r="M36" s="60">
        <v>245351</v>
      </c>
      <c r="N36" s="60">
        <v>863033</v>
      </c>
      <c r="O36" s="60">
        <v>278655</v>
      </c>
      <c r="P36" s="60">
        <v>270496</v>
      </c>
      <c r="Q36" s="60"/>
      <c r="R36" s="60">
        <v>549151</v>
      </c>
      <c r="S36" s="60"/>
      <c r="T36" s="60"/>
      <c r="U36" s="60"/>
      <c r="V36" s="60"/>
      <c r="W36" s="60">
        <v>2332099</v>
      </c>
      <c r="X36" s="60">
        <v>2950497</v>
      </c>
      <c r="Y36" s="60">
        <v>-618398</v>
      </c>
      <c r="Z36" s="140">
        <v>-20.96</v>
      </c>
      <c r="AA36" s="155">
        <v>3934432</v>
      </c>
    </row>
    <row r="37" spans="1:27" ht="12.75">
      <c r="A37" s="138" t="s">
        <v>83</v>
      </c>
      <c r="B37" s="136"/>
      <c r="C37" s="157"/>
      <c r="D37" s="157"/>
      <c r="E37" s="158">
        <v>31921</v>
      </c>
      <c r="F37" s="159">
        <v>31921</v>
      </c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>
        <v>18000</v>
      </c>
      <c r="Y37" s="159">
        <v>-18000</v>
      </c>
      <c r="Z37" s="141">
        <v>-100</v>
      </c>
      <c r="AA37" s="157">
        <v>31921</v>
      </c>
    </row>
    <row r="38" spans="1:27" ht="12.7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46836580</v>
      </c>
      <c r="F38" s="100">
        <f t="shared" si="7"/>
        <v>46836580</v>
      </c>
      <c r="G38" s="100">
        <f t="shared" si="7"/>
        <v>995057</v>
      </c>
      <c r="H38" s="100">
        <f t="shared" si="7"/>
        <v>1048873</v>
      </c>
      <c r="I38" s="100">
        <f t="shared" si="7"/>
        <v>1184809</v>
      </c>
      <c r="J38" s="100">
        <f t="shared" si="7"/>
        <v>3228739</v>
      </c>
      <c r="K38" s="100">
        <f t="shared" si="7"/>
        <v>1031936</v>
      </c>
      <c r="L38" s="100">
        <f t="shared" si="7"/>
        <v>1218150</v>
      </c>
      <c r="M38" s="100">
        <f t="shared" si="7"/>
        <v>1322754</v>
      </c>
      <c r="N38" s="100">
        <f t="shared" si="7"/>
        <v>3572840</v>
      </c>
      <c r="O38" s="100">
        <f t="shared" si="7"/>
        <v>975321</v>
      </c>
      <c r="P38" s="100">
        <f t="shared" si="7"/>
        <v>1120238</v>
      </c>
      <c r="Q38" s="100">
        <f t="shared" si="7"/>
        <v>0</v>
      </c>
      <c r="R38" s="100">
        <f t="shared" si="7"/>
        <v>2095559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8897138</v>
      </c>
      <c r="X38" s="100">
        <f t="shared" si="7"/>
        <v>35127756</v>
      </c>
      <c r="Y38" s="100">
        <f t="shared" si="7"/>
        <v>-26230618</v>
      </c>
      <c r="Z38" s="137">
        <f>+IF(X38&lt;&gt;0,+(Y38/X38)*100,0)</f>
        <v>-74.67205704799362</v>
      </c>
      <c r="AA38" s="153">
        <f>SUM(AA39:AA41)</f>
        <v>46836580</v>
      </c>
    </row>
    <row r="39" spans="1:27" ht="12.75">
      <c r="A39" s="138" t="s">
        <v>85</v>
      </c>
      <c r="B39" s="136"/>
      <c r="C39" s="155"/>
      <c r="D39" s="155"/>
      <c r="E39" s="156">
        <v>4189938</v>
      </c>
      <c r="F39" s="60">
        <v>4189938</v>
      </c>
      <c r="G39" s="60">
        <v>349054</v>
      </c>
      <c r="H39" s="60">
        <v>322795</v>
      </c>
      <c r="I39" s="60">
        <v>301356</v>
      </c>
      <c r="J39" s="60">
        <v>973205</v>
      </c>
      <c r="K39" s="60">
        <v>311769</v>
      </c>
      <c r="L39" s="60">
        <v>323631</v>
      </c>
      <c r="M39" s="60">
        <v>384590</v>
      </c>
      <c r="N39" s="60">
        <v>1019990</v>
      </c>
      <c r="O39" s="60">
        <v>296070</v>
      </c>
      <c r="P39" s="60">
        <v>328914</v>
      </c>
      <c r="Q39" s="60"/>
      <c r="R39" s="60">
        <v>624984</v>
      </c>
      <c r="S39" s="60"/>
      <c r="T39" s="60"/>
      <c r="U39" s="60"/>
      <c r="V39" s="60"/>
      <c r="W39" s="60">
        <v>2618179</v>
      </c>
      <c r="X39" s="60">
        <v>3142503</v>
      </c>
      <c r="Y39" s="60">
        <v>-524324</v>
      </c>
      <c r="Z39" s="140">
        <v>-16.68</v>
      </c>
      <c r="AA39" s="155">
        <v>4189938</v>
      </c>
    </row>
    <row r="40" spans="1:27" ht="12.75">
      <c r="A40" s="138" t="s">
        <v>86</v>
      </c>
      <c r="B40" s="136"/>
      <c r="C40" s="155"/>
      <c r="D40" s="155"/>
      <c r="E40" s="156">
        <v>42646642</v>
      </c>
      <c r="F40" s="60">
        <v>42646642</v>
      </c>
      <c r="G40" s="60">
        <v>646003</v>
      </c>
      <c r="H40" s="60">
        <v>726078</v>
      </c>
      <c r="I40" s="60">
        <v>883453</v>
      </c>
      <c r="J40" s="60">
        <v>2255534</v>
      </c>
      <c r="K40" s="60">
        <v>720167</v>
      </c>
      <c r="L40" s="60">
        <v>894519</v>
      </c>
      <c r="M40" s="60">
        <v>938164</v>
      </c>
      <c r="N40" s="60">
        <v>2552850</v>
      </c>
      <c r="O40" s="60">
        <v>679251</v>
      </c>
      <c r="P40" s="60">
        <v>791324</v>
      </c>
      <c r="Q40" s="60"/>
      <c r="R40" s="60">
        <v>1470575</v>
      </c>
      <c r="S40" s="60"/>
      <c r="T40" s="60"/>
      <c r="U40" s="60"/>
      <c r="V40" s="60"/>
      <c r="W40" s="60">
        <v>6278959</v>
      </c>
      <c r="X40" s="60">
        <v>31985253</v>
      </c>
      <c r="Y40" s="60">
        <v>-25706294</v>
      </c>
      <c r="Z40" s="140">
        <v>-80.37</v>
      </c>
      <c r="AA40" s="155">
        <v>42646642</v>
      </c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114142366</v>
      </c>
      <c r="D42" s="153">
        <f>SUM(D43:D46)</f>
        <v>0</v>
      </c>
      <c r="E42" s="154">
        <f t="shared" si="8"/>
        <v>218347981</v>
      </c>
      <c r="F42" s="100">
        <f t="shared" si="8"/>
        <v>218347981</v>
      </c>
      <c r="G42" s="100">
        <f t="shared" si="8"/>
        <v>7877672</v>
      </c>
      <c r="H42" s="100">
        <f t="shared" si="8"/>
        <v>16905802</v>
      </c>
      <c r="I42" s="100">
        <f t="shared" si="8"/>
        <v>16588801</v>
      </c>
      <c r="J42" s="100">
        <f t="shared" si="8"/>
        <v>41372275</v>
      </c>
      <c r="K42" s="100">
        <f t="shared" si="8"/>
        <v>12547539</v>
      </c>
      <c r="L42" s="100">
        <f t="shared" si="8"/>
        <v>13393713</v>
      </c>
      <c r="M42" s="100">
        <f t="shared" si="8"/>
        <v>12663687</v>
      </c>
      <c r="N42" s="100">
        <f t="shared" si="8"/>
        <v>38604939</v>
      </c>
      <c r="O42" s="100">
        <f t="shared" si="8"/>
        <v>12780468</v>
      </c>
      <c r="P42" s="100">
        <f t="shared" si="8"/>
        <v>12570372</v>
      </c>
      <c r="Q42" s="100">
        <f t="shared" si="8"/>
        <v>0</v>
      </c>
      <c r="R42" s="100">
        <f t="shared" si="8"/>
        <v>25350840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105328054</v>
      </c>
      <c r="X42" s="100">
        <f t="shared" si="8"/>
        <v>118305747</v>
      </c>
      <c r="Y42" s="100">
        <f t="shared" si="8"/>
        <v>-12977693</v>
      </c>
      <c r="Z42" s="137">
        <f>+IF(X42&lt;&gt;0,+(Y42/X42)*100,0)</f>
        <v>-10.969621788534077</v>
      </c>
      <c r="AA42" s="153">
        <f>SUM(AA43:AA46)</f>
        <v>218347981</v>
      </c>
    </row>
    <row r="43" spans="1:27" ht="12.75">
      <c r="A43" s="138" t="s">
        <v>89</v>
      </c>
      <c r="B43" s="136"/>
      <c r="C43" s="155">
        <v>68744436</v>
      </c>
      <c r="D43" s="155"/>
      <c r="E43" s="156">
        <v>102593451</v>
      </c>
      <c r="F43" s="60">
        <v>102593451</v>
      </c>
      <c r="G43" s="60">
        <v>1135537</v>
      </c>
      <c r="H43" s="60">
        <v>9846515</v>
      </c>
      <c r="I43" s="60">
        <v>9621567</v>
      </c>
      <c r="J43" s="60">
        <v>20603619</v>
      </c>
      <c r="K43" s="60">
        <v>5743284</v>
      </c>
      <c r="L43" s="60">
        <v>6108718</v>
      </c>
      <c r="M43" s="60">
        <v>5962363</v>
      </c>
      <c r="N43" s="60">
        <v>17814365</v>
      </c>
      <c r="O43" s="60">
        <v>5837426</v>
      </c>
      <c r="P43" s="60">
        <v>5781325</v>
      </c>
      <c r="Q43" s="60"/>
      <c r="R43" s="60">
        <v>11618751</v>
      </c>
      <c r="S43" s="60"/>
      <c r="T43" s="60"/>
      <c r="U43" s="60"/>
      <c r="V43" s="60"/>
      <c r="W43" s="60">
        <v>50036735</v>
      </c>
      <c r="X43" s="60">
        <v>49140000</v>
      </c>
      <c r="Y43" s="60">
        <v>896735</v>
      </c>
      <c r="Z43" s="140">
        <v>1.82</v>
      </c>
      <c r="AA43" s="155">
        <v>102593451</v>
      </c>
    </row>
    <row r="44" spans="1:27" ht="12.75">
      <c r="A44" s="138" t="s">
        <v>90</v>
      </c>
      <c r="B44" s="136"/>
      <c r="C44" s="155">
        <v>45397930</v>
      </c>
      <c r="D44" s="155"/>
      <c r="E44" s="156">
        <v>66900773</v>
      </c>
      <c r="F44" s="60">
        <v>66900773</v>
      </c>
      <c r="G44" s="60">
        <v>4505201</v>
      </c>
      <c r="H44" s="60">
        <v>4775213</v>
      </c>
      <c r="I44" s="60">
        <v>4857064</v>
      </c>
      <c r="J44" s="60">
        <v>14137478</v>
      </c>
      <c r="K44" s="60">
        <v>4530262</v>
      </c>
      <c r="L44" s="60">
        <v>5065003</v>
      </c>
      <c r="M44" s="60">
        <v>4410502</v>
      </c>
      <c r="N44" s="60">
        <v>14005767</v>
      </c>
      <c r="O44" s="60">
        <v>4621693</v>
      </c>
      <c r="P44" s="60">
        <v>5124919</v>
      </c>
      <c r="Q44" s="60"/>
      <c r="R44" s="60">
        <v>9746612</v>
      </c>
      <c r="S44" s="60"/>
      <c r="T44" s="60"/>
      <c r="U44" s="60"/>
      <c r="V44" s="60"/>
      <c r="W44" s="60">
        <v>37889857</v>
      </c>
      <c r="X44" s="60">
        <v>32526000</v>
      </c>
      <c r="Y44" s="60">
        <v>5363857</v>
      </c>
      <c r="Z44" s="140">
        <v>16.49</v>
      </c>
      <c r="AA44" s="155">
        <v>66900773</v>
      </c>
    </row>
    <row r="45" spans="1:27" ht="12.75">
      <c r="A45" s="138" t="s">
        <v>91</v>
      </c>
      <c r="B45" s="136"/>
      <c r="C45" s="157"/>
      <c r="D45" s="157"/>
      <c r="E45" s="158">
        <v>21888379</v>
      </c>
      <c r="F45" s="159">
        <v>21888379</v>
      </c>
      <c r="G45" s="159">
        <v>1113283</v>
      </c>
      <c r="H45" s="159">
        <v>1208766</v>
      </c>
      <c r="I45" s="159">
        <v>987778</v>
      </c>
      <c r="J45" s="159">
        <v>3309827</v>
      </c>
      <c r="K45" s="159">
        <v>948956</v>
      </c>
      <c r="L45" s="159">
        <v>961449</v>
      </c>
      <c r="M45" s="159">
        <v>1003960</v>
      </c>
      <c r="N45" s="159">
        <v>2914365</v>
      </c>
      <c r="O45" s="159">
        <v>1073668</v>
      </c>
      <c r="P45" s="159">
        <v>819028</v>
      </c>
      <c r="Q45" s="159"/>
      <c r="R45" s="159">
        <v>1892696</v>
      </c>
      <c r="S45" s="159"/>
      <c r="T45" s="159"/>
      <c r="U45" s="159"/>
      <c r="V45" s="159"/>
      <c r="W45" s="159">
        <v>8116888</v>
      </c>
      <c r="X45" s="159">
        <v>16416000</v>
      </c>
      <c r="Y45" s="159">
        <v>-8299112</v>
      </c>
      <c r="Z45" s="141">
        <v>-50.56</v>
      </c>
      <c r="AA45" s="157">
        <v>21888379</v>
      </c>
    </row>
    <row r="46" spans="1:27" ht="12.75">
      <c r="A46" s="138" t="s">
        <v>92</v>
      </c>
      <c r="B46" s="136"/>
      <c r="C46" s="155"/>
      <c r="D46" s="155"/>
      <c r="E46" s="156">
        <v>26965378</v>
      </c>
      <c r="F46" s="60">
        <v>26965378</v>
      </c>
      <c r="G46" s="60">
        <v>1123651</v>
      </c>
      <c r="H46" s="60">
        <v>1075308</v>
      </c>
      <c r="I46" s="60">
        <v>1122392</v>
      </c>
      <c r="J46" s="60">
        <v>3321351</v>
      </c>
      <c r="K46" s="60">
        <v>1325037</v>
      </c>
      <c r="L46" s="60">
        <v>1258543</v>
      </c>
      <c r="M46" s="60">
        <v>1286862</v>
      </c>
      <c r="N46" s="60">
        <v>3870442</v>
      </c>
      <c r="O46" s="60">
        <v>1247681</v>
      </c>
      <c r="P46" s="60">
        <v>845100</v>
      </c>
      <c r="Q46" s="60"/>
      <c r="R46" s="60">
        <v>2092781</v>
      </c>
      <c r="S46" s="60"/>
      <c r="T46" s="60"/>
      <c r="U46" s="60"/>
      <c r="V46" s="60"/>
      <c r="W46" s="60">
        <v>9284574</v>
      </c>
      <c r="X46" s="60">
        <v>20223747</v>
      </c>
      <c r="Y46" s="60">
        <v>-10939173</v>
      </c>
      <c r="Z46" s="140">
        <v>-54.09</v>
      </c>
      <c r="AA46" s="155">
        <v>26965378</v>
      </c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461764195</v>
      </c>
      <c r="D48" s="168">
        <f>+D28+D32+D38+D42+D47</f>
        <v>0</v>
      </c>
      <c r="E48" s="169">
        <f t="shared" si="9"/>
        <v>429927705</v>
      </c>
      <c r="F48" s="73">
        <f t="shared" si="9"/>
        <v>429927705</v>
      </c>
      <c r="G48" s="73">
        <f t="shared" si="9"/>
        <v>17780406</v>
      </c>
      <c r="H48" s="73">
        <f t="shared" si="9"/>
        <v>27374899</v>
      </c>
      <c r="I48" s="73">
        <f t="shared" si="9"/>
        <v>27451180</v>
      </c>
      <c r="J48" s="73">
        <f t="shared" si="9"/>
        <v>72606485</v>
      </c>
      <c r="K48" s="73">
        <f t="shared" si="9"/>
        <v>24019334</v>
      </c>
      <c r="L48" s="73">
        <f t="shared" si="9"/>
        <v>24591337</v>
      </c>
      <c r="M48" s="73">
        <f t="shared" si="9"/>
        <v>23716702</v>
      </c>
      <c r="N48" s="73">
        <f t="shared" si="9"/>
        <v>72327373</v>
      </c>
      <c r="O48" s="73">
        <f t="shared" si="9"/>
        <v>24764201</v>
      </c>
      <c r="P48" s="73">
        <f t="shared" si="9"/>
        <v>23353537</v>
      </c>
      <c r="Q48" s="73">
        <f t="shared" si="9"/>
        <v>0</v>
      </c>
      <c r="R48" s="73">
        <f t="shared" si="9"/>
        <v>48117738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193051596</v>
      </c>
      <c r="X48" s="73">
        <f t="shared" si="9"/>
        <v>276984747</v>
      </c>
      <c r="Y48" s="73">
        <f t="shared" si="9"/>
        <v>-83933151</v>
      </c>
      <c r="Z48" s="170">
        <f>+IF(X48&lt;&gt;0,+(Y48/X48)*100,0)</f>
        <v>-30.302445137890572</v>
      </c>
      <c r="AA48" s="168">
        <f>+AA28+AA32+AA38+AA42+AA47</f>
        <v>429927705</v>
      </c>
    </row>
    <row r="49" spans="1:27" ht="12.75">
      <c r="A49" s="148" t="s">
        <v>49</v>
      </c>
      <c r="B49" s="149"/>
      <c r="C49" s="171">
        <f aca="true" t="shared" si="10" ref="C49:Y49">+C25-C48</f>
        <v>-55462410</v>
      </c>
      <c r="D49" s="171">
        <f>+D25-D48</f>
        <v>0</v>
      </c>
      <c r="E49" s="172">
        <f t="shared" si="10"/>
        <v>-58084754</v>
      </c>
      <c r="F49" s="173">
        <f t="shared" si="10"/>
        <v>-58084754</v>
      </c>
      <c r="G49" s="173">
        <f t="shared" si="10"/>
        <v>46723313</v>
      </c>
      <c r="H49" s="173">
        <f t="shared" si="10"/>
        <v>-32066</v>
      </c>
      <c r="I49" s="173">
        <f t="shared" si="10"/>
        <v>-2539459</v>
      </c>
      <c r="J49" s="173">
        <f t="shared" si="10"/>
        <v>44151788</v>
      </c>
      <c r="K49" s="173">
        <f t="shared" si="10"/>
        <v>-775334</v>
      </c>
      <c r="L49" s="173">
        <f t="shared" si="10"/>
        <v>971473</v>
      </c>
      <c r="M49" s="173">
        <f t="shared" si="10"/>
        <v>49903735</v>
      </c>
      <c r="N49" s="173">
        <f t="shared" si="10"/>
        <v>50099874</v>
      </c>
      <c r="O49" s="173">
        <f t="shared" si="10"/>
        <v>4312011</v>
      </c>
      <c r="P49" s="173">
        <f t="shared" si="10"/>
        <v>2829370</v>
      </c>
      <c r="Q49" s="173">
        <f t="shared" si="10"/>
        <v>0</v>
      </c>
      <c r="R49" s="173">
        <f t="shared" si="10"/>
        <v>7141381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101393043</v>
      </c>
      <c r="X49" s="173">
        <f>IF(F25=F48,0,X25-X48)</f>
        <v>-2973999</v>
      </c>
      <c r="Y49" s="173">
        <f t="shared" si="10"/>
        <v>104367042</v>
      </c>
      <c r="Z49" s="174">
        <f>+IF(X49&lt;&gt;0,+(Y49/X49)*100,0)</f>
        <v>-3509.3166473828674</v>
      </c>
      <c r="AA49" s="171">
        <f>+AA25-AA48</f>
        <v>-58084754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19949353</v>
      </c>
      <c r="D5" s="155">
        <v>0</v>
      </c>
      <c r="E5" s="156">
        <v>21241000</v>
      </c>
      <c r="F5" s="60">
        <v>21241000</v>
      </c>
      <c r="G5" s="60">
        <v>1779070</v>
      </c>
      <c r="H5" s="60">
        <v>1769689</v>
      </c>
      <c r="I5" s="60">
        <v>1794840</v>
      </c>
      <c r="J5" s="60">
        <v>5343599</v>
      </c>
      <c r="K5" s="60">
        <v>1780494</v>
      </c>
      <c r="L5" s="60">
        <v>1778171</v>
      </c>
      <c r="M5" s="60">
        <v>1779116</v>
      </c>
      <c r="N5" s="60">
        <v>5337781</v>
      </c>
      <c r="O5" s="60">
        <v>1791712</v>
      </c>
      <c r="P5" s="60">
        <v>1767250</v>
      </c>
      <c r="Q5" s="60">
        <v>0</v>
      </c>
      <c r="R5" s="60">
        <v>3558962</v>
      </c>
      <c r="S5" s="60">
        <v>0</v>
      </c>
      <c r="T5" s="60">
        <v>0</v>
      </c>
      <c r="U5" s="60">
        <v>0</v>
      </c>
      <c r="V5" s="60">
        <v>0</v>
      </c>
      <c r="W5" s="60">
        <v>14240342</v>
      </c>
      <c r="X5" s="60">
        <v>15930000</v>
      </c>
      <c r="Y5" s="60">
        <v>-1689658</v>
      </c>
      <c r="Z5" s="140">
        <v>-10.61</v>
      </c>
      <c r="AA5" s="155">
        <v>21241000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80606468</v>
      </c>
      <c r="D7" s="155">
        <v>0</v>
      </c>
      <c r="E7" s="156">
        <v>82739441</v>
      </c>
      <c r="F7" s="60">
        <v>82739441</v>
      </c>
      <c r="G7" s="60">
        <v>9525010</v>
      </c>
      <c r="H7" s="60">
        <v>9357040</v>
      </c>
      <c r="I7" s="60">
        <v>9649607</v>
      </c>
      <c r="J7" s="60">
        <v>28531657</v>
      </c>
      <c r="K7" s="60">
        <v>8905716</v>
      </c>
      <c r="L7" s="60">
        <v>10160114</v>
      </c>
      <c r="M7" s="60">
        <v>8517816</v>
      </c>
      <c r="N7" s="60">
        <v>27583646</v>
      </c>
      <c r="O7" s="60">
        <v>7953537</v>
      </c>
      <c r="P7" s="60">
        <v>8446640</v>
      </c>
      <c r="Q7" s="60">
        <v>0</v>
      </c>
      <c r="R7" s="60">
        <v>16400177</v>
      </c>
      <c r="S7" s="60">
        <v>0</v>
      </c>
      <c r="T7" s="60">
        <v>0</v>
      </c>
      <c r="U7" s="60">
        <v>0</v>
      </c>
      <c r="V7" s="60">
        <v>0</v>
      </c>
      <c r="W7" s="60">
        <v>72515480</v>
      </c>
      <c r="X7" s="60">
        <v>67302000</v>
      </c>
      <c r="Y7" s="60">
        <v>5213480</v>
      </c>
      <c r="Z7" s="140">
        <v>7.75</v>
      </c>
      <c r="AA7" s="155">
        <v>82739441</v>
      </c>
    </row>
    <row r="8" spans="1:27" ht="12.75">
      <c r="A8" s="183" t="s">
        <v>104</v>
      </c>
      <c r="B8" s="182"/>
      <c r="C8" s="155">
        <v>43006481</v>
      </c>
      <c r="D8" s="155">
        <v>0</v>
      </c>
      <c r="E8" s="156">
        <v>46027000</v>
      </c>
      <c r="F8" s="60">
        <v>46027000</v>
      </c>
      <c r="G8" s="60">
        <v>1045288</v>
      </c>
      <c r="H8" s="60">
        <v>4055676</v>
      </c>
      <c r="I8" s="60">
        <v>5267574</v>
      </c>
      <c r="J8" s="60">
        <v>10368538</v>
      </c>
      <c r="K8" s="60">
        <v>4524462</v>
      </c>
      <c r="L8" s="60">
        <v>4847354</v>
      </c>
      <c r="M8" s="60">
        <v>4701868</v>
      </c>
      <c r="N8" s="60">
        <v>14073684</v>
      </c>
      <c r="O8" s="60">
        <v>5008659</v>
      </c>
      <c r="P8" s="60">
        <v>4689320</v>
      </c>
      <c r="Q8" s="60">
        <v>0</v>
      </c>
      <c r="R8" s="60">
        <v>9697979</v>
      </c>
      <c r="S8" s="60">
        <v>0</v>
      </c>
      <c r="T8" s="60">
        <v>0</v>
      </c>
      <c r="U8" s="60">
        <v>0</v>
      </c>
      <c r="V8" s="60">
        <v>0</v>
      </c>
      <c r="W8" s="60">
        <v>34140201</v>
      </c>
      <c r="X8" s="60">
        <v>33885000</v>
      </c>
      <c r="Y8" s="60">
        <v>255201</v>
      </c>
      <c r="Z8" s="140">
        <v>0.75</v>
      </c>
      <c r="AA8" s="155">
        <v>46027000</v>
      </c>
    </row>
    <row r="9" spans="1:27" ht="12.75">
      <c r="A9" s="183" t="s">
        <v>105</v>
      </c>
      <c r="B9" s="182"/>
      <c r="C9" s="155">
        <v>17623100</v>
      </c>
      <c r="D9" s="155">
        <v>0</v>
      </c>
      <c r="E9" s="156">
        <v>18905177</v>
      </c>
      <c r="F9" s="60">
        <v>18905177</v>
      </c>
      <c r="G9" s="60">
        <v>3115025</v>
      </c>
      <c r="H9" s="60">
        <v>3107603</v>
      </c>
      <c r="I9" s="60">
        <v>3127152</v>
      </c>
      <c r="J9" s="60">
        <v>9349780</v>
      </c>
      <c r="K9" s="60">
        <v>3138919</v>
      </c>
      <c r="L9" s="60">
        <v>3161630</v>
      </c>
      <c r="M9" s="60">
        <v>2571624</v>
      </c>
      <c r="N9" s="60">
        <v>8872173</v>
      </c>
      <c r="O9" s="60">
        <v>3120394</v>
      </c>
      <c r="P9" s="60">
        <v>3174999</v>
      </c>
      <c r="Q9" s="60">
        <v>0</v>
      </c>
      <c r="R9" s="60">
        <v>6295393</v>
      </c>
      <c r="S9" s="60">
        <v>0</v>
      </c>
      <c r="T9" s="60">
        <v>0</v>
      </c>
      <c r="U9" s="60">
        <v>0</v>
      </c>
      <c r="V9" s="60">
        <v>0</v>
      </c>
      <c r="W9" s="60">
        <v>24517346</v>
      </c>
      <c r="X9" s="60">
        <v>14175000</v>
      </c>
      <c r="Y9" s="60">
        <v>10342346</v>
      </c>
      <c r="Z9" s="140">
        <v>72.96</v>
      </c>
      <c r="AA9" s="155">
        <v>18905177</v>
      </c>
    </row>
    <row r="10" spans="1:27" ht="12.75">
      <c r="A10" s="183" t="s">
        <v>106</v>
      </c>
      <c r="B10" s="182"/>
      <c r="C10" s="155">
        <v>17504823</v>
      </c>
      <c r="D10" s="155">
        <v>0</v>
      </c>
      <c r="E10" s="156">
        <v>21539340</v>
      </c>
      <c r="F10" s="54">
        <v>21539340</v>
      </c>
      <c r="G10" s="54">
        <v>2697050</v>
      </c>
      <c r="H10" s="54">
        <v>2687491</v>
      </c>
      <c r="I10" s="54">
        <v>2693236</v>
      </c>
      <c r="J10" s="54">
        <v>8077777</v>
      </c>
      <c r="K10" s="54">
        <v>2680809</v>
      </c>
      <c r="L10" s="54">
        <v>2693707</v>
      </c>
      <c r="M10" s="54">
        <v>2690122</v>
      </c>
      <c r="N10" s="54">
        <v>8064638</v>
      </c>
      <c r="O10" s="54">
        <v>2690263</v>
      </c>
      <c r="P10" s="54">
        <v>2686918</v>
      </c>
      <c r="Q10" s="54">
        <v>0</v>
      </c>
      <c r="R10" s="54">
        <v>5377181</v>
      </c>
      <c r="S10" s="54">
        <v>0</v>
      </c>
      <c r="T10" s="54">
        <v>0</v>
      </c>
      <c r="U10" s="54">
        <v>0</v>
      </c>
      <c r="V10" s="54">
        <v>0</v>
      </c>
      <c r="W10" s="54">
        <v>21519596</v>
      </c>
      <c r="X10" s="54">
        <v>16155000</v>
      </c>
      <c r="Y10" s="54">
        <v>5364596</v>
      </c>
      <c r="Z10" s="184">
        <v>33.21</v>
      </c>
      <c r="AA10" s="130">
        <v>21539340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403470</v>
      </c>
      <c r="H11" s="60">
        <v>118795</v>
      </c>
      <c r="I11" s="60">
        <v>156424</v>
      </c>
      <c r="J11" s="60">
        <v>678689</v>
      </c>
      <c r="K11" s="60">
        <v>41658</v>
      </c>
      <c r="L11" s="60">
        <v>121954</v>
      </c>
      <c r="M11" s="60">
        <v>0</v>
      </c>
      <c r="N11" s="60">
        <v>163612</v>
      </c>
      <c r="O11" s="60">
        <v>86394</v>
      </c>
      <c r="P11" s="60">
        <v>73774</v>
      </c>
      <c r="Q11" s="60">
        <v>0</v>
      </c>
      <c r="R11" s="60">
        <v>160168</v>
      </c>
      <c r="S11" s="60">
        <v>0</v>
      </c>
      <c r="T11" s="60">
        <v>0</v>
      </c>
      <c r="U11" s="60">
        <v>0</v>
      </c>
      <c r="V11" s="60">
        <v>0</v>
      </c>
      <c r="W11" s="60">
        <v>1002469</v>
      </c>
      <c r="X11" s="60"/>
      <c r="Y11" s="60">
        <v>1002469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504413</v>
      </c>
      <c r="D12" s="155">
        <v>0</v>
      </c>
      <c r="E12" s="156">
        <v>737790</v>
      </c>
      <c r="F12" s="60">
        <v>737790</v>
      </c>
      <c r="G12" s="60">
        <v>1974</v>
      </c>
      <c r="H12" s="60">
        <v>8548</v>
      </c>
      <c r="I12" s="60">
        <v>0</v>
      </c>
      <c r="J12" s="60">
        <v>10522</v>
      </c>
      <c r="K12" s="60">
        <v>1788</v>
      </c>
      <c r="L12" s="60">
        <v>1518</v>
      </c>
      <c r="M12" s="60">
        <v>1235</v>
      </c>
      <c r="N12" s="60">
        <v>4541</v>
      </c>
      <c r="O12" s="60">
        <v>738</v>
      </c>
      <c r="P12" s="60">
        <v>1538</v>
      </c>
      <c r="Q12" s="60">
        <v>0</v>
      </c>
      <c r="R12" s="60">
        <v>2276</v>
      </c>
      <c r="S12" s="60">
        <v>0</v>
      </c>
      <c r="T12" s="60">
        <v>0</v>
      </c>
      <c r="U12" s="60">
        <v>0</v>
      </c>
      <c r="V12" s="60">
        <v>0</v>
      </c>
      <c r="W12" s="60">
        <v>17339</v>
      </c>
      <c r="X12" s="60">
        <v>549000</v>
      </c>
      <c r="Y12" s="60">
        <v>-531661</v>
      </c>
      <c r="Z12" s="140">
        <v>-96.84</v>
      </c>
      <c r="AA12" s="155">
        <v>737790</v>
      </c>
    </row>
    <row r="13" spans="1:27" ht="12.75">
      <c r="A13" s="181" t="s">
        <v>109</v>
      </c>
      <c r="B13" s="185"/>
      <c r="C13" s="155">
        <v>1856360</v>
      </c>
      <c r="D13" s="155">
        <v>0</v>
      </c>
      <c r="E13" s="156">
        <v>0</v>
      </c>
      <c r="F13" s="60">
        <v>0</v>
      </c>
      <c r="G13" s="60">
        <v>53368</v>
      </c>
      <c r="H13" s="60">
        <v>247919</v>
      </c>
      <c r="I13" s="60">
        <v>182177</v>
      </c>
      <c r="J13" s="60">
        <v>483464</v>
      </c>
      <c r="K13" s="60">
        <v>101647</v>
      </c>
      <c r="L13" s="60">
        <v>41257</v>
      </c>
      <c r="M13" s="60">
        <v>20108</v>
      </c>
      <c r="N13" s="60">
        <v>163012</v>
      </c>
      <c r="O13" s="60">
        <v>137139</v>
      </c>
      <c r="P13" s="60">
        <v>74998</v>
      </c>
      <c r="Q13" s="60">
        <v>0</v>
      </c>
      <c r="R13" s="60">
        <v>212137</v>
      </c>
      <c r="S13" s="60">
        <v>0</v>
      </c>
      <c r="T13" s="60">
        <v>0</v>
      </c>
      <c r="U13" s="60">
        <v>0</v>
      </c>
      <c r="V13" s="60">
        <v>0</v>
      </c>
      <c r="W13" s="60">
        <v>858613</v>
      </c>
      <c r="X13" s="60"/>
      <c r="Y13" s="60">
        <v>858613</v>
      </c>
      <c r="Z13" s="140">
        <v>0</v>
      </c>
      <c r="AA13" s="155">
        <v>0</v>
      </c>
    </row>
    <row r="14" spans="1:27" ht="12.75">
      <c r="A14" s="181" t="s">
        <v>110</v>
      </c>
      <c r="B14" s="185"/>
      <c r="C14" s="155">
        <v>23662860</v>
      </c>
      <c r="D14" s="155">
        <v>0</v>
      </c>
      <c r="E14" s="156">
        <v>27197000</v>
      </c>
      <c r="F14" s="60">
        <v>27197000</v>
      </c>
      <c r="G14" s="60">
        <v>1709110</v>
      </c>
      <c r="H14" s="60">
        <v>1883779</v>
      </c>
      <c r="I14" s="60">
        <v>1849192</v>
      </c>
      <c r="J14" s="60">
        <v>5442081</v>
      </c>
      <c r="K14" s="60">
        <v>1926964</v>
      </c>
      <c r="L14" s="60">
        <v>1898720</v>
      </c>
      <c r="M14" s="60">
        <v>2000207</v>
      </c>
      <c r="N14" s="60">
        <v>5825891</v>
      </c>
      <c r="O14" s="60">
        <v>2038992</v>
      </c>
      <c r="P14" s="60">
        <v>1846410</v>
      </c>
      <c r="Q14" s="60">
        <v>0</v>
      </c>
      <c r="R14" s="60">
        <v>3885402</v>
      </c>
      <c r="S14" s="60">
        <v>0</v>
      </c>
      <c r="T14" s="60">
        <v>0</v>
      </c>
      <c r="U14" s="60">
        <v>0</v>
      </c>
      <c r="V14" s="60">
        <v>0</v>
      </c>
      <c r="W14" s="60">
        <v>15153374</v>
      </c>
      <c r="X14" s="60">
        <v>20394000</v>
      </c>
      <c r="Y14" s="60">
        <v>-5240626</v>
      </c>
      <c r="Z14" s="140">
        <v>-25.7</v>
      </c>
      <c r="AA14" s="155">
        <v>27197000</v>
      </c>
    </row>
    <row r="15" spans="1:27" ht="12.75">
      <c r="A15" s="181" t="s">
        <v>111</v>
      </c>
      <c r="B15" s="185"/>
      <c r="C15" s="155">
        <v>4751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180649</v>
      </c>
      <c r="D16" s="155">
        <v>0</v>
      </c>
      <c r="E16" s="156">
        <v>178068</v>
      </c>
      <c r="F16" s="60">
        <v>178068</v>
      </c>
      <c r="G16" s="60">
        <v>12500</v>
      </c>
      <c r="H16" s="60">
        <v>1667</v>
      </c>
      <c r="I16" s="60">
        <v>6487</v>
      </c>
      <c r="J16" s="60">
        <v>20654</v>
      </c>
      <c r="K16" s="60">
        <v>6205</v>
      </c>
      <c r="L16" s="60">
        <v>846</v>
      </c>
      <c r="M16" s="60">
        <v>970</v>
      </c>
      <c r="N16" s="60">
        <v>8021</v>
      </c>
      <c r="O16" s="60">
        <v>1316</v>
      </c>
      <c r="P16" s="60">
        <v>800</v>
      </c>
      <c r="Q16" s="60">
        <v>0</v>
      </c>
      <c r="R16" s="60">
        <v>2116</v>
      </c>
      <c r="S16" s="60">
        <v>0</v>
      </c>
      <c r="T16" s="60">
        <v>0</v>
      </c>
      <c r="U16" s="60">
        <v>0</v>
      </c>
      <c r="V16" s="60">
        <v>0</v>
      </c>
      <c r="W16" s="60">
        <v>30791</v>
      </c>
      <c r="X16" s="60">
        <v>135000</v>
      </c>
      <c r="Y16" s="60">
        <v>-104209</v>
      </c>
      <c r="Z16" s="140">
        <v>-77.19</v>
      </c>
      <c r="AA16" s="155">
        <v>178068</v>
      </c>
    </row>
    <row r="17" spans="1:27" ht="12.7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/>
      <c r="Y17" s="60">
        <v>0</v>
      </c>
      <c r="Z17" s="140">
        <v>0</v>
      </c>
      <c r="AA17" s="155">
        <v>0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118211967</v>
      </c>
      <c r="D19" s="155">
        <v>0</v>
      </c>
      <c r="E19" s="156">
        <v>103469000</v>
      </c>
      <c r="F19" s="60">
        <v>103469000</v>
      </c>
      <c r="G19" s="60">
        <v>44064000</v>
      </c>
      <c r="H19" s="60">
        <v>3929182</v>
      </c>
      <c r="I19" s="60">
        <v>0</v>
      </c>
      <c r="J19" s="60">
        <v>47993182</v>
      </c>
      <c r="K19" s="60">
        <v>0</v>
      </c>
      <c r="L19" s="60">
        <v>450000</v>
      </c>
      <c r="M19" s="60">
        <v>48799010</v>
      </c>
      <c r="N19" s="60">
        <v>49249010</v>
      </c>
      <c r="O19" s="60">
        <v>5406485</v>
      </c>
      <c r="P19" s="60">
        <v>3094145</v>
      </c>
      <c r="Q19" s="60">
        <v>0</v>
      </c>
      <c r="R19" s="60">
        <v>8500630</v>
      </c>
      <c r="S19" s="60">
        <v>0</v>
      </c>
      <c r="T19" s="60">
        <v>0</v>
      </c>
      <c r="U19" s="60">
        <v>0</v>
      </c>
      <c r="V19" s="60">
        <v>0</v>
      </c>
      <c r="W19" s="60">
        <v>105742822</v>
      </c>
      <c r="X19" s="60">
        <v>103469000</v>
      </c>
      <c r="Y19" s="60">
        <v>2273822</v>
      </c>
      <c r="Z19" s="140">
        <v>2.2</v>
      </c>
      <c r="AA19" s="155">
        <v>103469000</v>
      </c>
    </row>
    <row r="20" spans="1:27" ht="12.75">
      <c r="A20" s="181" t="s">
        <v>35</v>
      </c>
      <c r="B20" s="185"/>
      <c r="C20" s="155">
        <v>34491772</v>
      </c>
      <c r="D20" s="155">
        <v>0</v>
      </c>
      <c r="E20" s="156">
        <v>9263135</v>
      </c>
      <c r="F20" s="54">
        <v>9263135</v>
      </c>
      <c r="G20" s="54">
        <v>97854</v>
      </c>
      <c r="H20" s="54">
        <v>175444</v>
      </c>
      <c r="I20" s="54">
        <v>185032</v>
      </c>
      <c r="J20" s="54">
        <v>458330</v>
      </c>
      <c r="K20" s="54">
        <v>135338</v>
      </c>
      <c r="L20" s="54">
        <v>407539</v>
      </c>
      <c r="M20" s="54">
        <v>2538361</v>
      </c>
      <c r="N20" s="54">
        <v>3081238</v>
      </c>
      <c r="O20" s="54">
        <v>840583</v>
      </c>
      <c r="P20" s="54">
        <v>326115</v>
      </c>
      <c r="Q20" s="54">
        <v>0</v>
      </c>
      <c r="R20" s="54">
        <v>1166698</v>
      </c>
      <c r="S20" s="54">
        <v>0</v>
      </c>
      <c r="T20" s="54">
        <v>0</v>
      </c>
      <c r="U20" s="54">
        <v>0</v>
      </c>
      <c r="V20" s="54">
        <v>0</v>
      </c>
      <c r="W20" s="54">
        <v>4706266</v>
      </c>
      <c r="X20" s="54"/>
      <c r="Y20" s="54">
        <v>4706266</v>
      </c>
      <c r="Z20" s="184">
        <v>0</v>
      </c>
      <c r="AA20" s="130">
        <v>9263135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357602997</v>
      </c>
      <c r="D22" s="188">
        <f>SUM(D5:D21)</f>
        <v>0</v>
      </c>
      <c r="E22" s="189">
        <f t="shared" si="0"/>
        <v>331296951</v>
      </c>
      <c r="F22" s="190">
        <f t="shared" si="0"/>
        <v>331296951</v>
      </c>
      <c r="G22" s="190">
        <f t="shared" si="0"/>
        <v>64503719</v>
      </c>
      <c r="H22" s="190">
        <f t="shared" si="0"/>
        <v>27342833</v>
      </c>
      <c r="I22" s="190">
        <f t="shared" si="0"/>
        <v>24911721</v>
      </c>
      <c r="J22" s="190">
        <f t="shared" si="0"/>
        <v>116758273</v>
      </c>
      <c r="K22" s="190">
        <f t="shared" si="0"/>
        <v>23244000</v>
      </c>
      <c r="L22" s="190">
        <f t="shared" si="0"/>
        <v>25562810</v>
      </c>
      <c r="M22" s="190">
        <f t="shared" si="0"/>
        <v>73620437</v>
      </c>
      <c r="N22" s="190">
        <f t="shared" si="0"/>
        <v>122427247</v>
      </c>
      <c r="O22" s="190">
        <f t="shared" si="0"/>
        <v>29076212</v>
      </c>
      <c r="P22" s="190">
        <f t="shared" si="0"/>
        <v>26182907</v>
      </c>
      <c r="Q22" s="190">
        <f t="shared" si="0"/>
        <v>0</v>
      </c>
      <c r="R22" s="190">
        <f t="shared" si="0"/>
        <v>55259119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294444639</v>
      </c>
      <c r="X22" s="190">
        <f t="shared" si="0"/>
        <v>271994000</v>
      </c>
      <c r="Y22" s="190">
        <f t="shared" si="0"/>
        <v>22450639</v>
      </c>
      <c r="Z22" s="191">
        <f>+IF(X22&lt;&gt;0,+(Y22/X22)*100,0)</f>
        <v>8.254093472650132</v>
      </c>
      <c r="AA22" s="188">
        <f>SUM(AA5:AA21)</f>
        <v>331296951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129831492</v>
      </c>
      <c r="D25" s="155">
        <v>0</v>
      </c>
      <c r="E25" s="156">
        <v>140195469</v>
      </c>
      <c r="F25" s="60">
        <v>140195469</v>
      </c>
      <c r="G25" s="60">
        <v>11252803</v>
      </c>
      <c r="H25" s="60">
        <v>11039897</v>
      </c>
      <c r="I25" s="60">
        <v>11261240</v>
      </c>
      <c r="J25" s="60">
        <v>33553940</v>
      </c>
      <c r="K25" s="60">
        <v>10966040</v>
      </c>
      <c r="L25" s="60">
        <v>10631694</v>
      </c>
      <c r="M25" s="60">
        <v>11558231</v>
      </c>
      <c r="N25" s="60">
        <v>33155965</v>
      </c>
      <c r="O25" s="60">
        <v>11093647</v>
      </c>
      <c r="P25" s="60">
        <v>10127117</v>
      </c>
      <c r="Q25" s="60">
        <v>0</v>
      </c>
      <c r="R25" s="60">
        <v>21220764</v>
      </c>
      <c r="S25" s="60">
        <v>0</v>
      </c>
      <c r="T25" s="60">
        <v>0</v>
      </c>
      <c r="U25" s="60">
        <v>0</v>
      </c>
      <c r="V25" s="60">
        <v>0</v>
      </c>
      <c r="W25" s="60">
        <v>87930669</v>
      </c>
      <c r="X25" s="60">
        <v>106542000</v>
      </c>
      <c r="Y25" s="60">
        <v>-18611331</v>
      </c>
      <c r="Z25" s="140">
        <v>-17.47</v>
      </c>
      <c r="AA25" s="155">
        <v>140195469</v>
      </c>
    </row>
    <row r="26" spans="1:27" ht="12.75">
      <c r="A26" s="183" t="s">
        <v>38</v>
      </c>
      <c r="B26" s="182"/>
      <c r="C26" s="155">
        <v>7480200</v>
      </c>
      <c r="D26" s="155">
        <v>0</v>
      </c>
      <c r="E26" s="156">
        <v>7770000</v>
      </c>
      <c r="F26" s="60">
        <v>7770000</v>
      </c>
      <c r="G26" s="60">
        <v>629491</v>
      </c>
      <c r="H26" s="60">
        <v>636749</v>
      </c>
      <c r="I26" s="60">
        <v>648775</v>
      </c>
      <c r="J26" s="60">
        <v>1915015</v>
      </c>
      <c r="K26" s="60">
        <v>626756</v>
      </c>
      <c r="L26" s="60">
        <v>651448</v>
      </c>
      <c r="M26" s="60">
        <v>638491</v>
      </c>
      <c r="N26" s="60">
        <v>1916695</v>
      </c>
      <c r="O26" s="60">
        <v>624477</v>
      </c>
      <c r="P26" s="60">
        <v>1185912</v>
      </c>
      <c r="Q26" s="60">
        <v>0</v>
      </c>
      <c r="R26" s="60">
        <v>1810389</v>
      </c>
      <c r="S26" s="60">
        <v>0</v>
      </c>
      <c r="T26" s="60">
        <v>0</v>
      </c>
      <c r="U26" s="60">
        <v>0</v>
      </c>
      <c r="V26" s="60">
        <v>0</v>
      </c>
      <c r="W26" s="60">
        <v>5642099</v>
      </c>
      <c r="X26" s="60">
        <v>5832000</v>
      </c>
      <c r="Y26" s="60">
        <v>-189901</v>
      </c>
      <c r="Z26" s="140">
        <v>-3.26</v>
      </c>
      <c r="AA26" s="155">
        <v>7770000</v>
      </c>
    </row>
    <row r="27" spans="1:27" ht="12.75">
      <c r="A27" s="183" t="s">
        <v>118</v>
      </c>
      <c r="B27" s="182"/>
      <c r="C27" s="155">
        <v>91368760</v>
      </c>
      <c r="D27" s="155">
        <v>0</v>
      </c>
      <c r="E27" s="156">
        <v>21535360</v>
      </c>
      <c r="F27" s="60">
        <v>21535360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16155000</v>
      </c>
      <c r="Y27" s="60">
        <v>-16155000</v>
      </c>
      <c r="Z27" s="140">
        <v>-100</v>
      </c>
      <c r="AA27" s="155">
        <v>21535360</v>
      </c>
    </row>
    <row r="28" spans="1:27" ht="12.75">
      <c r="A28" s="183" t="s">
        <v>39</v>
      </c>
      <c r="B28" s="182"/>
      <c r="C28" s="155">
        <v>50293226</v>
      </c>
      <c r="D28" s="155">
        <v>0</v>
      </c>
      <c r="E28" s="156">
        <v>61395992</v>
      </c>
      <c r="F28" s="60">
        <v>61395992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46044000</v>
      </c>
      <c r="Y28" s="60">
        <v>-46044000</v>
      </c>
      <c r="Z28" s="140">
        <v>-100</v>
      </c>
      <c r="AA28" s="155">
        <v>61395992</v>
      </c>
    </row>
    <row r="29" spans="1:27" ht="12.75">
      <c r="A29" s="183" t="s">
        <v>40</v>
      </c>
      <c r="B29" s="182"/>
      <c r="C29" s="155">
        <v>27895393</v>
      </c>
      <c r="D29" s="155">
        <v>0</v>
      </c>
      <c r="E29" s="156">
        <v>25591442</v>
      </c>
      <c r="F29" s="60">
        <v>25591442</v>
      </c>
      <c r="G29" s="60">
        <v>42775</v>
      </c>
      <c r="H29" s="60">
        <v>133723</v>
      </c>
      <c r="I29" s="60">
        <v>104612</v>
      </c>
      <c r="J29" s="60">
        <v>281110</v>
      </c>
      <c r="K29" s="60">
        <v>164867</v>
      </c>
      <c r="L29" s="60">
        <v>315357</v>
      </c>
      <c r="M29" s="60">
        <v>216988</v>
      </c>
      <c r="N29" s="60">
        <v>697212</v>
      </c>
      <c r="O29" s="60">
        <v>531289</v>
      </c>
      <c r="P29" s="60">
        <v>576370</v>
      </c>
      <c r="Q29" s="60">
        <v>0</v>
      </c>
      <c r="R29" s="60">
        <v>1107659</v>
      </c>
      <c r="S29" s="60">
        <v>0</v>
      </c>
      <c r="T29" s="60">
        <v>0</v>
      </c>
      <c r="U29" s="60">
        <v>0</v>
      </c>
      <c r="V29" s="60">
        <v>0</v>
      </c>
      <c r="W29" s="60">
        <v>2085981</v>
      </c>
      <c r="X29" s="60">
        <v>19278000</v>
      </c>
      <c r="Y29" s="60">
        <v>-17192019</v>
      </c>
      <c r="Z29" s="140">
        <v>-89.18</v>
      </c>
      <c r="AA29" s="155">
        <v>25591442</v>
      </c>
    </row>
    <row r="30" spans="1:27" ht="12.75">
      <c r="A30" s="183" t="s">
        <v>119</v>
      </c>
      <c r="B30" s="182"/>
      <c r="C30" s="155">
        <v>114142366</v>
      </c>
      <c r="D30" s="155">
        <v>0</v>
      </c>
      <c r="E30" s="156">
        <v>108881999</v>
      </c>
      <c r="F30" s="60">
        <v>108881999</v>
      </c>
      <c r="G30" s="60">
        <v>3465954</v>
      </c>
      <c r="H30" s="60">
        <v>12381286</v>
      </c>
      <c r="I30" s="60">
        <v>12304069</v>
      </c>
      <c r="J30" s="60">
        <v>28151309</v>
      </c>
      <c r="K30" s="60">
        <v>8234537</v>
      </c>
      <c r="L30" s="60">
        <v>8727749</v>
      </c>
      <c r="M30" s="60">
        <v>8030991</v>
      </c>
      <c r="N30" s="60">
        <v>24993277</v>
      </c>
      <c r="O30" s="60">
        <v>8092562</v>
      </c>
      <c r="P30" s="60">
        <v>8994925</v>
      </c>
      <c r="Q30" s="60">
        <v>0</v>
      </c>
      <c r="R30" s="60">
        <v>17087487</v>
      </c>
      <c r="S30" s="60">
        <v>0</v>
      </c>
      <c r="T30" s="60">
        <v>0</v>
      </c>
      <c r="U30" s="60">
        <v>0</v>
      </c>
      <c r="V30" s="60">
        <v>0</v>
      </c>
      <c r="W30" s="60">
        <v>70232073</v>
      </c>
      <c r="X30" s="60">
        <v>81666000</v>
      </c>
      <c r="Y30" s="60">
        <v>-11433927</v>
      </c>
      <c r="Z30" s="140">
        <v>-14</v>
      </c>
      <c r="AA30" s="155">
        <v>108881999</v>
      </c>
    </row>
    <row r="31" spans="1:27" ht="12.75">
      <c r="A31" s="183" t="s">
        <v>120</v>
      </c>
      <c r="B31" s="182"/>
      <c r="C31" s="155">
        <v>4874598</v>
      </c>
      <c r="D31" s="155">
        <v>0</v>
      </c>
      <c r="E31" s="156">
        <v>1294837</v>
      </c>
      <c r="F31" s="60">
        <v>1294837</v>
      </c>
      <c r="G31" s="60">
        <v>90101</v>
      </c>
      <c r="H31" s="60">
        <v>530613</v>
      </c>
      <c r="I31" s="60">
        <v>465392</v>
      </c>
      <c r="J31" s="60">
        <v>1086106</v>
      </c>
      <c r="K31" s="60">
        <v>102848</v>
      </c>
      <c r="L31" s="60">
        <v>363013</v>
      </c>
      <c r="M31" s="60">
        <v>94497</v>
      </c>
      <c r="N31" s="60">
        <v>560358</v>
      </c>
      <c r="O31" s="60">
        <v>273763</v>
      </c>
      <c r="P31" s="60">
        <v>223771</v>
      </c>
      <c r="Q31" s="60">
        <v>0</v>
      </c>
      <c r="R31" s="60">
        <v>497534</v>
      </c>
      <c r="S31" s="60">
        <v>0</v>
      </c>
      <c r="T31" s="60">
        <v>0</v>
      </c>
      <c r="U31" s="60">
        <v>0</v>
      </c>
      <c r="V31" s="60">
        <v>0</v>
      </c>
      <c r="W31" s="60">
        <v>2143998</v>
      </c>
      <c r="X31" s="60">
        <v>972000</v>
      </c>
      <c r="Y31" s="60">
        <v>1171998</v>
      </c>
      <c r="Z31" s="140">
        <v>120.58</v>
      </c>
      <c r="AA31" s="155">
        <v>1294837</v>
      </c>
    </row>
    <row r="32" spans="1:27" ht="12.75">
      <c r="A32" s="183" t="s">
        <v>121</v>
      </c>
      <c r="B32" s="182"/>
      <c r="C32" s="155">
        <v>10421265</v>
      </c>
      <c r="D32" s="155">
        <v>0</v>
      </c>
      <c r="E32" s="156">
        <v>10766306</v>
      </c>
      <c r="F32" s="60">
        <v>10766306</v>
      </c>
      <c r="G32" s="60">
        <v>653026</v>
      </c>
      <c r="H32" s="60">
        <v>794347</v>
      </c>
      <c r="I32" s="60">
        <v>370498</v>
      </c>
      <c r="J32" s="60">
        <v>1817871</v>
      </c>
      <c r="K32" s="60">
        <v>667047</v>
      </c>
      <c r="L32" s="60">
        <v>257965</v>
      </c>
      <c r="M32" s="60">
        <v>1376615</v>
      </c>
      <c r="N32" s="60">
        <v>2301627</v>
      </c>
      <c r="O32" s="60">
        <v>904684</v>
      </c>
      <c r="P32" s="60">
        <v>363650</v>
      </c>
      <c r="Q32" s="60">
        <v>0</v>
      </c>
      <c r="R32" s="60">
        <v>1268334</v>
      </c>
      <c r="S32" s="60">
        <v>0</v>
      </c>
      <c r="T32" s="60">
        <v>0</v>
      </c>
      <c r="U32" s="60">
        <v>0</v>
      </c>
      <c r="V32" s="60">
        <v>0</v>
      </c>
      <c r="W32" s="60">
        <v>5387832</v>
      </c>
      <c r="X32" s="60">
        <v>8028000</v>
      </c>
      <c r="Y32" s="60">
        <v>-2640168</v>
      </c>
      <c r="Z32" s="140">
        <v>-32.89</v>
      </c>
      <c r="AA32" s="155">
        <v>10766306</v>
      </c>
    </row>
    <row r="33" spans="1:27" ht="12.7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/>
      <c r="Y33" s="60">
        <v>0</v>
      </c>
      <c r="Z33" s="140">
        <v>0</v>
      </c>
      <c r="AA33" s="155">
        <v>0</v>
      </c>
    </row>
    <row r="34" spans="1:27" ht="12.75">
      <c r="A34" s="183" t="s">
        <v>43</v>
      </c>
      <c r="B34" s="182"/>
      <c r="C34" s="155">
        <v>24740432</v>
      </c>
      <c r="D34" s="155">
        <v>0</v>
      </c>
      <c r="E34" s="156">
        <v>52496300</v>
      </c>
      <c r="F34" s="60">
        <v>52496300</v>
      </c>
      <c r="G34" s="60">
        <v>1646256</v>
      </c>
      <c r="H34" s="60">
        <v>1858284</v>
      </c>
      <c r="I34" s="60">
        <v>2296594</v>
      </c>
      <c r="J34" s="60">
        <v>5801134</v>
      </c>
      <c r="K34" s="60">
        <v>3257239</v>
      </c>
      <c r="L34" s="60">
        <v>3644111</v>
      </c>
      <c r="M34" s="60">
        <v>1800889</v>
      </c>
      <c r="N34" s="60">
        <v>8702239</v>
      </c>
      <c r="O34" s="60">
        <v>3243779</v>
      </c>
      <c r="P34" s="60">
        <v>1881792</v>
      </c>
      <c r="Q34" s="60">
        <v>0</v>
      </c>
      <c r="R34" s="60">
        <v>5125571</v>
      </c>
      <c r="S34" s="60">
        <v>0</v>
      </c>
      <c r="T34" s="60">
        <v>0</v>
      </c>
      <c r="U34" s="60">
        <v>0</v>
      </c>
      <c r="V34" s="60">
        <v>0</v>
      </c>
      <c r="W34" s="60">
        <v>19628944</v>
      </c>
      <c r="X34" s="60">
        <v>39447000</v>
      </c>
      <c r="Y34" s="60">
        <v>-19818056</v>
      </c>
      <c r="Z34" s="140">
        <v>-50.24</v>
      </c>
      <c r="AA34" s="155">
        <v>52496300</v>
      </c>
    </row>
    <row r="35" spans="1:27" ht="12.75">
      <c r="A35" s="181" t="s">
        <v>122</v>
      </c>
      <c r="B35" s="185"/>
      <c r="C35" s="155">
        <v>716463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461764195</v>
      </c>
      <c r="D36" s="188">
        <f>SUM(D25:D35)</f>
        <v>0</v>
      </c>
      <c r="E36" s="189">
        <f t="shared" si="1"/>
        <v>429927705</v>
      </c>
      <c r="F36" s="190">
        <f t="shared" si="1"/>
        <v>429927705</v>
      </c>
      <c r="G36" s="190">
        <f t="shared" si="1"/>
        <v>17780406</v>
      </c>
      <c r="H36" s="190">
        <f t="shared" si="1"/>
        <v>27374899</v>
      </c>
      <c r="I36" s="190">
        <f t="shared" si="1"/>
        <v>27451180</v>
      </c>
      <c r="J36" s="190">
        <f t="shared" si="1"/>
        <v>72606485</v>
      </c>
      <c r="K36" s="190">
        <f t="shared" si="1"/>
        <v>24019334</v>
      </c>
      <c r="L36" s="190">
        <f t="shared" si="1"/>
        <v>24591337</v>
      </c>
      <c r="M36" s="190">
        <f t="shared" si="1"/>
        <v>23716702</v>
      </c>
      <c r="N36" s="190">
        <f t="shared" si="1"/>
        <v>72327373</v>
      </c>
      <c r="O36" s="190">
        <f t="shared" si="1"/>
        <v>24764201</v>
      </c>
      <c r="P36" s="190">
        <f t="shared" si="1"/>
        <v>23353537</v>
      </c>
      <c r="Q36" s="190">
        <f t="shared" si="1"/>
        <v>0</v>
      </c>
      <c r="R36" s="190">
        <f t="shared" si="1"/>
        <v>48117738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193051596</v>
      </c>
      <c r="X36" s="190">
        <f t="shared" si="1"/>
        <v>323964000</v>
      </c>
      <c r="Y36" s="190">
        <f t="shared" si="1"/>
        <v>-130912404</v>
      </c>
      <c r="Z36" s="191">
        <f>+IF(X36&lt;&gt;0,+(Y36/X36)*100,0)</f>
        <v>-40.40955291328666</v>
      </c>
      <c r="AA36" s="188">
        <f>SUM(AA25:AA35)</f>
        <v>429927705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-104161198</v>
      </c>
      <c r="D38" s="199">
        <f>+D22-D36</f>
        <v>0</v>
      </c>
      <c r="E38" s="200">
        <f t="shared" si="2"/>
        <v>-98630754</v>
      </c>
      <c r="F38" s="106">
        <f t="shared" si="2"/>
        <v>-98630754</v>
      </c>
      <c r="G38" s="106">
        <f t="shared" si="2"/>
        <v>46723313</v>
      </c>
      <c r="H38" s="106">
        <f t="shared" si="2"/>
        <v>-32066</v>
      </c>
      <c r="I38" s="106">
        <f t="shared" si="2"/>
        <v>-2539459</v>
      </c>
      <c r="J38" s="106">
        <f t="shared" si="2"/>
        <v>44151788</v>
      </c>
      <c r="K38" s="106">
        <f t="shared" si="2"/>
        <v>-775334</v>
      </c>
      <c r="L38" s="106">
        <f t="shared" si="2"/>
        <v>971473</v>
      </c>
      <c r="M38" s="106">
        <f t="shared" si="2"/>
        <v>49903735</v>
      </c>
      <c r="N38" s="106">
        <f t="shared" si="2"/>
        <v>50099874</v>
      </c>
      <c r="O38" s="106">
        <f t="shared" si="2"/>
        <v>4312011</v>
      </c>
      <c r="P38" s="106">
        <f t="shared" si="2"/>
        <v>2829370</v>
      </c>
      <c r="Q38" s="106">
        <f t="shared" si="2"/>
        <v>0</v>
      </c>
      <c r="R38" s="106">
        <f t="shared" si="2"/>
        <v>7141381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101393043</v>
      </c>
      <c r="X38" s="106">
        <f>IF(F22=F36,0,X22-X36)</f>
        <v>-51970000</v>
      </c>
      <c r="Y38" s="106">
        <f t="shared" si="2"/>
        <v>153363043</v>
      </c>
      <c r="Z38" s="201">
        <f>+IF(X38&lt;&gt;0,+(Y38/X38)*100,0)</f>
        <v>-295.09917837213777</v>
      </c>
      <c r="AA38" s="199">
        <f>+AA22-AA36</f>
        <v>-98630754</v>
      </c>
    </row>
    <row r="39" spans="1:27" ht="12.75">
      <c r="A39" s="181" t="s">
        <v>46</v>
      </c>
      <c r="B39" s="185"/>
      <c r="C39" s="155">
        <v>48698788</v>
      </c>
      <c r="D39" s="155">
        <v>0</v>
      </c>
      <c r="E39" s="156">
        <v>40546000</v>
      </c>
      <c r="F39" s="60">
        <v>40546000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39482000</v>
      </c>
      <c r="Y39" s="60">
        <v>-39482000</v>
      </c>
      <c r="Z39" s="140">
        <v>-100</v>
      </c>
      <c r="AA39" s="155">
        <v>40546000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749997</v>
      </c>
      <c r="Y40" s="54">
        <v>-749997</v>
      </c>
      <c r="Z40" s="184">
        <v>-100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-55462410</v>
      </c>
      <c r="D42" s="206">
        <f>SUM(D38:D41)</f>
        <v>0</v>
      </c>
      <c r="E42" s="207">
        <f t="shared" si="3"/>
        <v>-58084754</v>
      </c>
      <c r="F42" s="88">
        <f t="shared" si="3"/>
        <v>-58084754</v>
      </c>
      <c r="G42" s="88">
        <f t="shared" si="3"/>
        <v>46723313</v>
      </c>
      <c r="H42" s="88">
        <f t="shared" si="3"/>
        <v>-32066</v>
      </c>
      <c r="I42" s="88">
        <f t="shared" si="3"/>
        <v>-2539459</v>
      </c>
      <c r="J42" s="88">
        <f t="shared" si="3"/>
        <v>44151788</v>
      </c>
      <c r="K42" s="88">
        <f t="shared" si="3"/>
        <v>-775334</v>
      </c>
      <c r="L42" s="88">
        <f t="shared" si="3"/>
        <v>971473</v>
      </c>
      <c r="M42" s="88">
        <f t="shared" si="3"/>
        <v>49903735</v>
      </c>
      <c r="N42" s="88">
        <f t="shared" si="3"/>
        <v>50099874</v>
      </c>
      <c r="O42" s="88">
        <f t="shared" si="3"/>
        <v>4312011</v>
      </c>
      <c r="P42" s="88">
        <f t="shared" si="3"/>
        <v>2829370</v>
      </c>
      <c r="Q42" s="88">
        <f t="shared" si="3"/>
        <v>0</v>
      </c>
      <c r="R42" s="88">
        <f t="shared" si="3"/>
        <v>7141381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101393043</v>
      </c>
      <c r="X42" s="88">
        <f t="shared" si="3"/>
        <v>-11738003</v>
      </c>
      <c r="Y42" s="88">
        <f t="shared" si="3"/>
        <v>113131046</v>
      </c>
      <c r="Z42" s="208">
        <f>+IF(X42&lt;&gt;0,+(Y42/X42)*100,0)</f>
        <v>-963.801474577916</v>
      </c>
      <c r="AA42" s="206">
        <f>SUM(AA38:AA41)</f>
        <v>-58084754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-55462410</v>
      </c>
      <c r="D44" s="210">
        <f>+D42-D43</f>
        <v>0</v>
      </c>
      <c r="E44" s="211">
        <f t="shared" si="4"/>
        <v>-58084754</v>
      </c>
      <c r="F44" s="77">
        <f t="shared" si="4"/>
        <v>-58084754</v>
      </c>
      <c r="G44" s="77">
        <f t="shared" si="4"/>
        <v>46723313</v>
      </c>
      <c r="H44" s="77">
        <f t="shared" si="4"/>
        <v>-32066</v>
      </c>
      <c r="I44" s="77">
        <f t="shared" si="4"/>
        <v>-2539459</v>
      </c>
      <c r="J44" s="77">
        <f t="shared" si="4"/>
        <v>44151788</v>
      </c>
      <c r="K44" s="77">
        <f t="shared" si="4"/>
        <v>-775334</v>
      </c>
      <c r="L44" s="77">
        <f t="shared" si="4"/>
        <v>971473</v>
      </c>
      <c r="M44" s="77">
        <f t="shared" si="4"/>
        <v>49903735</v>
      </c>
      <c r="N44" s="77">
        <f t="shared" si="4"/>
        <v>50099874</v>
      </c>
      <c r="O44" s="77">
        <f t="shared" si="4"/>
        <v>4312011</v>
      </c>
      <c r="P44" s="77">
        <f t="shared" si="4"/>
        <v>2829370</v>
      </c>
      <c r="Q44" s="77">
        <f t="shared" si="4"/>
        <v>0</v>
      </c>
      <c r="R44" s="77">
        <f t="shared" si="4"/>
        <v>7141381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101393043</v>
      </c>
      <c r="X44" s="77">
        <f t="shared" si="4"/>
        <v>-11738003</v>
      </c>
      <c r="Y44" s="77">
        <f t="shared" si="4"/>
        <v>113131046</v>
      </c>
      <c r="Z44" s="212">
        <f>+IF(X44&lt;&gt;0,+(Y44/X44)*100,0)</f>
        <v>-963.801474577916</v>
      </c>
      <c r="AA44" s="210">
        <f>+AA42-AA43</f>
        <v>-58084754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-55462410</v>
      </c>
      <c r="D46" s="206">
        <f>SUM(D44:D45)</f>
        <v>0</v>
      </c>
      <c r="E46" s="207">
        <f t="shared" si="5"/>
        <v>-58084754</v>
      </c>
      <c r="F46" s="88">
        <f t="shared" si="5"/>
        <v>-58084754</v>
      </c>
      <c r="G46" s="88">
        <f t="shared" si="5"/>
        <v>46723313</v>
      </c>
      <c r="H46" s="88">
        <f t="shared" si="5"/>
        <v>-32066</v>
      </c>
      <c r="I46" s="88">
        <f t="shared" si="5"/>
        <v>-2539459</v>
      </c>
      <c r="J46" s="88">
        <f t="shared" si="5"/>
        <v>44151788</v>
      </c>
      <c r="K46" s="88">
        <f t="shared" si="5"/>
        <v>-775334</v>
      </c>
      <c r="L46" s="88">
        <f t="shared" si="5"/>
        <v>971473</v>
      </c>
      <c r="M46" s="88">
        <f t="shared" si="5"/>
        <v>49903735</v>
      </c>
      <c r="N46" s="88">
        <f t="shared" si="5"/>
        <v>50099874</v>
      </c>
      <c r="O46" s="88">
        <f t="shared" si="5"/>
        <v>4312011</v>
      </c>
      <c r="P46" s="88">
        <f t="shared" si="5"/>
        <v>2829370</v>
      </c>
      <c r="Q46" s="88">
        <f t="shared" si="5"/>
        <v>0</v>
      </c>
      <c r="R46" s="88">
        <f t="shared" si="5"/>
        <v>7141381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101393043</v>
      </c>
      <c r="X46" s="88">
        <f t="shared" si="5"/>
        <v>-11738003</v>
      </c>
      <c r="Y46" s="88">
        <f t="shared" si="5"/>
        <v>113131046</v>
      </c>
      <c r="Z46" s="208">
        <f>+IF(X46&lt;&gt;0,+(Y46/X46)*100,0)</f>
        <v>-963.801474577916</v>
      </c>
      <c r="AA46" s="206">
        <f>SUM(AA44:AA45)</f>
        <v>-58084754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-55462410</v>
      </c>
      <c r="D48" s="217">
        <f>SUM(D46:D47)</f>
        <v>0</v>
      </c>
      <c r="E48" s="218">
        <f t="shared" si="6"/>
        <v>-58084754</v>
      </c>
      <c r="F48" s="219">
        <f t="shared" si="6"/>
        <v>-58084754</v>
      </c>
      <c r="G48" s="219">
        <f t="shared" si="6"/>
        <v>46723313</v>
      </c>
      <c r="H48" s="220">
        <f t="shared" si="6"/>
        <v>-32066</v>
      </c>
      <c r="I48" s="220">
        <f t="shared" si="6"/>
        <v>-2539459</v>
      </c>
      <c r="J48" s="220">
        <f t="shared" si="6"/>
        <v>44151788</v>
      </c>
      <c r="K48" s="220">
        <f t="shared" si="6"/>
        <v>-775334</v>
      </c>
      <c r="L48" s="220">
        <f t="shared" si="6"/>
        <v>971473</v>
      </c>
      <c r="M48" s="219">
        <f t="shared" si="6"/>
        <v>49903735</v>
      </c>
      <c r="N48" s="219">
        <f t="shared" si="6"/>
        <v>50099874</v>
      </c>
      <c r="O48" s="220">
        <f t="shared" si="6"/>
        <v>4312011</v>
      </c>
      <c r="P48" s="220">
        <f t="shared" si="6"/>
        <v>2829370</v>
      </c>
      <c r="Q48" s="220">
        <f t="shared" si="6"/>
        <v>0</v>
      </c>
      <c r="R48" s="220">
        <f t="shared" si="6"/>
        <v>7141381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101393043</v>
      </c>
      <c r="X48" s="220">
        <f t="shared" si="6"/>
        <v>-11738003</v>
      </c>
      <c r="Y48" s="220">
        <f t="shared" si="6"/>
        <v>113131046</v>
      </c>
      <c r="Z48" s="221">
        <f>+IF(X48&lt;&gt;0,+(Y48/X48)*100,0)</f>
        <v>-963.801474577916</v>
      </c>
      <c r="AA48" s="222">
        <f>SUM(AA46:AA47)</f>
        <v>-58084754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2373974</v>
      </c>
      <c r="D5" s="153">
        <f>SUM(D6:D8)</f>
        <v>0</v>
      </c>
      <c r="E5" s="154">
        <f t="shared" si="0"/>
        <v>1064000</v>
      </c>
      <c r="F5" s="100">
        <f t="shared" si="0"/>
        <v>1064000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70429</v>
      </c>
      <c r="L5" s="100">
        <f t="shared" si="0"/>
        <v>0</v>
      </c>
      <c r="M5" s="100">
        <f t="shared" si="0"/>
        <v>0</v>
      </c>
      <c r="N5" s="100">
        <f t="shared" si="0"/>
        <v>70429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70429</v>
      </c>
      <c r="X5" s="100">
        <f t="shared" si="0"/>
        <v>749997</v>
      </c>
      <c r="Y5" s="100">
        <f t="shared" si="0"/>
        <v>-679568</v>
      </c>
      <c r="Z5" s="137">
        <f>+IF(X5&lt;&gt;0,+(Y5/X5)*100,0)</f>
        <v>-90.60942910438308</v>
      </c>
      <c r="AA5" s="153">
        <f>SUM(AA6:AA8)</f>
        <v>1064000</v>
      </c>
    </row>
    <row r="6" spans="1:27" ht="12.7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138" t="s">
        <v>76</v>
      </c>
      <c r="B7" s="136"/>
      <c r="C7" s="157">
        <v>577113</v>
      </c>
      <c r="D7" s="157"/>
      <c r="E7" s="158">
        <v>1064000</v>
      </c>
      <c r="F7" s="159">
        <v>1064000</v>
      </c>
      <c r="G7" s="159"/>
      <c r="H7" s="159"/>
      <c r="I7" s="159"/>
      <c r="J7" s="159"/>
      <c r="K7" s="159">
        <v>70429</v>
      </c>
      <c r="L7" s="159"/>
      <c r="M7" s="159"/>
      <c r="N7" s="159">
        <v>70429</v>
      </c>
      <c r="O7" s="159"/>
      <c r="P7" s="159"/>
      <c r="Q7" s="159"/>
      <c r="R7" s="159"/>
      <c r="S7" s="159"/>
      <c r="T7" s="159"/>
      <c r="U7" s="159"/>
      <c r="V7" s="159"/>
      <c r="W7" s="159">
        <v>70429</v>
      </c>
      <c r="X7" s="159">
        <v>749997</v>
      </c>
      <c r="Y7" s="159">
        <v>-679568</v>
      </c>
      <c r="Z7" s="141">
        <v>-90.61</v>
      </c>
      <c r="AA7" s="225">
        <v>1064000</v>
      </c>
    </row>
    <row r="8" spans="1:27" ht="12.75">
      <c r="A8" s="138" t="s">
        <v>77</v>
      </c>
      <c r="B8" s="136"/>
      <c r="C8" s="155">
        <v>1796861</v>
      </c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154015</v>
      </c>
      <c r="I9" s="100">
        <f t="shared" si="1"/>
        <v>0</v>
      </c>
      <c r="J9" s="100">
        <f t="shared" si="1"/>
        <v>154015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154015</v>
      </c>
      <c r="X9" s="100">
        <f t="shared" si="1"/>
        <v>0</v>
      </c>
      <c r="Y9" s="100">
        <f t="shared" si="1"/>
        <v>154015</v>
      </c>
      <c r="Z9" s="137">
        <f>+IF(X9&lt;&gt;0,+(Y9/X9)*100,0)</f>
        <v>0</v>
      </c>
      <c r="AA9" s="102">
        <f>SUM(AA10:AA14)</f>
        <v>0</v>
      </c>
    </row>
    <row r="10" spans="1:27" ht="12.7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>
        <v>154015</v>
      </c>
      <c r="I12" s="60"/>
      <c r="J12" s="60">
        <v>154015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154015</v>
      </c>
      <c r="X12" s="60"/>
      <c r="Y12" s="60">
        <v>154015</v>
      </c>
      <c r="Z12" s="140"/>
      <c r="AA12" s="62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34482000</v>
      </c>
      <c r="F15" s="100">
        <f t="shared" si="2"/>
        <v>34482000</v>
      </c>
      <c r="G15" s="100">
        <f t="shared" si="2"/>
        <v>72208</v>
      </c>
      <c r="H15" s="100">
        <f t="shared" si="2"/>
        <v>0</v>
      </c>
      <c r="I15" s="100">
        <f t="shared" si="2"/>
        <v>774261</v>
      </c>
      <c r="J15" s="100">
        <f t="shared" si="2"/>
        <v>846469</v>
      </c>
      <c r="K15" s="100">
        <f t="shared" si="2"/>
        <v>66971</v>
      </c>
      <c r="L15" s="100">
        <f t="shared" si="2"/>
        <v>1312283</v>
      </c>
      <c r="M15" s="100">
        <f t="shared" si="2"/>
        <v>1146021</v>
      </c>
      <c r="N15" s="100">
        <f t="shared" si="2"/>
        <v>2525275</v>
      </c>
      <c r="O15" s="100">
        <f t="shared" si="2"/>
        <v>2307853</v>
      </c>
      <c r="P15" s="100">
        <f t="shared" si="2"/>
        <v>0</v>
      </c>
      <c r="Q15" s="100">
        <f t="shared" si="2"/>
        <v>0</v>
      </c>
      <c r="R15" s="100">
        <f t="shared" si="2"/>
        <v>2307853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5679597</v>
      </c>
      <c r="X15" s="100">
        <f t="shared" si="2"/>
        <v>26133750</v>
      </c>
      <c r="Y15" s="100">
        <f t="shared" si="2"/>
        <v>-20454153</v>
      </c>
      <c r="Z15" s="137">
        <f>+IF(X15&lt;&gt;0,+(Y15/X15)*100,0)</f>
        <v>-78.26719471947195</v>
      </c>
      <c r="AA15" s="102">
        <f>SUM(AA16:AA18)</f>
        <v>34482000</v>
      </c>
    </row>
    <row r="16" spans="1:27" ht="12.75">
      <c r="A16" s="138" t="s">
        <v>85</v>
      </c>
      <c r="B16" s="136"/>
      <c r="C16" s="155"/>
      <c r="D16" s="155"/>
      <c r="E16" s="156"/>
      <c r="F16" s="60"/>
      <c r="G16" s="60">
        <v>72208</v>
      </c>
      <c r="H16" s="60"/>
      <c r="I16" s="60">
        <v>298648</v>
      </c>
      <c r="J16" s="60">
        <v>370856</v>
      </c>
      <c r="K16" s="60">
        <v>66971</v>
      </c>
      <c r="L16" s="60"/>
      <c r="M16" s="60"/>
      <c r="N16" s="60">
        <v>66971</v>
      </c>
      <c r="O16" s="60">
        <v>66971</v>
      </c>
      <c r="P16" s="60"/>
      <c r="Q16" s="60"/>
      <c r="R16" s="60">
        <v>66971</v>
      </c>
      <c r="S16" s="60"/>
      <c r="T16" s="60"/>
      <c r="U16" s="60"/>
      <c r="V16" s="60"/>
      <c r="W16" s="60">
        <v>504798</v>
      </c>
      <c r="X16" s="60"/>
      <c r="Y16" s="60">
        <v>504798</v>
      </c>
      <c r="Z16" s="140"/>
      <c r="AA16" s="62"/>
    </row>
    <row r="17" spans="1:27" ht="12.75">
      <c r="A17" s="138" t="s">
        <v>86</v>
      </c>
      <c r="B17" s="136"/>
      <c r="C17" s="155"/>
      <c r="D17" s="155"/>
      <c r="E17" s="156">
        <v>34482000</v>
      </c>
      <c r="F17" s="60">
        <v>34482000</v>
      </c>
      <c r="G17" s="60"/>
      <c r="H17" s="60"/>
      <c r="I17" s="60">
        <v>475613</v>
      </c>
      <c r="J17" s="60">
        <v>475613</v>
      </c>
      <c r="K17" s="60"/>
      <c r="L17" s="60">
        <v>1312283</v>
      </c>
      <c r="M17" s="60">
        <v>1146021</v>
      </c>
      <c r="N17" s="60">
        <v>2458304</v>
      </c>
      <c r="O17" s="60">
        <v>2240882</v>
      </c>
      <c r="P17" s="60"/>
      <c r="Q17" s="60"/>
      <c r="R17" s="60">
        <v>2240882</v>
      </c>
      <c r="S17" s="60"/>
      <c r="T17" s="60"/>
      <c r="U17" s="60"/>
      <c r="V17" s="60"/>
      <c r="W17" s="60">
        <v>5174799</v>
      </c>
      <c r="X17" s="60">
        <v>26133750</v>
      </c>
      <c r="Y17" s="60">
        <v>-20958951</v>
      </c>
      <c r="Z17" s="140">
        <v>-80.2</v>
      </c>
      <c r="AA17" s="62">
        <v>34482000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23936235</v>
      </c>
      <c r="D19" s="153">
        <f>SUM(D20:D23)</f>
        <v>0</v>
      </c>
      <c r="E19" s="154">
        <f t="shared" si="3"/>
        <v>5000000</v>
      </c>
      <c r="F19" s="100">
        <f t="shared" si="3"/>
        <v>5000000</v>
      </c>
      <c r="G19" s="100">
        <f t="shared" si="3"/>
        <v>2729012</v>
      </c>
      <c r="H19" s="100">
        <f t="shared" si="3"/>
        <v>4451695</v>
      </c>
      <c r="I19" s="100">
        <f t="shared" si="3"/>
        <v>5218971</v>
      </c>
      <c r="J19" s="100">
        <f t="shared" si="3"/>
        <v>12399678</v>
      </c>
      <c r="K19" s="100">
        <f t="shared" si="3"/>
        <v>4680603</v>
      </c>
      <c r="L19" s="100">
        <f t="shared" si="3"/>
        <v>953267</v>
      </c>
      <c r="M19" s="100">
        <f t="shared" si="3"/>
        <v>1556016</v>
      </c>
      <c r="N19" s="100">
        <f t="shared" si="3"/>
        <v>7189886</v>
      </c>
      <c r="O19" s="100">
        <f t="shared" si="3"/>
        <v>843783</v>
      </c>
      <c r="P19" s="100">
        <f t="shared" si="3"/>
        <v>0</v>
      </c>
      <c r="Q19" s="100">
        <f t="shared" si="3"/>
        <v>0</v>
      </c>
      <c r="R19" s="100">
        <f t="shared" si="3"/>
        <v>843783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20433347</v>
      </c>
      <c r="X19" s="100">
        <f t="shared" si="3"/>
        <v>3750003</v>
      </c>
      <c r="Y19" s="100">
        <f t="shared" si="3"/>
        <v>16683344</v>
      </c>
      <c r="Z19" s="137">
        <f>+IF(X19&lt;&gt;0,+(Y19/X19)*100,0)</f>
        <v>444.8888174222794</v>
      </c>
      <c r="AA19" s="102">
        <f>SUM(AA20:AA23)</f>
        <v>5000000</v>
      </c>
    </row>
    <row r="20" spans="1:27" ht="12.75">
      <c r="A20" s="138" t="s">
        <v>89</v>
      </c>
      <c r="B20" s="136"/>
      <c r="C20" s="155"/>
      <c r="D20" s="155"/>
      <c r="E20" s="156">
        <v>5000000</v>
      </c>
      <c r="F20" s="60">
        <v>5000000</v>
      </c>
      <c r="G20" s="60"/>
      <c r="H20" s="60"/>
      <c r="I20" s="60">
        <v>996525</v>
      </c>
      <c r="J20" s="60">
        <v>996525</v>
      </c>
      <c r="K20" s="60">
        <v>505443</v>
      </c>
      <c r="L20" s="60"/>
      <c r="M20" s="60"/>
      <c r="N20" s="60">
        <v>505443</v>
      </c>
      <c r="O20" s="60"/>
      <c r="P20" s="60"/>
      <c r="Q20" s="60"/>
      <c r="R20" s="60"/>
      <c r="S20" s="60"/>
      <c r="T20" s="60"/>
      <c r="U20" s="60"/>
      <c r="V20" s="60"/>
      <c r="W20" s="60">
        <v>1501968</v>
      </c>
      <c r="X20" s="60">
        <v>3750003</v>
      </c>
      <c r="Y20" s="60">
        <v>-2248035</v>
      </c>
      <c r="Z20" s="140">
        <v>-59.95</v>
      </c>
      <c r="AA20" s="62">
        <v>5000000</v>
      </c>
    </row>
    <row r="21" spans="1:27" ht="12.75">
      <c r="A21" s="138" t="s">
        <v>90</v>
      </c>
      <c r="B21" s="136"/>
      <c r="C21" s="155"/>
      <c r="D21" s="155"/>
      <c r="E21" s="156"/>
      <c r="F21" s="60"/>
      <c r="G21" s="60">
        <v>1075921</v>
      </c>
      <c r="H21" s="60">
        <v>1923435</v>
      </c>
      <c r="I21" s="60">
        <v>1440827</v>
      </c>
      <c r="J21" s="60">
        <v>4440183</v>
      </c>
      <c r="K21" s="60">
        <v>2381541</v>
      </c>
      <c r="L21" s="60">
        <v>953267</v>
      </c>
      <c r="M21" s="60">
        <v>1556016</v>
      </c>
      <c r="N21" s="60">
        <v>4890824</v>
      </c>
      <c r="O21" s="60">
        <v>843783</v>
      </c>
      <c r="P21" s="60"/>
      <c r="Q21" s="60"/>
      <c r="R21" s="60">
        <v>843783</v>
      </c>
      <c r="S21" s="60"/>
      <c r="T21" s="60"/>
      <c r="U21" s="60"/>
      <c r="V21" s="60"/>
      <c r="W21" s="60">
        <v>10174790</v>
      </c>
      <c r="X21" s="60"/>
      <c r="Y21" s="60">
        <v>10174790</v>
      </c>
      <c r="Z21" s="140"/>
      <c r="AA21" s="62"/>
    </row>
    <row r="22" spans="1:27" ht="12.75">
      <c r="A22" s="138" t="s">
        <v>91</v>
      </c>
      <c r="B22" s="136"/>
      <c r="C22" s="157">
        <v>23936235</v>
      </c>
      <c r="D22" s="157"/>
      <c r="E22" s="158"/>
      <c r="F22" s="159"/>
      <c r="G22" s="159">
        <v>1653091</v>
      </c>
      <c r="H22" s="159">
        <v>2528260</v>
      </c>
      <c r="I22" s="159">
        <v>2781619</v>
      </c>
      <c r="J22" s="159">
        <v>6962970</v>
      </c>
      <c r="K22" s="159">
        <v>1793619</v>
      </c>
      <c r="L22" s="159"/>
      <c r="M22" s="159"/>
      <c r="N22" s="159">
        <v>1793619</v>
      </c>
      <c r="O22" s="159"/>
      <c r="P22" s="159"/>
      <c r="Q22" s="159"/>
      <c r="R22" s="159"/>
      <c r="S22" s="159"/>
      <c r="T22" s="159"/>
      <c r="U22" s="159"/>
      <c r="V22" s="159"/>
      <c r="W22" s="159">
        <v>8756589</v>
      </c>
      <c r="X22" s="159"/>
      <c r="Y22" s="159">
        <v>8756589</v>
      </c>
      <c r="Z22" s="141"/>
      <c r="AA22" s="225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26310209</v>
      </c>
      <c r="D25" s="217">
        <f>+D5+D9+D15+D19+D24</f>
        <v>0</v>
      </c>
      <c r="E25" s="230">
        <f t="shared" si="4"/>
        <v>40546000</v>
      </c>
      <c r="F25" s="219">
        <f t="shared" si="4"/>
        <v>40546000</v>
      </c>
      <c r="G25" s="219">
        <f t="shared" si="4"/>
        <v>2801220</v>
      </c>
      <c r="H25" s="219">
        <f t="shared" si="4"/>
        <v>4605710</v>
      </c>
      <c r="I25" s="219">
        <f t="shared" si="4"/>
        <v>5993232</v>
      </c>
      <c r="J25" s="219">
        <f t="shared" si="4"/>
        <v>13400162</v>
      </c>
      <c r="K25" s="219">
        <f t="shared" si="4"/>
        <v>4818003</v>
      </c>
      <c r="L25" s="219">
        <f t="shared" si="4"/>
        <v>2265550</v>
      </c>
      <c r="M25" s="219">
        <f t="shared" si="4"/>
        <v>2702037</v>
      </c>
      <c r="N25" s="219">
        <f t="shared" si="4"/>
        <v>9785590</v>
      </c>
      <c r="O25" s="219">
        <f t="shared" si="4"/>
        <v>3151636</v>
      </c>
      <c r="P25" s="219">
        <f t="shared" si="4"/>
        <v>0</v>
      </c>
      <c r="Q25" s="219">
        <f t="shared" si="4"/>
        <v>0</v>
      </c>
      <c r="R25" s="219">
        <f t="shared" si="4"/>
        <v>3151636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26337388</v>
      </c>
      <c r="X25" s="219">
        <f t="shared" si="4"/>
        <v>30633750</v>
      </c>
      <c r="Y25" s="219">
        <f t="shared" si="4"/>
        <v>-4296362</v>
      </c>
      <c r="Z25" s="231">
        <f>+IF(X25&lt;&gt;0,+(Y25/X25)*100,0)</f>
        <v>-14.024930019994287</v>
      </c>
      <c r="AA25" s="232">
        <f>+AA5+AA9+AA15+AA19+AA24</f>
        <v>40546000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25733096</v>
      </c>
      <c r="D28" s="155"/>
      <c r="E28" s="156">
        <v>39482000</v>
      </c>
      <c r="F28" s="60">
        <v>39482000</v>
      </c>
      <c r="G28" s="60">
        <v>2801220</v>
      </c>
      <c r="H28" s="60">
        <v>4605710</v>
      </c>
      <c r="I28" s="60">
        <v>5993232</v>
      </c>
      <c r="J28" s="60">
        <v>13400162</v>
      </c>
      <c r="K28" s="60">
        <v>4747574</v>
      </c>
      <c r="L28" s="60">
        <v>2265550</v>
      </c>
      <c r="M28" s="60">
        <v>2702037</v>
      </c>
      <c r="N28" s="60">
        <v>9715161</v>
      </c>
      <c r="O28" s="60">
        <v>3151636</v>
      </c>
      <c r="P28" s="60"/>
      <c r="Q28" s="60"/>
      <c r="R28" s="60">
        <v>3151636</v>
      </c>
      <c r="S28" s="60"/>
      <c r="T28" s="60"/>
      <c r="U28" s="60"/>
      <c r="V28" s="60"/>
      <c r="W28" s="60">
        <v>26266959</v>
      </c>
      <c r="X28" s="60">
        <v>39482000</v>
      </c>
      <c r="Y28" s="60">
        <v>-13215041</v>
      </c>
      <c r="Z28" s="140">
        <v>-33.47</v>
      </c>
      <c r="AA28" s="155">
        <v>39482000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25733096</v>
      </c>
      <c r="D32" s="210">
        <f>SUM(D28:D31)</f>
        <v>0</v>
      </c>
      <c r="E32" s="211">
        <f t="shared" si="5"/>
        <v>39482000</v>
      </c>
      <c r="F32" s="77">
        <f t="shared" si="5"/>
        <v>39482000</v>
      </c>
      <c r="G32" s="77">
        <f t="shared" si="5"/>
        <v>2801220</v>
      </c>
      <c r="H32" s="77">
        <f t="shared" si="5"/>
        <v>4605710</v>
      </c>
      <c r="I32" s="77">
        <f t="shared" si="5"/>
        <v>5993232</v>
      </c>
      <c r="J32" s="77">
        <f t="shared" si="5"/>
        <v>13400162</v>
      </c>
      <c r="K32" s="77">
        <f t="shared" si="5"/>
        <v>4747574</v>
      </c>
      <c r="L32" s="77">
        <f t="shared" si="5"/>
        <v>2265550</v>
      </c>
      <c r="M32" s="77">
        <f t="shared" si="5"/>
        <v>2702037</v>
      </c>
      <c r="N32" s="77">
        <f t="shared" si="5"/>
        <v>9715161</v>
      </c>
      <c r="O32" s="77">
        <f t="shared" si="5"/>
        <v>3151636</v>
      </c>
      <c r="P32" s="77">
        <f t="shared" si="5"/>
        <v>0</v>
      </c>
      <c r="Q32" s="77">
        <f t="shared" si="5"/>
        <v>0</v>
      </c>
      <c r="R32" s="77">
        <f t="shared" si="5"/>
        <v>3151636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26266959</v>
      </c>
      <c r="X32" s="77">
        <f t="shared" si="5"/>
        <v>39482000</v>
      </c>
      <c r="Y32" s="77">
        <f t="shared" si="5"/>
        <v>-13215041</v>
      </c>
      <c r="Z32" s="212">
        <f>+IF(X32&lt;&gt;0,+(Y32/X32)*100,0)</f>
        <v>-33.47105263157894</v>
      </c>
      <c r="AA32" s="79">
        <f>SUM(AA28:AA31)</f>
        <v>39482000</v>
      </c>
    </row>
    <row r="33" spans="1:27" ht="12.75">
      <c r="A33" s="237" t="s">
        <v>51</v>
      </c>
      <c r="B33" s="136" t="s">
        <v>137</v>
      </c>
      <c r="C33" s="155">
        <v>577113</v>
      </c>
      <c r="D33" s="155"/>
      <c r="E33" s="156"/>
      <c r="F33" s="60"/>
      <c r="G33" s="60"/>
      <c r="H33" s="60"/>
      <c r="I33" s="60"/>
      <c r="J33" s="60"/>
      <c r="K33" s="60">
        <v>70429</v>
      </c>
      <c r="L33" s="60"/>
      <c r="M33" s="60"/>
      <c r="N33" s="60">
        <v>70429</v>
      </c>
      <c r="O33" s="60"/>
      <c r="P33" s="60"/>
      <c r="Q33" s="60"/>
      <c r="R33" s="60"/>
      <c r="S33" s="60"/>
      <c r="T33" s="60"/>
      <c r="U33" s="60"/>
      <c r="V33" s="60"/>
      <c r="W33" s="60">
        <v>70429</v>
      </c>
      <c r="X33" s="60"/>
      <c r="Y33" s="60">
        <v>70429</v>
      </c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/>
      <c r="D35" s="155"/>
      <c r="E35" s="156">
        <v>1064000</v>
      </c>
      <c r="F35" s="60">
        <v>1064000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>
        <v>749997</v>
      </c>
      <c r="Y35" s="60">
        <v>-749997</v>
      </c>
      <c r="Z35" s="140">
        <v>-100</v>
      </c>
      <c r="AA35" s="62">
        <v>1064000</v>
      </c>
    </row>
    <row r="36" spans="1:27" ht="12.75">
      <c r="A36" s="238" t="s">
        <v>139</v>
      </c>
      <c r="B36" s="149"/>
      <c r="C36" s="222">
        <f aca="true" t="shared" si="6" ref="C36:Y36">SUM(C32:C35)</f>
        <v>26310209</v>
      </c>
      <c r="D36" s="222">
        <f>SUM(D32:D35)</f>
        <v>0</v>
      </c>
      <c r="E36" s="218">
        <f t="shared" si="6"/>
        <v>40546000</v>
      </c>
      <c r="F36" s="220">
        <f t="shared" si="6"/>
        <v>40546000</v>
      </c>
      <c r="G36" s="220">
        <f t="shared" si="6"/>
        <v>2801220</v>
      </c>
      <c r="H36" s="220">
        <f t="shared" si="6"/>
        <v>4605710</v>
      </c>
      <c r="I36" s="220">
        <f t="shared" si="6"/>
        <v>5993232</v>
      </c>
      <c r="J36" s="220">
        <f t="shared" si="6"/>
        <v>13400162</v>
      </c>
      <c r="K36" s="220">
        <f t="shared" si="6"/>
        <v>4818003</v>
      </c>
      <c r="L36" s="220">
        <f t="shared" si="6"/>
        <v>2265550</v>
      </c>
      <c r="M36" s="220">
        <f t="shared" si="6"/>
        <v>2702037</v>
      </c>
      <c r="N36" s="220">
        <f t="shared" si="6"/>
        <v>9785590</v>
      </c>
      <c r="O36" s="220">
        <f t="shared" si="6"/>
        <v>3151636</v>
      </c>
      <c r="P36" s="220">
        <f t="shared" si="6"/>
        <v>0</v>
      </c>
      <c r="Q36" s="220">
        <f t="shared" si="6"/>
        <v>0</v>
      </c>
      <c r="R36" s="220">
        <f t="shared" si="6"/>
        <v>3151636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26337388</v>
      </c>
      <c r="X36" s="220">
        <f t="shared" si="6"/>
        <v>40231997</v>
      </c>
      <c r="Y36" s="220">
        <f t="shared" si="6"/>
        <v>-13894609</v>
      </c>
      <c r="Z36" s="221">
        <f>+IF(X36&lt;&gt;0,+(Y36/X36)*100,0)</f>
        <v>-34.53621504296692</v>
      </c>
      <c r="AA36" s="239">
        <f>SUM(AA32:AA35)</f>
        <v>40546000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1791800</v>
      </c>
      <c r="D6" s="155"/>
      <c r="E6" s="59">
        <v>1138000</v>
      </c>
      <c r="F6" s="60">
        <v>1138000</v>
      </c>
      <c r="G6" s="60">
        <v>49876220</v>
      </c>
      <c r="H6" s="60">
        <v>34192674</v>
      </c>
      <c r="I6" s="60">
        <v>16631367</v>
      </c>
      <c r="J6" s="60">
        <v>16631367</v>
      </c>
      <c r="K6" s="60">
        <v>6902192</v>
      </c>
      <c r="L6" s="60">
        <v>3574451</v>
      </c>
      <c r="M6" s="60">
        <v>32582610</v>
      </c>
      <c r="N6" s="60">
        <v>32582610</v>
      </c>
      <c r="O6" s="60">
        <v>9711405</v>
      </c>
      <c r="P6" s="60">
        <v>-255100</v>
      </c>
      <c r="Q6" s="60"/>
      <c r="R6" s="60">
        <v>-255100</v>
      </c>
      <c r="S6" s="60"/>
      <c r="T6" s="60"/>
      <c r="U6" s="60"/>
      <c r="V6" s="60"/>
      <c r="W6" s="60">
        <v>-255100</v>
      </c>
      <c r="X6" s="60">
        <v>853500</v>
      </c>
      <c r="Y6" s="60">
        <v>-1108600</v>
      </c>
      <c r="Z6" s="140">
        <v>-129.89</v>
      </c>
      <c r="AA6" s="62">
        <v>1138000</v>
      </c>
    </row>
    <row r="7" spans="1:27" ht="12.75">
      <c r="A7" s="249" t="s">
        <v>144</v>
      </c>
      <c r="B7" s="182"/>
      <c r="C7" s="155">
        <v>6478844</v>
      </c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2.75">
      <c r="A8" s="249" t="s">
        <v>145</v>
      </c>
      <c r="B8" s="182"/>
      <c r="C8" s="155">
        <v>82200766</v>
      </c>
      <c r="D8" s="155"/>
      <c r="E8" s="59">
        <v>108950000</v>
      </c>
      <c r="F8" s="60">
        <v>108950000</v>
      </c>
      <c r="G8" s="60">
        <v>84060121</v>
      </c>
      <c r="H8" s="60">
        <v>95077583</v>
      </c>
      <c r="I8" s="60">
        <v>87733967</v>
      </c>
      <c r="J8" s="60">
        <v>87733967</v>
      </c>
      <c r="K8" s="60">
        <v>94219092</v>
      </c>
      <c r="L8" s="60">
        <v>93546423</v>
      </c>
      <c r="M8" s="60">
        <v>102524966</v>
      </c>
      <c r="N8" s="60">
        <v>102524966</v>
      </c>
      <c r="O8" s="60">
        <v>110958936</v>
      </c>
      <c r="P8" s="60">
        <v>117485876</v>
      </c>
      <c r="Q8" s="60"/>
      <c r="R8" s="60">
        <v>117485876</v>
      </c>
      <c r="S8" s="60"/>
      <c r="T8" s="60"/>
      <c r="U8" s="60"/>
      <c r="V8" s="60"/>
      <c r="W8" s="60">
        <v>117485876</v>
      </c>
      <c r="X8" s="60">
        <v>81712500</v>
      </c>
      <c r="Y8" s="60">
        <v>35773376</v>
      </c>
      <c r="Z8" s="140">
        <v>43.78</v>
      </c>
      <c r="AA8" s="62">
        <v>108950000</v>
      </c>
    </row>
    <row r="9" spans="1:27" ht="12.75">
      <c r="A9" s="249" t="s">
        <v>146</v>
      </c>
      <c r="B9" s="182"/>
      <c r="C9" s="155">
        <v>38640227</v>
      </c>
      <c r="D9" s="155"/>
      <c r="E9" s="59">
        <v>2938000</v>
      </c>
      <c r="F9" s="60">
        <v>2938000</v>
      </c>
      <c r="G9" s="60">
        <v>3008929</v>
      </c>
      <c r="H9" s="60">
        <v>3173186</v>
      </c>
      <c r="I9" s="60">
        <v>2939202</v>
      </c>
      <c r="J9" s="60">
        <v>2939202</v>
      </c>
      <c r="K9" s="60">
        <v>2895913</v>
      </c>
      <c r="L9" s="60">
        <v>2892917</v>
      </c>
      <c r="M9" s="60">
        <v>2939996</v>
      </c>
      <c r="N9" s="60">
        <v>2939996</v>
      </c>
      <c r="O9" s="60">
        <v>2875432</v>
      </c>
      <c r="P9" s="60">
        <v>2893289</v>
      </c>
      <c r="Q9" s="60"/>
      <c r="R9" s="60">
        <v>2893289</v>
      </c>
      <c r="S9" s="60"/>
      <c r="T9" s="60"/>
      <c r="U9" s="60"/>
      <c r="V9" s="60"/>
      <c r="W9" s="60">
        <v>2893289</v>
      </c>
      <c r="X9" s="60">
        <v>2203500</v>
      </c>
      <c r="Y9" s="60">
        <v>689789</v>
      </c>
      <c r="Z9" s="140">
        <v>31.3</v>
      </c>
      <c r="AA9" s="62">
        <v>2938000</v>
      </c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>
        <v>1625682</v>
      </c>
      <c r="D11" s="155"/>
      <c r="E11" s="59">
        <v>2345000</v>
      </c>
      <c r="F11" s="60">
        <v>2345000</v>
      </c>
      <c r="G11" s="60">
        <v>1658161</v>
      </c>
      <c r="H11" s="60">
        <v>1710129</v>
      </c>
      <c r="I11" s="60">
        <v>2039352</v>
      </c>
      <c r="J11" s="60">
        <v>2039352</v>
      </c>
      <c r="K11" s="60">
        <v>2026931</v>
      </c>
      <c r="L11" s="60">
        <v>2176840</v>
      </c>
      <c r="M11" s="60">
        <v>2074538</v>
      </c>
      <c r="N11" s="60">
        <v>2074538</v>
      </c>
      <c r="O11" s="60">
        <v>1968299</v>
      </c>
      <c r="P11" s="60">
        <v>2048509</v>
      </c>
      <c r="Q11" s="60"/>
      <c r="R11" s="60">
        <v>2048509</v>
      </c>
      <c r="S11" s="60"/>
      <c r="T11" s="60"/>
      <c r="U11" s="60"/>
      <c r="V11" s="60"/>
      <c r="W11" s="60">
        <v>2048509</v>
      </c>
      <c r="X11" s="60">
        <v>1758750</v>
      </c>
      <c r="Y11" s="60">
        <v>289759</v>
      </c>
      <c r="Z11" s="140">
        <v>16.48</v>
      </c>
      <c r="AA11" s="62">
        <v>2345000</v>
      </c>
    </row>
    <row r="12" spans="1:27" ht="12.75">
      <c r="A12" s="250" t="s">
        <v>56</v>
      </c>
      <c r="B12" s="251"/>
      <c r="C12" s="168">
        <f aca="true" t="shared" si="0" ref="C12:Y12">SUM(C6:C11)</f>
        <v>130737319</v>
      </c>
      <c r="D12" s="168">
        <f>SUM(D6:D11)</f>
        <v>0</v>
      </c>
      <c r="E12" s="72">
        <f t="shared" si="0"/>
        <v>115371000</v>
      </c>
      <c r="F12" s="73">
        <f t="shared" si="0"/>
        <v>115371000</v>
      </c>
      <c r="G12" s="73">
        <f t="shared" si="0"/>
        <v>138603431</v>
      </c>
      <c r="H12" s="73">
        <f t="shared" si="0"/>
        <v>134153572</v>
      </c>
      <c r="I12" s="73">
        <f t="shared" si="0"/>
        <v>109343888</v>
      </c>
      <c r="J12" s="73">
        <f t="shared" si="0"/>
        <v>109343888</v>
      </c>
      <c r="K12" s="73">
        <f t="shared" si="0"/>
        <v>106044128</v>
      </c>
      <c r="L12" s="73">
        <f t="shared" si="0"/>
        <v>102190631</v>
      </c>
      <c r="M12" s="73">
        <f t="shared" si="0"/>
        <v>140122110</v>
      </c>
      <c r="N12" s="73">
        <f t="shared" si="0"/>
        <v>140122110</v>
      </c>
      <c r="O12" s="73">
        <f t="shared" si="0"/>
        <v>125514072</v>
      </c>
      <c r="P12" s="73">
        <f t="shared" si="0"/>
        <v>122172574</v>
      </c>
      <c r="Q12" s="73">
        <f t="shared" si="0"/>
        <v>0</v>
      </c>
      <c r="R12" s="73">
        <f t="shared" si="0"/>
        <v>122172574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122172574</v>
      </c>
      <c r="X12" s="73">
        <f t="shared" si="0"/>
        <v>86528250</v>
      </c>
      <c r="Y12" s="73">
        <f t="shared" si="0"/>
        <v>35644324</v>
      </c>
      <c r="Z12" s="170">
        <f>+IF(X12&lt;&gt;0,+(Y12/X12)*100,0)</f>
        <v>41.19385749740692</v>
      </c>
      <c r="AA12" s="74">
        <f>SUM(AA6:AA11)</f>
        <v>115371000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>
        <v>121712</v>
      </c>
      <c r="H16" s="159">
        <v>121712</v>
      </c>
      <c r="I16" s="159">
        <v>121713</v>
      </c>
      <c r="J16" s="60">
        <v>121713</v>
      </c>
      <c r="K16" s="159">
        <v>121713</v>
      </c>
      <c r="L16" s="159">
        <v>121713</v>
      </c>
      <c r="M16" s="60">
        <v>121713</v>
      </c>
      <c r="N16" s="159">
        <v>121713</v>
      </c>
      <c r="O16" s="159">
        <v>121713</v>
      </c>
      <c r="P16" s="159">
        <v>121713</v>
      </c>
      <c r="Q16" s="60"/>
      <c r="R16" s="159">
        <v>121713</v>
      </c>
      <c r="S16" s="159"/>
      <c r="T16" s="60"/>
      <c r="U16" s="159"/>
      <c r="V16" s="159"/>
      <c r="W16" s="159">
        <v>121713</v>
      </c>
      <c r="X16" s="60"/>
      <c r="Y16" s="159">
        <v>121713</v>
      </c>
      <c r="Z16" s="141"/>
      <c r="AA16" s="225"/>
    </row>
    <row r="17" spans="1:27" ht="12.75">
      <c r="A17" s="249" t="s">
        <v>152</v>
      </c>
      <c r="B17" s="182"/>
      <c r="C17" s="155">
        <v>581282443</v>
      </c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1233500214</v>
      </c>
      <c r="D19" s="155"/>
      <c r="E19" s="59">
        <v>1872993000</v>
      </c>
      <c r="F19" s="60">
        <v>1872993000</v>
      </c>
      <c r="G19" s="60">
        <v>1817265472</v>
      </c>
      <c r="H19" s="60">
        <v>1821818964</v>
      </c>
      <c r="I19" s="60">
        <v>1826270636</v>
      </c>
      <c r="J19" s="60">
        <v>1826270636</v>
      </c>
      <c r="K19" s="60">
        <v>1828467765</v>
      </c>
      <c r="L19" s="60">
        <v>1833655866</v>
      </c>
      <c r="M19" s="60">
        <v>1835300034</v>
      </c>
      <c r="N19" s="60">
        <v>1835300034</v>
      </c>
      <c r="O19" s="60">
        <v>1837474503</v>
      </c>
      <c r="P19" s="60">
        <v>1840381453</v>
      </c>
      <c r="Q19" s="60"/>
      <c r="R19" s="60">
        <v>1840381453</v>
      </c>
      <c r="S19" s="60"/>
      <c r="T19" s="60"/>
      <c r="U19" s="60"/>
      <c r="V19" s="60"/>
      <c r="W19" s="60">
        <v>1840381453</v>
      </c>
      <c r="X19" s="60">
        <v>1404744750</v>
      </c>
      <c r="Y19" s="60">
        <v>435636703</v>
      </c>
      <c r="Z19" s="140">
        <v>31.01</v>
      </c>
      <c r="AA19" s="62">
        <v>1872993000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79065</v>
      </c>
      <c r="D22" s="155"/>
      <c r="E22" s="59">
        <v>68000</v>
      </c>
      <c r="F22" s="60">
        <v>68000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51000</v>
      </c>
      <c r="Y22" s="60">
        <v>-51000</v>
      </c>
      <c r="Z22" s="140">
        <v>-100</v>
      </c>
      <c r="AA22" s="62">
        <v>68000</v>
      </c>
    </row>
    <row r="23" spans="1:27" ht="12.75">
      <c r="A23" s="249" t="s">
        <v>158</v>
      </c>
      <c r="B23" s="182"/>
      <c r="C23" s="155">
        <v>121713</v>
      </c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1814983435</v>
      </c>
      <c r="D24" s="168">
        <f>SUM(D15:D23)</f>
        <v>0</v>
      </c>
      <c r="E24" s="76">
        <f t="shared" si="1"/>
        <v>1873061000</v>
      </c>
      <c r="F24" s="77">
        <f t="shared" si="1"/>
        <v>1873061000</v>
      </c>
      <c r="G24" s="77">
        <f t="shared" si="1"/>
        <v>1817387184</v>
      </c>
      <c r="H24" s="77">
        <f t="shared" si="1"/>
        <v>1821940676</v>
      </c>
      <c r="I24" s="77">
        <f t="shared" si="1"/>
        <v>1826392349</v>
      </c>
      <c r="J24" s="77">
        <f t="shared" si="1"/>
        <v>1826392349</v>
      </c>
      <c r="K24" s="77">
        <f t="shared" si="1"/>
        <v>1828589478</v>
      </c>
      <c r="L24" s="77">
        <f t="shared" si="1"/>
        <v>1833777579</v>
      </c>
      <c r="M24" s="77">
        <f t="shared" si="1"/>
        <v>1835421747</v>
      </c>
      <c r="N24" s="77">
        <f t="shared" si="1"/>
        <v>1835421747</v>
      </c>
      <c r="O24" s="77">
        <f t="shared" si="1"/>
        <v>1837596216</v>
      </c>
      <c r="P24" s="77">
        <f t="shared" si="1"/>
        <v>1840503166</v>
      </c>
      <c r="Q24" s="77">
        <f t="shared" si="1"/>
        <v>0</v>
      </c>
      <c r="R24" s="77">
        <f t="shared" si="1"/>
        <v>1840503166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1840503166</v>
      </c>
      <c r="X24" s="77">
        <f t="shared" si="1"/>
        <v>1404795750</v>
      </c>
      <c r="Y24" s="77">
        <f t="shared" si="1"/>
        <v>435707416</v>
      </c>
      <c r="Z24" s="212">
        <f>+IF(X24&lt;&gt;0,+(Y24/X24)*100,0)</f>
        <v>31.015712853630145</v>
      </c>
      <c r="AA24" s="79">
        <f>SUM(AA15:AA23)</f>
        <v>1873061000</v>
      </c>
    </row>
    <row r="25" spans="1:27" ht="12.75">
      <c r="A25" s="250" t="s">
        <v>159</v>
      </c>
      <c r="B25" s="251"/>
      <c r="C25" s="168">
        <f aca="true" t="shared" si="2" ref="C25:Y25">+C12+C24</f>
        <v>1945720754</v>
      </c>
      <c r="D25" s="168">
        <f>+D12+D24</f>
        <v>0</v>
      </c>
      <c r="E25" s="72">
        <f t="shared" si="2"/>
        <v>1988432000</v>
      </c>
      <c r="F25" s="73">
        <f t="shared" si="2"/>
        <v>1988432000</v>
      </c>
      <c r="G25" s="73">
        <f t="shared" si="2"/>
        <v>1955990615</v>
      </c>
      <c r="H25" s="73">
        <f t="shared" si="2"/>
        <v>1956094248</v>
      </c>
      <c r="I25" s="73">
        <f t="shared" si="2"/>
        <v>1935736237</v>
      </c>
      <c r="J25" s="73">
        <f t="shared" si="2"/>
        <v>1935736237</v>
      </c>
      <c r="K25" s="73">
        <f t="shared" si="2"/>
        <v>1934633606</v>
      </c>
      <c r="L25" s="73">
        <f t="shared" si="2"/>
        <v>1935968210</v>
      </c>
      <c r="M25" s="73">
        <f t="shared" si="2"/>
        <v>1975543857</v>
      </c>
      <c r="N25" s="73">
        <f t="shared" si="2"/>
        <v>1975543857</v>
      </c>
      <c r="O25" s="73">
        <f t="shared" si="2"/>
        <v>1963110288</v>
      </c>
      <c r="P25" s="73">
        <f t="shared" si="2"/>
        <v>1962675740</v>
      </c>
      <c r="Q25" s="73">
        <f t="shared" si="2"/>
        <v>0</v>
      </c>
      <c r="R25" s="73">
        <f t="shared" si="2"/>
        <v>1962675740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1962675740</v>
      </c>
      <c r="X25" s="73">
        <f t="shared" si="2"/>
        <v>1491324000</v>
      </c>
      <c r="Y25" s="73">
        <f t="shared" si="2"/>
        <v>471351740</v>
      </c>
      <c r="Z25" s="170">
        <f>+IF(X25&lt;&gt;0,+(Y25/X25)*100,0)</f>
        <v>31.606259940831098</v>
      </c>
      <c r="AA25" s="74">
        <f>+AA12+AA24</f>
        <v>1988432000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163</v>
      </c>
      <c r="B31" s="182"/>
      <c r="C31" s="155">
        <v>2433559</v>
      </c>
      <c r="D31" s="155"/>
      <c r="E31" s="59">
        <v>2081000</v>
      </c>
      <c r="F31" s="60">
        <v>2081000</v>
      </c>
      <c r="G31" s="60">
        <v>2460863</v>
      </c>
      <c r="H31" s="60">
        <v>2468552</v>
      </c>
      <c r="I31" s="60">
        <v>2487988</v>
      </c>
      <c r="J31" s="60">
        <v>2487988</v>
      </c>
      <c r="K31" s="60">
        <v>2518304</v>
      </c>
      <c r="L31" s="60">
        <v>2528461</v>
      </c>
      <c r="M31" s="60">
        <v>2560089</v>
      </c>
      <c r="N31" s="60">
        <v>2560089</v>
      </c>
      <c r="O31" s="60">
        <v>2582295</v>
      </c>
      <c r="P31" s="60">
        <v>2608850</v>
      </c>
      <c r="Q31" s="60"/>
      <c r="R31" s="60">
        <v>2608850</v>
      </c>
      <c r="S31" s="60"/>
      <c r="T31" s="60"/>
      <c r="U31" s="60"/>
      <c r="V31" s="60"/>
      <c r="W31" s="60">
        <v>2608850</v>
      </c>
      <c r="X31" s="60">
        <v>1560750</v>
      </c>
      <c r="Y31" s="60">
        <v>1048100</v>
      </c>
      <c r="Z31" s="140">
        <v>67.15</v>
      </c>
      <c r="AA31" s="62">
        <v>2081000</v>
      </c>
    </row>
    <row r="32" spans="1:27" ht="12.75">
      <c r="A32" s="249" t="s">
        <v>164</v>
      </c>
      <c r="B32" s="182"/>
      <c r="C32" s="155">
        <v>377334551</v>
      </c>
      <c r="D32" s="155"/>
      <c r="E32" s="59">
        <v>319986000</v>
      </c>
      <c r="F32" s="60">
        <v>319986000</v>
      </c>
      <c r="G32" s="60">
        <v>340605472</v>
      </c>
      <c r="H32" s="60">
        <v>343512157</v>
      </c>
      <c r="I32" s="60">
        <v>337261860</v>
      </c>
      <c r="J32" s="60">
        <v>337261860</v>
      </c>
      <c r="K32" s="60">
        <v>343035259</v>
      </c>
      <c r="L32" s="60">
        <v>347632454</v>
      </c>
      <c r="M32" s="60">
        <v>340371848</v>
      </c>
      <c r="N32" s="60">
        <v>340371848</v>
      </c>
      <c r="O32" s="60">
        <v>328441598</v>
      </c>
      <c r="P32" s="60">
        <v>330069734</v>
      </c>
      <c r="Q32" s="60"/>
      <c r="R32" s="60">
        <v>330069734</v>
      </c>
      <c r="S32" s="60"/>
      <c r="T32" s="60"/>
      <c r="U32" s="60"/>
      <c r="V32" s="60"/>
      <c r="W32" s="60">
        <v>330069734</v>
      </c>
      <c r="X32" s="60">
        <v>239989500</v>
      </c>
      <c r="Y32" s="60">
        <v>90080234</v>
      </c>
      <c r="Z32" s="140">
        <v>37.54</v>
      </c>
      <c r="AA32" s="62">
        <v>319986000</v>
      </c>
    </row>
    <row r="33" spans="1:27" ht="12.75">
      <c r="A33" s="249" t="s">
        <v>165</v>
      </c>
      <c r="B33" s="182"/>
      <c r="C33" s="155">
        <v>5973099</v>
      </c>
      <c r="D33" s="155"/>
      <c r="E33" s="59"/>
      <c r="F33" s="60"/>
      <c r="G33" s="60">
        <v>48833950</v>
      </c>
      <c r="H33" s="60">
        <v>48833950</v>
      </c>
      <c r="I33" s="60">
        <v>48833951</v>
      </c>
      <c r="J33" s="60">
        <v>48833951</v>
      </c>
      <c r="K33" s="60">
        <v>48833951</v>
      </c>
      <c r="L33" s="60">
        <v>48833951</v>
      </c>
      <c r="M33" s="60">
        <v>48833951</v>
      </c>
      <c r="N33" s="60">
        <v>48833951</v>
      </c>
      <c r="O33" s="60">
        <v>48833951</v>
      </c>
      <c r="P33" s="60">
        <v>48833951</v>
      </c>
      <c r="Q33" s="60"/>
      <c r="R33" s="60">
        <v>48833951</v>
      </c>
      <c r="S33" s="60"/>
      <c r="T33" s="60"/>
      <c r="U33" s="60"/>
      <c r="V33" s="60"/>
      <c r="W33" s="60">
        <v>48833951</v>
      </c>
      <c r="X33" s="60"/>
      <c r="Y33" s="60">
        <v>48833951</v>
      </c>
      <c r="Z33" s="140"/>
      <c r="AA33" s="62"/>
    </row>
    <row r="34" spans="1:27" ht="12.75">
      <c r="A34" s="250" t="s">
        <v>58</v>
      </c>
      <c r="B34" s="251"/>
      <c r="C34" s="168">
        <f aca="true" t="shared" si="3" ref="C34:Y34">SUM(C29:C33)</f>
        <v>385741209</v>
      </c>
      <c r="D34" s="168">
        <f>SUM(D29:D33)</f>
        <v>0</v>
      </c>
      <c r="E34" s="72">
        <f t="shared" si="3"/>
        <v>322067000</v>
      </c>
      <c r="F34" s="73">
        <f t="shared" si="3"/>
        <v>322067000</v>
      </c>
      <c r="G34" s="73">
        <f t="shared" si="3"/>
        <v>391900285</v>
      </c>
      <c r="H34" s="73">
        <f t="shared" si="3"/>
        <v>394814659</v>
      </c>
      <c r="I34" s="73">
        <f t="shared" si="3"/>
        <v>388583799</v>
      </c>
      <c r="J34" s="73">
        <f t="shared" si="3"/>
        <v>388583799</v>
      </c>
      <c r="K34" s="73">
        <f t="shared" si="3"/>
        <v>394387514</v>
      </c>
      <c r="L34" s="73">
        <f t="shared" si="3"/>
        <v>398994866</v>
      </c>
      <c r="M34" s="73">
        <f t="shared" si="3"/>
        <v>391765888</v>
      </c>
      <c r="N34" s="73">
        <f t="shared" si="3"/>
        <v>391765888</v>
      </c>
      <c r="O34" s="73">
        <f t="shared" si="3"/>
        <v>379857844</v>
      </c>
      <c r="P34" s="73">
        <f t="shared" si="3"/>
        <v>381512535</v>
      </c>
      <c r="Q34" s="73">
        <f t="shared" si="3"/>
        <v>0</v>
      </c>
      <c r="R34" s="73">
        <f t="shared" si="3"/>
        <v>381512535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381512535</v>
      </c>
      <c r="X34" s="73">
        <f t="shared" si="3"/>
        <v>241550250</v>
      </c>
      <c r="Y34" s="73">
        <f t="shared" si="3"/>
        <v>139962285</v>
      </c>
      <c r="Z34" s="170">
        <f>+IF(X34&lt;&gt;0,+(Y34/X34)*100,0)</f>
        <v>57.943340981845395</v>
      </c>
      <c r="AA34" s="74">
        <f>SUM(AA29:AA33)</f>
        <v>322067000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9" t="s">
        <v>165</v>
      </c>
      <c r="B38" s="182"/>
      <c r="C38" s="155">
        <v>29152891</v>
      </c>
      <c r="D38" s="155"/>
      <c r="E38" s="59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140"/>
      <c r="AA38" s="62"/>
    </row>
    <row r="39" spans="1:27" ht="12.75">
      <c r="A39" s="250" t="s">
        <v>59</v>
      </c>
      <c r="B39" s="253"/>
      <c r="C39" s="168">
        <f aca="true" t="shared" si="4" ref="C39:Y39">SUM(C37:C38)</f>
        <v>29152891</v>
      </c>
      <c r="D39" s="168">
        <f>SUM(D37:D38)</f>
        <v>0</v>
      </c>
      <c r="E39" s="76">
        <f t="shared" si="4"/>
        <v>0</v>
      </c>
      <c r="F39" s="77">
        <f t="shared" si="4"/>
        <v>0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0</v>
      </c>
      <c r="Y39" s="77">
        <f t="shared" si="4"/>
        <v>0</v>
      </c>
      <c r="Z39" s="212">
        <f>+IF(X39&lt;&gt;0,+(Y39/X39)*100,0)</f>
        <v>0</v>
      </c>
      <c r="AA39" s="79">
        <f>SUM(AA37:AA38)</f>
        <v>0</v>
      </c>
    </row>
    <row r="40" spans="1:27" ht="12.75">
      <c r="A40" s="250" t="s">
        <v>167</v>
      </c>
      <c r="B40" s="251"/>
      <c r="C40" s="168">
        <f aca="true" t="shared" si="5" ref="C40:Y40">+C34+C39</f>
        <v>414894100</v>
      </c>
      <c r="D40" s="168">
        <f>+D34+D39</f>
        <v>0</v>
      </c>
      <c r="E40" s="72">
        <f t="shared" si="5"/>
        <v>322067000</v>
      </c>
      <c r="F40" s="73">
        <f t="shared" si="5"/>
        <v>322067000</v>
      </c>
      <c r="G40" s="73">
        <f t="shared" si="5"/>
        <v>391900285</v>
      </c>
      <c r="H40" s="73">
        <f t="shared" si="5"/>
        <v>394814659</v>
      </c>
      <c r="I40" s="73">
        <f t="shared" si="5"/>
        <v>388583799</v>
      </c>
      <c r="J40" s="73">
        <f t="shared" si="5"/>
        <v>388583799</v>
      </c>
      <c r="K40" s="73">
        <f t="shared" si="5"/>
        <v>394387514</v>
      </c>
      <c r="L40" s="73">
        <f t="shared" si="5"/>
        <v>398994866</v>
      </c>
      <c r="M40" s="73">
        <f t="shared" si="5"/>
        <v>391765888</v>
      </c>
      <c r="N40" s="73">
        <f t="shared" si="5"/>
        <v>391765888</v>
      </c>
      <c r="O40" s="73">
        <f t="shared" si="5"/>
        <v>379857844</v>
      </c>
      <c r="P40" s="73">
        <f t="shared" si="5"/>
        <v>381512535</v>
      </c>
      <c r="Q40" s="73">
        <f t="shared" si="5"/>
        <v>0</v>
      </c>
      <c r="R40" s="73">
        <f t="shared" si="5"/>
        <v>381512535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381512535</v>
      </c>
      <c r="X40" s="73">
        <f t="shared" si="5"/>
        <v>241550250</v>
      </c>
      <c r="Y40" s="73">
        <f t="shared" si="5"/>
        <v>139962285</v>
      </c>
      <c r="Z40" s="170">
        <f>+IF(X40&lt;&gt;0,+(Y40/X40)*100,0)</f>
        <v>57.943340981845395</v>
      </c>
      <c r="AA40" s="74">
        <f>+AA34+AA39</f>
        <v>322067000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1530826654</v>
      </c>
      <c r="D42" s="257">
        <f>+D25-D40</f>
        <v>0</v>
      </c>
      <c r="E42" s="258">
        <f t="shared" si="6"/>
        <v>1666365000</v>
      </c>
      <c r="F42" s="259">
        <f t="shared" si="6"/>
        <v>1666365000</v>
      </c>
      <c r="G42" s="259">
        <f t="shared" si="6"/>
        <v>1564090330</v>
      </c>
      <c r="H42" s="259">
        <f t="shared" si="6"/>
        <v>1561279589</v>
      </c>
      <c r="I42" s="259">
        <f t="shared" si="6"/>
        <v>1547152438</v>
      </c>
      <c r="J42" s="259">
        <f t="shared" si="6"/>
        <v>1547152438</v>
      </c>
      <c r="K42" s="259">
        <f t="shared" si="6"/>
        <v>1540246092</v>
      </c>
      <c r="L42" s="259">
        <f t="shared" si="6"/>
        <v>1536973344</v>
      </c>
      <c r="M42" s="259">
        <f t="shared" si="6"/>
        <v>1583777969</v>
      </c>
      <c r="N42" s="259">
        <f t="shared" si="6"/>
        <v>1583777969</v>
      </c>
      <c r="O42" s="259">
        <f t="shared" si="6"/>
        <v>1583252444</v>
      </c>
      <c r="P42" s="259">
        <f t="shared" si="6"/>
        <v>1581163205</v>
      </c>
      <c r="Q42" s="259">
        <f t="shared" si="6"/>
        <v>0</v>
      </c>
      <c r="R42" s="259">
        <f t="shared" si="6"/>
        <v>1581163205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1581163205</v>
      </c>
      <c r="X42" s="259">
        <f t="shared" si="6"/>
        <v>1249773750</v>
      </c>
      <c r="Y42" s="259">
        <f t="shared" si="6"/>
        <v>331389455</v>
      </c>
      <c r="Z42" s="260">
        <f>+IF(X42&lt;&gt;0,+(Y42/X42)*100,0)</f>
        <v>26.515955787997626</v>
      </c>
      <c r="AA42" s="261">
        <f>+AA25-AA40</f>
        <v>1666365000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1530826654</v>
      </c>
      <c r="D45" s="155"/>
      <c r="E45" s="59">
        <v>1666365000</v>
      </c>
      <c r="F45" s="60">
        <v>1666365000</v>
      </c>
      <c r="G45" s="60">
        <v>1564090330</v>
      </c>
      <c r="H45" s="60">
        <v>1561279589</v>
      </c>
      <c r="I45" s="60">
        <v>1547152438</v>
      </c>
      <c r="J45" s="60">
        <v>1547152438</v>
      </c>
      <c r="K45" s="60">
        <v>1540246092</v>
      </c>
      <c r="L45" s="60">
        <v>1536973344</v>
      </c>
      <c r="M45" s="60">
        <v>1583777969</v>
      </c>
      <c r="N45" s="60">
        <v>1583777969</v>
      </c>
      <c r="O45" s="60">
        <v>1583252444</v>
      </c>
      <c r="P45" s="60">
        <v>1581163205</v>
      </c>
      <c r="Q45" s="60"/>
      <c r="R45" s="60">
        <v>1581163205</v>
      </c>
      <c r="S45" s="60"/>
      <c r="T45" s="60"/>
      <c r="U45" s="60"/>
      <c r="V45" s="60"/>
      <c r="W45" s="60">
        <v>1581163205</v>
      </c>
      <c r="X45" s="60">
        <v>1249773750</v>
      </c>
      <c r="Y45" s="60">
        <v>331389455</v>
      </c>
      <c r="Z45" s="139">
        <v>26.52</v>
      </c>
      <c r="AA45" s="62">
        <v>1666365000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1530826654</v>
      </c>
      <c r="D48" s="217">
        <f>SUM(D45:D47)</f>
        <v>0</v>
      </c>
      <c r="E48" s="264">
        <f t="shared" si="7"/>
        <v>1666365000</v>
      </c>
      <c r="F48" s="219">
        <f t="shared" si="7"/>
        <v>1666365000</v>
      </c>
      <c r="G48" s="219">
        <f t="shared" si="7"/>
        <v>1564090330</v>
      </c>
      <c r="H48" s="219">
        <f t="shared" si="7"/>
        <v>1561279589</v>
      </c>
      <c r="I48" s="219">
        <f t="shared" si="7"/>
        <v>1547152438</v>
      </c>
      <c r="J48" s="219">
        <f t="shared" si="7"/>
        <v>1547152438</v>
      </c>
      <c r="K48" s="219">
        <f t="shared" si="7"/>
        <v>1540246092</v>
      </c>
      <c r="L48" s="219">
        <f t="shared" si="7"/>
        <v>1536973344</v>
      </c>
      <c r="M48" s="219">
        <f t="shared" si="7"/>
        <v>1583777969</v>
      </c>
      <c r="N48" s="219">
        <f t="shared" si="7"/>
        <v>1583777969</v>
      </c>
      <c r="O48" s="219">
        <f t="shared" si="7"/>
        <v>1583252444</v>
      </c>
      <c r="P48" s="219">
        <f t="shared" si="7"/>
        <v>1581163205</v>
      </c>
      <c r="Q48" s="219">
        <f t="shared" si="7"/>
        <v>0</v>
      </c>
      <c r="R48" s="219">
        <f t="shared" si="7"/>
        <v>1581163205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1581163205</v>
      </c>
      <c r="X48" s="219">
        <f t="shared" si="7"/>
        <v>1249773750</v>
      </c>
      <c r="Y48" s="219">
        <f t="shared" si="7"/>
        <v>331389455</v>
      </c>
      <c r="Z48" s="265">
        <f>+IF(X48&lt;&gt;0,+(Y48/X48)*100,0)</f>
        <v>26.515955787997626</v>
      </c>
      <c r="AA48" s="232">
        <f>SUM(AA45:AA47)</f>
        <v>1666365000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22236941</v>
      </c>
      <c r="D6" s="155"/>
      <c r="E6" s="59">
        <v>15931000</v>
      </c>
      <c r="F6" s="60">
        <v>15931000</v>
      </c>
      <c r="G6" s="60">
        <v>1551276</v>
      </c>
      <c r="H6" s="60">
        <v>793954</v>
      </c>
      <c r="I6" s="60">
        <v>3675904</v>
      </c>
      <c r="J6" s="60">
        <v>6021134</v>
      </c>
      <c r="K6" s="60">
        <v>1129738</v>
      </c>
      <c r="L6" s="60">
        <v>1932119</v>
      </c>
      <c r="M6" s="60">
        <v>669353</v>
      </c>
      <c r="N6" s="60">
        <v>3731210</v>
      </c>
      <c r="O6" s="60">
        <v>818337</v>
      </c>
      <c r="P6" s="60">
        <v>2315700</v>
      </c>
      <c r="Q6" s="60"/>
      <c r="R6" s="60">
        <v>3134037</v>
      </c>
      <c r="S6" s="60"/>
      <c r="T6" s="60"/>
      <c r="U6" s="60"/>
      <c r="V6" s="60"/>
      <c r="W6" s="60">
        <v>12886381</v>
      </c>
      <c r="X6" s="60">
        <v>11952000</v>
      </c>
      <c r="Y6" s="60">
        <v>934381</v>
      </c>
      <c r="Z6" s="140">
        <v>7.82</v>
      </c>
      <c r="AA6" s="62">
        <v>15931000</v>
      </c>
    </row>
    <row r="7" spans="1:27" ht="12.75">
      <c r="A7" s="249" t="s">
        <v>32</v>
      </c>
      <c r="B7" s="182"/>
      <c r="C7" s="155">
        <v>75067505</v>
      </c>
      <c r="D7" s="155"/>
      <c r="E7" s="59">
        <v>126908000</v>
      </c>
      <c r="F7" s="60">
        <v>126908000</v>
      </c>
      <c r="G7" s="60">
        <v>11056682</v>
      </c>
      <c r="H7" s="60">
        <v>10102674</v>
      </c>
      <c r="I7" s="60">
        <v>11684122</v>
      </c>
      <c r="J7" s="60">
        <v>32843478</v>
      </c>
      <c r="K7" s="60">
        <v>12031684</v>
      </c>
      <c r="L7" s="60">
        <v>11962278</v>
      </c>
      <c r="M7" s="60">
        <v>11090069</v>
      </c>
      <c r="N7" s="60">
        <v>35084031</v>
      </c>
      <c r="O7" s="60">
        <v>10095322</v>
      </c>
      <c r="P7" s="60">
        <v>10363098</v>
      </c>
      <c r="Q7" s="60"/>
      <c r="R7" s="60">
        <v>20458420</v>
      </c>
      <c r="S7" s="60"/>
      <c r="T7" s="60"/>
      <c r="U7" s="60"/>
      <c r="V7" s="60"/>
      <c r="W7" s="60">
        <v>88385929</v>
      </c>
      <c r="X7" s="60">
        <v>111176000</v>
      </c>
      <c r="Y7" s="60">
        <v>-22790071</v>
      </c>
      <c r="Z7" s="140">
        <v>-20.5</v>
      </c>
      <c r="AA7" s="62">
        <v>126908000</v>
      </c>
    </row>
    <row r="8" spans="1:27" ht="12.75">
      <c r="A8" s="249" t="s">
        <v>178</v>
      </c>
      <c r="B8" s="182"/>
      <c r="C8" s="155"/>
      <c r="D8" s="155"/>
      <c r="E8" s="59">
        <v>7633000</v>
      </c>
      <c r="F8" s="60">
        <v>7633000</v>
      </c>
      <c r="G8" s="60">
        <v>214844</v>
      </c>
      <c r="H8" s="60">
        <v>429726</v>
      </c>
      <c r="I8" s="60">
        <v>191519</v>
      </c>
      <c r="J8" s="60">
        <v>836089</v>
      </c>
      <c r="K8" s="60">
        <v>141542</v>
      </c>
      <c r="L8" s="60">
        <v>409638</v>
      </c>
      <c r="M8" s="60">
        <v>2540566</v>
      </c>
      <c r="N8" s="60">
        <v>3091746</v>
      </c>
      <c r="O8" s="60">
        <v>842638</v>
      </c>
      <c r="P8" s="60">
        <v>1600</v>
      </c>
      <c r="Q8" s="60"/>
      <c r="R8" s="60">
        <v>844238</v>
      </c>
      <c r="S8" s="60"/>
      <c r="T8" s="60"/>
      <c r="U8" s="60"/>
      <c r="V8" s="60"/>
      <c r="W8" s="60">
        <v>4772073</v>
      </c>
      <c r="X8" s="60">
        <v>7465000</v>
      </c>
      <c r="Y8" s="60">
        <v>-2692927</v>
      </c>
      <c r="Z8" s="140">
        <v>-36.07</v>
      </c>
      <c r="AA8" s="62">
        <v>7633000</v>
      </c>
    </row>
    <row r="9" spans="1:27" ht="12.75">
      <c r="A9" s="249" t="s">
        <v>179</v>
      </c>
      <c r="B9" s="182"/>
      <c r="C9" s="155">
        <v>118211967</v>
      </c>
      <c r="D9" s="155"/>
      <c r="E9" s="59">
        <v>103469000</v>
      </c>
      <c r="F9" s="60">
        <v>103469000</v>
      </c>
      <c r="G9" s="60">
        <v>44064000</v>
      </c>
      <c r="H9" s="60">
        <v>3929182</v>
      </c>
      <c r="I9" s="60"/>
      <c r="J9" s="60">
        <v>47993182</v>
      </c>
      <c r="K9" s="60"/>
      <c r="L9" s="60">
        <v>450000</v>
      </c>
      <c r="M9" s="60">
        <v>32608000</v>
      </c>
      <c r="N9" s="60">
        <v>33058000</v>
      </c>
      <c r="O9" s="60"/>
      <c r="P9" s="60"/>
      <c r="Q9" s="60"/>
      <c r="R9" s="60"/>
      <c r="S9" s="60"/>
      <c r="T9" s="60"/>
      <c r="U9" s="60"/>
      <c r="V9" s="60"/>
      <c r="W9" s="60">
        <v>81051182</v>
      </c>
      <c r="X9" s="60">
        <v>103469000</v>
      </c>
      <c r="Y9" s="60">
        <v>-22417818</v>
      </c>
      <c r="Z9" s="140">
        <v>-21.67</v>
      </c>
      <c r="AA9" s="62">
        <v>103469000</v>
      </c>
    </row>
    <row r="10" spans="1:27" ht="12.75">
      <c r="A10" s="249" t="s">
        <v>180</v>
      </c>
      <c r="B10" s="182"/>
      <c r="C10" s="155">
        <v>55242917</v>
      </c>
      <c r="D10" s="155"/>
      <c r="E10" s="59">
        <v>39482000</v>
      </c>
      <c r="F10" s="60">
        <v>39482000</v>
      </c>
      <c r="G10" s="60">
        <v>19350000</v>
      </c>
      <c r="H10" s="60"/>
      <c r="I10" s="60"/>
      <c r="J10" s="60">
        <v>19350000</v>
      </c>
      <c r="K10" s="60"/>
      <c r="L10" s="60"/>
      <c r="M10" s="60">
        <v>3459000</v>
      </c>
      <c r="N10" s="60">
        <v>3459000</v>
      </c>
      <c r="O10" s="60"/>
      <c r="P10" s="60"/>
      <c r="Q10" s="60"/>
      <c r="R10" s="60"/>
      <c r="S10" s="60"/>
      <c r="T10" s="60"/>
      <c r="U10" s="60"/>
      <c r="V10" s="60"/>
      <c r="W10" s="60">
        <v>22809000</v>
      </c>
      <c r="X10" s="60">
        <v>39482000</v>
      </c>
      <c r="Y10" s="60">
        <v>-16673000</v>
      </c>
      <c r="Z10" s="140">
        <v>-42.23</v>
      </c>
      <c r="AA10" s="62">
        <v>39482000</v>
      </c>
    </row>
    <row r="11" spans="1:27" ht="12.75">
      <c r="A11" s="249" t="s">
        <v>181</v>
      </c>
      <c r="B11" s="182"/>
      <c r="C11" s="155">
        <v>25519220</v>
      </c>
      <c r="D11" s="155"/>
      <c r="E11" s="59">
        <v>20398000</v>
      </c>
      <c r="F11" s="60">
        <v>20398000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16153000</v>
      </c>
      <c r="Y11" s="60">
        <v>-16153000</v>
      </c>
      <c r="Z11" s="140">
        <v>-100</v>
      </c>
      <c r="AA11" s="62">
        <v>20398000</v>
      </c>
    </row>
    <row r="12" spans="1:27" ht="12.75">
      <c r="A12" s="249" t="s">
        <v>182</v>
      </c>
      <c r="B12" s="182"/>
      <c r="C12" s="155">
        <v>4751</v>
      </c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-215709802</v>
      </c>
      <c r="D14" s="155"/>
      <c r="E14" s="59">
        <v>-278045000</v>
      </c>
      <c r="F14" s="60">
        <v>-278045000</v>
      </c>
      <c r="G14" s="60">
        <v>-17648864</v>
      </c>
      <c r="H14" s="60">
        <v>-22611568</v>
      </c>
      <c r="I14" s="60">
        <v>-23591397</v>
      </c>
      <c r="J14" s="60">
        <v>-63851829</v>
      </c>
      <c r="K14" s="60">
        <v>-22372889</v>
      </c>
      <c r="L14" s="60">
        <v>-21604487</v>
      </c>
      <c r="M14" s="60">
        <v>-23026651</v>
      </c>
      <c r="N14" s="60">
        <v>-67004027</v>
      </c>
      <c r="O14" s="60">
        <v>-22491696</v>
      </c>
      <c r="P14" s="60"/>
      <c r="Q14" s="60"/>
      <c r="R14" s="60">
        <v>-22491696</v>
      </c>
      <c r="S14" s="60"/>
      <c r="T14" s="60"/>
      <c r="U14" s="60"/>
      <c r="V14" s="60"/>
      <c r="W14" s="60">
        <v>-153347552</v>
      </c>
      <c r="X14" s="60">
        <v>-208656000</v>
      </c>
      <c r="Y14" s="60">
        <v>55308448</v>
      </c>
      <c r="Z14" s="140">
        <v>-26.51</v>
      </c>
      <c r="AA14" s="62">
        <v>-278045000</v>
      </c>
    </row>
    <row r="15" spans="1:27" ht="12.75">
      <c r="A15" s="249" t="s">
        <v>40</v>
      </c>
      <c r="B15" s="182"/>
      <c r="C15" s="155">
        <v>-27895393</v>
      </c>
      <c r="D15" s="155"/>
      <c r="E15" s="59">
        <v>-19194000</v>
      </c>
      <c r="F15" s="60">
        <v>-19194000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-16006000</v>
      </c>
      <c r="Y15" s="60">
        <v>16006000</v>
      </c>
      <c r="Z15" s="140">
        <v>-100</v>
      </c>
      <c r="AA15" s="62">
        <v>-19194000</v>
      </c>
    </row>
    <row r="16" spans="1:27" ht="12.75">
      <c r="A16" s="249" t="s">
        <v>42</v>
      </c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250" t="s">
        <v>185</v>
      </c>
      <c r="B17" s="251"/>
      <c r="C17" s="168">
        <f aca="true" t="shared" si="0" ref="C17:Y17">SUM(C6:C16)</f>
        <v>52678106</v>
      </c>
      <c r="D17" s="168">
        <f t="shared" si="0"/>
        <v>0</v>
      </c>
      <c r="E17" s="72">
        <f t="shared" si="0"/>
        <v>16582000</v>
      </c>
      <c r="F17" s="73">
        <f t="shared" si="0"/>
        <v>16582000</v>
      </c>
      <c r="G17" s="73">
        <f t="shared" si="0"/>
        <v>58587938</v>
      </c>
      <c r="H17" s="73">
        <f t="shared" si="0"/>
        <v>-7356032</v>
      </c>
      <c r="I17" s="73">
        <f t="shared" si="0"/>
        <v>-8039852</v>
      </c>
      <c r="J17" s="73">
        <f t="shared" si="0"/>
        <v>43192054</v>
      </c>
      <c r="K17" s="73">
        <f t="shared" si="0"/>
        <v>-9069925</v>
      </c>
      <c r="L17" s="73">
        <f t="shared" si="0"/>
        <v>-6850452</v>
      </c>
      <c r="M17" s="73">
        <f t="shared" si="0"/>
        <v>27340337</v>
      </c>
      <c r="N17" s="73">
        <f t="shared" si="0"/>
        <v>11419960</v>
      </c>
      <c r="O17" s="73">
        <f t="shared" si="0"/>
        <v>-10735399</v>
      </c>
      <c r="P17" s="73">
        <f t="shared" si="0"/>
        <v>12680398</v>
      </c>
      <c r="Q17" s="73">
        <f t="shared" si="0"/>
        <v>0</v>
      </c>
      <c r="R17" s="73">
        <f t="shared" si="0"/>
        <v>1944999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56557013</v>
      </c>
      <c r="X17" s="73">
        <f t="shared" si="0"/>
        <v>65035000</v>
      </c>
      <c r="Y17" s="73">
        <f t="shared" si="0"/>
        <v>-8477987</v>
      </c>
      <c r="Z17" s="170">
        <f>+IF(X17&lt;&gt;0,+(Y17/X17)*100,0)</f>
        <v>-13.0360375182594</v>
      </c>
      <c r="AA17" s="74">
        <f>SUM(AA6:AA16)</f>
        <v>16582000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>
        <v>-1197</v>
      </c>
      <c r="D21" s="155"/>
      <c r="E21" s="59">
        <v>798000</v>
      </c>
      <c r="F21" s="60">
        <v>798000</v>
      </c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>
        <v>597000</v>
      </c>
      <c r="Y21" s="159">
        <v>-597000</v>
      </c>
      <c r="Z21" s="141">
        <v>-100</v>
      </c>
      <c r="AA21" s="225">
        <v>798000</v>
      </c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-45106092</v>
      </c>
      <c r="D26" s="155"/>
      <c r="E26" s="59">
        <v>40482000</v>
      </c>
      <c r="F26" s="60">
        <v>40482000</v>
      </c>
      <c r="G26" s="60">
        <v>-2820978</v>
      </c>
      <c r="H26" s="60">
        <v>-4605710</v>
      </c>
      <c r="I26" s="60">
        <v>-5993231</v>
      </c>
      <c r="J26" s="60">
        <v>-13419919</v>
      </c>
      <c r="K26" s="60">
        <v>-4818004</v>
      </c>
      <c r="L26" s="60"/>
      <c r="M26" s="60">
        <v>-2702038</v>
      </c>
      <c r="N26" s="60">
        <v>-7520042</v>
      </c>
      <c r="O26" s="60">
        <v>-3151636</v>
      </c>
      <c r="P26" s="60"/>
      <c r="Q26" s="60"/>
      <c r="R26" s="60">
        <v>-3151636</v>
      </c>
      <c r="S26" s="60"/>
      <c r="T26" s="60"/>
      <c r="U26" s="60"/>
      <c r="V26" s="60"/>
      <c r="W26" s="60">
        <v>-24091597</v>
      </c>
      <c r="X26" s="60">
        <v>40230000</v>
      </c>
      <c r="Y26" s="60">
        <v>-64321597</v>
      </c>
      <c r="Z26" s="140">
        <v>-159.88</v>
      </c>
      <c r="AA26" s="62">
        <v>40482000</v>
      </c>
    </row>
    <row r="27" spans="1:27" ht="12.75">
      <c r="A27" s="250" t="s">
        <v>192</v>
      </c>
      <c r="B27" s="251"/>
      <c r="C27" s="168">
        <f aca="true" t="shared" si="1" ref="C27:Y27">SUM(C21:C26)</f>
        <v>-45107289</v>
      </c>
      <c r="D27" s="168">
        <f>SUM(D21:D26)</f>
        <v>0</v>
      </c>
      <c r="E27" s="72">
        <f t="shared" si="1"/>
        <v>41280000</v>
      </c>
      <c r="F27" s="73">
        <f t="shared" si="1"/>
        <v>41280000</v>
      </c>
      <c r="G27" s="73">
        <f t="shared" si="1"/>
        <v>-2820978</v>
      </c>
      <c r="H27" s="73">
        <f t="shared" si="1"/>
        <v>-4605710</v>
      </c>
      <c r="I27" s="73">
        <f t="shared" si="1"/>
        <v>-5993231</v>
      </c>
      <c r="J27" s="73">
        <f t="shared" si="1"/>
        <v>-13419919</v>
      </c>
      <c r="K27" s="73">
        <f t="shared" si="1"/>
        <v>-4818004</v>
      </c>
      <c r="L27" s="73">
        <f t="shared" si="1"/>
        <v>0</v>
      </c>
      <c r="M27" s="73">
        <f t="shared" si="1"/>
        <v>-2702038</v>
      </c>
      <c r="N27" s="73">
        <f t="shared" si="1"/>
        <v>-7520042</v>
      </c>
      <c r="O27" s="73">
        <f t="shared" si="1"/>
        <v>-3151636</v>
      </c>
      <c r="P27" s="73">
        <f t="shared" si="1"/>
        <v>0</v>
      </c>
      <c r="Q27" s="73">
        <f t="shared" si="1"/>
        <v>0</v>
      </c>
      <c r="R27" s="73">
        <f t="shared" si="1"/>
        <v>-3151636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-24091597</v>
      </c>
      <c r="X27" s="73">
        <f t="shared" si="1"/>
        <v>40827000</v>
      </c>
      <c r="Y27" s="73">
        <f t="shared" si="1"/>
        <v>-64918597</v>
      </c>
      <c r="Z27" s="170">
        <f>+IF(X27&lt;&gt;0,+(Y27/X27)*100,0)</f>
        <v>-159.00898180125898</v>
      </c>
      <c r="AA27" s="74">
        <f>SUM(AA21:AA26)</f>
        <v>41280000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-10480546</v>
      </c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50" t="s">
        <v>198</v>
      </c>
      <c r="B36" s="251"/>
      <c r="C36" s="168">
        <f aca="true" t="shared" si="2" ref="C36:Y36">SUM(C31:C35)</f>
        <v>-10480546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0</v>
      </c>
      <c r="Y36" s="73">
        <f t="shared" si="2"/>
        <v>0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-2909729</v>
      </c>
      <c r="D38" s="153">
        <f>+D17+D27+D36</f>
        <v>0</v>
      </c>
      <c r="E38" s="99">
        <f t="shared" si="3"/>
        <v>57862000</v>
      </c>
      <c r="F38" s="100">
        <f t="shared" si="3"/>
        <v>57862000</v>
      </c>
      <c r="G38" s="100">
        <f t="shared" si="3"/>
        <v>55766960</v>
      </c>
      <c r="H38" s="100">
        <f t="shared" si="3"/>
        <v>-11961742</v>
      </c>
      <c r="I38" s="100">
        <f t="shared" si="3"/>
        <v>-14033083</v>
      </c>
      <c r="J38" s="100">
        <f t="shared" si="3"/>
        <v>29772135</v>
      </c>
      <c r="K38" s="100">
        <f t="shared" si="3"/>
        <v>-13887929</v>
      </c>
      <c r="L38" s="100">
        <f t="shared" si="3"/>
        <v>-6850452</v>
      </c>
      <c r="M38" s="100">
        <f t="shared" si="3"/>
        <v>24638299</v>
      </c>
      <c r="N38" s="100">
        <f t="shared" si="3"/>
        <v>3899918</v>
      </c>
      <c r="O38" s="100">
        <f t="shared" si="3"/>
        <v>-13887035</v>
      </c>
      <c r="P38" s="100">
        <f t="shared" si="3"/>
        <v>12680398</v>
      </c>
      <c r="Q38" s="100">
        <f t="shared" si="3"/>
        <v>0</v>
      </c>
      <c r="R38" s="100">
        <f t="shared" si="3"/>
        <v>-1206637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32465416</v>
      </c>
      <c r="X38" s="100">
        <f t="shared" si="3"/>
        <v>105862000</v>
      </c>
      <c r="Y38" s="100">
        <f t="shared" si="3"/>
        <v>-73396584</v>
      </c>
      <c r="Z38" s="137">
        <f>+IF(X38&lt;&gt;0,+(Y38/X38)*100,0)</f>
        <v>-69.33232321323987</v>
      </c>
      <c r="AA38" s="102">
        <f>+AA17+AA27+AA36</f>
        <v>57862000</v>
      </c>
    </row>
    <row r="39" spans="1:27" ht="12.75">
      <c r="A39" s="249" t="s">
        <v>200</v>
      </c>
      <c r="B39" s="182"/>
      <c r="C39" s="153">
        <v>11180373</v>
      </c>
      <c r="D39" s="153"/>
      <c r="E39" s="99">
        <v>10705000</v>
      </c>
      <c r="F39" s="100">
        <v>10705000</v>
      </c>
      <c r="G39" s="100">
        <v>1669160</v>
      </c>
      <c r="H39" s="100">
        <v>57436120</v>
      </c>
      <c r="I39" s="100">
        <v>45474378</v>
      </c>
      <c r="J39" s="100">
        <v>1669160</v>
      </c>
      <c r="K39" s="100">
        <v>31441295</v>
      </c>
      <c r="L39" s="100">
        <v>17553366</v>
      </c>
      <c r="M39" s="100">
        <v>10702914</v>
      </c>
      <c r="N39" s="100">
        <v>31441295</v>
      </c>
      <c r="O39" s="100">
        <v>35341213</v>
      </c>
      <c r="P39" s="100">
        <v>21454178</v>
      </c>
      <c r="Q39" s="100"/>
      <c r="R39" s="100">
        <v>35341213</v>
      </c>
      <c r="S39" s="100"/>
      <c r="T39" s="100"/>
      <c r="U39" s="100"/>
      <c r="V39" s="100"/>
      <c r="W39" s="100">
        <v>1669160</v>
      </c>
      <c r="X39" s="100">
        <v>10705000</v>
      </c>
      <c r="Y39" s="100">
        <v>-9035840</v>
      </c>
      <c r="Z39" s="137">
        <v>-84.41</v>
      </c>
      <c r="AA39" s="102">
        <v>10705000</v>
      </c>
    </row>
    <row r="40" spans="1:27" ht="12.75">
      <c r="A40" s="269" t="s">
        <v>201</v>
      </c>
      <c r="B40" s="256"/>
      <c r="C40" s="257">
        <v>8270644</v>
      </c>
      <c r="D40" s="257"/>
      <c r="E40" s="258">
        <v>68567000</v>
      </c>
      <c r="F40" s="259">
        <v>68567000</v>
      </c>
      <c r="G40" s="259">
        <v>57436120</v>
      </c>
      <c r="H40" s="259">
        <v>45474378</v>
      </c>
      <c r="I40" s="259">
        <v>31441295</v>
      </c>
      <c r="J40" s="259">
        <v>31441295</v>
      </c>
      <c r="K40" s="259">
        <v>17553366</v>
      </c>
      <c r="L40" s="259">
        <v>10702914</v>
      </c>
      <c r="M40" s="259">
        <v>35341213</v>
      </c>
      <c r="N40" s="259">
        <v>35341213</v>
      </c>
      <c r="O40" s="259">
        <v>21454178</v>
      </c>
      <c r="P40" s="259">
        <v>34134576</v>
      </c>
      <c r="Q40" s="259"/>
      <c r="R40" s="259">
        <v>34134576</v>
      </c>
      <c r="S40" s="259"/>
      <c r="T40" s="259"/>
      <c r="U40" s="259"/>
      <c r="V40" s="259"/>
      <c r="W40" s="259">
        <v>34134576</v>
      </c>
      <c r="X40" s="259">
        <v>116567000</v>
      </c>
      <c r="Y40" s="259">
        <v>-82432424</v>
      </c>
      <c r="Z40" s="260">
        <v>-70.72</v>
      </c>
      <c r="AA40" s="261">
        <v>68567000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26310209</v>
      </c>
      <c r="D5" s="200">
        <f t="shared" si="0"/>
        <v>0</v>
      </c>
      <c r="E5" s="106">
        <f t="shared" si="0"/>
        <v>32990000</v>
      </c>
      <c r="F5" s="106">
        <f t="shared" si="0"/>
        <v>32990000</v>
      </c>
      <c r="G5" s="106">
        <f t="shared" si="0"/>
        <v>2801220</v>
      </c>
      <c r="H5" s="106">
        <f t="shared" si="0"/>
        <v>4605710</v>
      </c>
      <c r="I5" s="106">
        <f t="shared" si="0"/>
        <v>5993232</v>
      </c>
      <c r="J5" s="106">
        <f t="shared" si="0"/>
        <v>13400162</v>
      </c>
      <c r="K5" s="106">
        <f t="shared" si="0"/>
        <v>4818003</v>
      </c>
      <c r="L5" s="106">
        <f t="shared" si="0"/>
        <v>2265550</v>
      </c>
      <c r="M5" s="106">
        <f t="shared" si="0"/>
        <v>2702037</v>
      </c>
      <c r="N5" s="106">
        <f t="shared" si="0"/>
        <v>9785590</v>
      </c>
      <c r="O5" s="106">
        <f t="shared" si="0"/>
        <v>3151636</v>
      </c>
      <c r="P5" s="106">
        <f t="shared" si="0"/>
        <v>0</v>
      </c>
      <c r="Q5" s="106">
        <f t="shared" si="0"/>
        <v>0</v>
      </c>
      <c r="R5" s="106">
        <f t="shared" si="0"/>
        <v>3151636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26337388</v>
      </c>
      <c r="X5" s="106">
        <f t="shared" si="0"/>
        <v>24742500</v>
      </c>
      <c r="Y5" s="106">
        <f t="shared" si="0"/>
        <v>1594888</v>
      </c>
      <c r="Z5" s="201">
        <f>+IF(X5&lt;&gt;0,+(Y5/X5)*100,0)</f>
        <v>6.44594523593008</v>
      </c>
      <c r="AA5" s="199">
        <f>SUM(AA11:AA18)</f>
        <v>32990000</v>
      </c>
    </row>
    <row r="6" spans="1:27" ht="12.75">
      <c r="A6" s="291" t="s">
        <v>205</v>
      </c>
      <c r="B6" s="142"/>
      <c r="C6" s="62"/>
      <c r="D6" s="156"/>
      <c r="E6" s="60">
        <v>26926000</v>
      </c>
      <c r="F6" s="60">
        <v>26926000</v>
      </c>
      <c r="G6" s="60"/>
      <c r="H6" s="60"/>
      <c r="I6" s="60">
        <v>475613</v>
      </c>
      <c r="J6" s="60">
        <v>475613</v>
      </c>
      <c r="K6" s="60"/>
      <c r="L6" s="60">
        <v>1312283</v>
      </c>
      <c r="M6" s="60">
        <v>1146021</v>
      </c>
      <c r="N6" s="60">
        <v>2458304</v>
      </c>
      <c r="O6" s="60">
        <v>2240882</v>
      </c>
      <c r="P6" s="60"/>
      <c r="Q6" s="60"/>
      <c r="R6" s="60">
        <v>2240882</v>
      </c>
      <c r="S6" s="60"/>
      <c r="T6" s="60"/>
      <c r="U6" s="60"/>
      <c r="V6" s="60"/>
      <c r="W6" s="60">
        <v>5174799</v>
      </c>
      <c r="X6" s="60">
        <v>20194500</v>
      </c>
      <c r="Y6" s="60">
        <v>-15019701</v>
      </c>
      <c r="Z6" s="140">
        <v>-74.38</v>
      </c>
      <c r="AA6" s="155">
        <v>26926000</v>
      </c>
    </row>
    <row r="7" spans="1:27" ht="12.75">
      <c r="A7" s="291" t="s">
        <v>206</v>
      </c>
      <c r="B7" s="142"/>
      <c r="C7" s="62"/>
      <c r="D7" s="156"/>
      <c r="E7" s="60">
        <v>5000000</v>
      </c>
      <c r="F7" s="60">
        <v>5000000</v>
      </c>
      <c r="G7" s="60"/>
      <c r="H7" s="60">
        <v>154015</v>
      </c>
      <c r="I7" s="60">
        <v>996525</v>
      </c>
      <c r="J7" s="60">
        <v>1150540</v>
      </c>
      <c r="K7" s="60">
        <v>505443</v>
      </c>
      <c r="L7" s="60"/>
      <c r="M7" s="60"/>
      <c r="N7" s="60">
        <v>505443</v>
      </c>
      <c r="O7" s="60"/>
      <c r="P7" s="60"/>
      <c r="Q7" s="60"/>
      <c r="R7" s="60"/>
      <c r="S7" s="60"/>
      <c r="T7" s="60"/>
      <c r="U7" s="60"/>
      <c r="V7" s="60"/>
      <c r="W7" s="60">
        <v>1655983</v>
      </c>
      <c r="X7" s="60">
        <v>3750000</v>
      </c>
      <c r="Y7" s="60">
        <v>-2094017</v>
      </c>
      <c r="Z7" s="140">
        <v>-55.84</v>
      </c>
      <c r="AA7" s="155">
        <v>5000000</v>
      </c>
    </row>
    <row r="8" spans="1:27" ht="12.75">
      <c r="A8" s="291" t="s">
        <v>207</v>
      </c>
      <c r="B8" s="142"/>
      <c r="C8" s="62"/>
      <c r="D8" s="156"/>
      <c r="E8" s="60"/>
      <c r="F8" s="60"/>
      <c r="G8" s="60">
        <v>1075921</v>
      </c>
      <c r="H8" s="60">
        <v>1923435</v>
      </c>
      <c r="I8" s="60">
        <v>1440827</v>
      </c>
      <c r="J8" s="60">
        <v>4440183</v>
      </c>
      <c r="K8" s="60">
        <v>2381541</v>
      </c>
      <c r="L8" s="60">
        <v>953267</v>
      </c>
      <c r="M8" s="60">
        <v>1556016</v>
      </c>
      <c r="N8" s="60">
        <v>4890824</v>
      </c>
      <c r="O8" s="60">
        <v>843783</v>
      </c>
      <c r="P8" s="60"/>
      <c r="Q8" s="60"/>
      <c r="R8" s="60">
        <v>843783</v>
      </c>
      <c r="S8" s="60"/>
      <c r="T8" s="60"/>
      <c r="U8" s="60"/>
      <c r="V8" s="60"/>
      <c r="W8" s="60">
        <v>10174790</v>
      </c>
      <c r="X8" s="60"/>
      <c r="Y8" s="60">
        <v>10174790</v>
      </c>
      <c r="Z8" s="140"/>
      <c r="AA8" s="155"/>
    </row>
    <row r="9" spans="1:27" ht="12.75">
      <c r="A9" s="291" t="s">
        <v>208</v>
      </c>
      <c r="B9" s="142"/>
      <c r="C9" s="62"/>
      <c r="D9" s="156"/>
      <c r="E9" s="60"/>
      <c r="F9" s="60"/>
      <c r="G9" s="60">
        <v>1653091</v>
      </c>
      <c r="H9" s="60">
        <v>2528260</v>
      </c>
      <c r="I9" s="60">
        <v>2781619</v>
      </c>
      <c r="J9" s="60">
        <v>6962970</v>
      </c>
      <c r="K9" s="60">
        <v>1793619</v>
      </c>
      <c r="L9" s="60"/>
      <c r="M9" s="60"/>
      <c r="N9" s="60">
        <v>1793619</v>
      </c>
      <c r="O9" s="60"/>
      <c r="P9" s="60"/>
      <c r="Q9" s="60"/>
      <c r="R9" s="60"/>
      <c r="S9" s="60"/>
      <c r="T9" s="60"/>
      <c r="U9" s="60"/>
      <c r="V9" s="60"/>
      <c r="W9" s="60">
        <v>8756589</v>
      </c>
      <c r="X9" s="60"/>
      <c r="Y9" s="60">
        <v>8756589</v>
      </c>
      <c r="Z9" s="140"/>
      <c r="AA9" s="155"/>
    </row>
    <row r="10" spans="1:27" ht="12.75">
      <c r="A10" s="291" t="s">
        <v>209</v>
      </c>
      <c r="B10" s="142"/>
      <c r="C10" s="62">
        <v>23936235</v>
      </c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2.75">
      <c r="A11" s="292" t="s">
        <v>210</v>
      </c>
      <c r="B11" s="142"/>
      <c r="C11" s="293">
        <f aca="true" t="shared" si="1" ref="C11:Y11">SUM(C6:C10)</f>
        <v>23936235</v>
      </c>
      <c r="D11" s="294">
        <f t="shared" si="1"/>
        <v>0</v>
      </c>
      <c r="E11" s="295">
        <f t="shared" si="1"/>
        <v>31926000</v>
      </c>
      <c r="F11" s="295">
        <f t="shared" si="1"/>
        <v>31926000</v>
      </c>
      <c r="G11" s="295">
        <f t="shared" si="1"/>
        <v>2729012</v>
      </c>
      <c r="H11" s="295">
        <f t="shared" si="1"/>
        <v>4605710</v>
      </c>
      <c r="I11" s="295">
        <f t="shared" si="1"/>
        <v>5694584</v>
      </c>
      <c r="J11" s="295">
        <f t="shared" si="1"/>
        <v>13029306</v>
      </c>
      <c r="K11" s="295">
        <f t="shared" si="1"/>
        <v>4680603</v>
      </c>
      <c r="L11" s="295">
        <f t="shared" si="1"/>
        <v>2265550</v>
      </c>
      <c r="M11" s="295">
        <f t="shared" si="1"/>
        <v>2702037</v>
      </c>
      <c r="N11" s="295">
        <f t="shared" si="1"/>
        <v>9648190</v>
      </c>
      <c r="O11" s="295">
        <f t="shared" si="1"/>
        <v>3084665</v>
      </c>
      <c r="P11" s="295">
        <f t="shared" si="1"/>
        <v>0</v>
      </c>
      <c r="Q11" s="295">
        <f t="shared" si="1"/>
        <v>0</v>
      </c>
      <c r="R11" s="295">
        <f t="shared" si="1"/>
        <v>3084665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25762161</v>
      </c>
      <c r="X11" s="295">
        <f t="shared" si="1"/>
        <v>23944500</v>
      </c>
      <c r="Y11" s="295">
        <f t="shared" si="1"/>
        <v>1817661</v>
      </c>
      <c r="Z11" s="296">
        <f>+IF(X11&lt;&gt;0,+(Y11/X11)*100,0)</f>
        <v>7.591142015911796</v>
      </c>
      <c r="AA11" s="297">
        <f>SUM(AA6:AA10)</f>
        <v>31926000</v>
      </c>
    </row>
    <row r="12" spans="1:27" ht="12.75">
      <c r="A12" s="298" t="s">
        <v>211</v>
      </c>
      <c r="B12" s="136"/>
      <c r="C12" s="62"/>
      <c r="D12" s="156"/>
      <c r="E12" s="60"/>
      <c r="F12" s="60"/>
      <c r="G12" s="60">
        <v>72208</v>
      </c>
      <c r="H12" s="60"/>
      <c r="I12" s="60">
        <v>298648</v>
      </c>
      <c r="J12" s="60">
        <v>370856</v>
      </c>
      <c r="K12" s="60">
        <v>66971</v>
      </c>
      <c r="L12" s="60"/>
      <c r="M12" s="60"/>
      <c r="N12" s="60">
        <v>66971</v>
      </c>
      <c r="O12" s="60">
        <v>66971</v>
      </c>
      <c r="P12" s="60"/>
      <c r="Q12" s="60"/>
      <c r="R12" s="60">
        <v>66971</v>
      </c>
      <c r="S12" s="60"/>
      <c r="T12" s="60"/>
      <c r="U12" s="60"/>
      <c r="V12" s="60"/>
      <c r="W12" s="60">
        <v>504798</v>
      </c>
      <c r="X12" s="60"/>
      <c r="Y12" s="60">
        <v>504798</v>
      </c>
      <c r="Z12" s="140"/>
      <c r="AA12" s="155"/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2373974</v>
      </c>
      <c r="D15" s="156"/>
      <c r="E15" s="60">
        <v>1064000</v>
      </c>
      <c r="F15" s="60">
        <v>1064000</v>
      </c>
      <c r="G15" s="60"/>
      <c r="H15" s="60"/>
      <c r="I15" s="60"/>
      <c r="J15" s="60"/>
      <c r="K15" s="60">
        <v>70429</v>
      </c>
      <c r="L15" s="60"/>
      <c r="M15" s="60"/>
      <c r="N15" s="60">
        <v>70429</v>
      </c>
      <c r="O15" s="60"/>
      <c r="P15" s="60"/>
      <c r="Q15" s="60"/>
      <c r="R15" s="60"/>
      <c r="S15" s="60"/>
      <c r="T15" s="60"/>
      <c r="U15" s="60"/>
      <c r="V15" s="60"/>
      <c r="W15" s="60">
        <v>70429</v>
      </c>
      <c r="X15" s="60">
        <v>798000</v>
      </c>
      <c r="Y15" s="60">
        <v>-727571</v>
      </c>
      <c r="Z15" s="140">
        <v>-91.17</v>
      </c>
      <c r="AA15" s="155">
        <v>1064000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7556000</v>
      </c>
      <c r="F20" s="100">
        <f t="shared" si="2"/>
        <v>7556000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5667000</v>
      </c>
      <c r="Y20" s="100">
        <f t="shared" si="2"/>
        <v>-5667000</v>
      </c>
      <c r="Z20" s="137">
        <f>+IF(X20&lt;&gt;0,+(Y20/X20)*100,0)</f>
        <v>-100</v>
      </c>
      <c r="AA20" s="153">
        <f>SUM(AA26:AA33)</f>
        <v>7556000</v>
      </c>
    </row>
    <row r="21" spans="1:27" ht="12.75">
      <c r="A21" s="291" t="s">
        <v>205</v>
      </c>
      <c r="B21" s="142"/>
      <c r="C21" s="62"/>
      <c r="D21" s="156"/>
      <c r="E21" s="60">
        <v>7556000</v>
      </c>
      <c r="F21" s="60">
        <v>7556000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5667000</v>
      </c>
      <c r="Y21" s="60">
        <v>-5667000</v>
      </c>
      <c r="Z21" s="140">
        <v>-100</v>
      </c>
      <c r="AA21" s="155">
        <v>7556000</v>
      </c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7556000</v>
      </c>
      <c r="F26" s="295">
        <f t="shared" si="3"/>
        <v>7556000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5667000</v>
      </c>
      <c r="Y26" s="295">
        <f t="shared" si="3"/>
        <v>-5667000</v>
      </c>
      <c r="Z26" s="296">
        <f>+IF(X26&lt;&gt;0,+(Y26/X26)*100,0)</f>
        <v>-100</v>
      </c>
      <c r="AA26" s="297">
        <f>SUM(AA21:AA25)</f>
        <v>7556000</v>
      </c>
    </row>
    <row r="27" spans="1:27" ht="12.7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34482000</v>
      </c>
      <c r="F36" s="60">
        <f t="shared" si="4"/>
        <v>34482000</v>
      </c>
      <c r="G36" s="60">
        <f t="shared" si="4"/>
        <v>0</v>
      </c>
      <c r="H36" s="60">
        <f t="shared" si="4"/>
        <v>0</v>
      </c>
      <c r="I36" s="60">
        <f t="shared" si="4"/>
        <v>475613</v>
      </c>
      <c r="J36" s="60">
        <f t="shared" si="4"/>
        <v>475613</v>
      </c>
      <c r="K36" s="60">
        <f t="shared" si="4"/>
        <v>0</v>
      </c>
      <c r="L36" s="60">
        <f t="shared" si="4"/>
        <v>1312283</v>
      </c>
      <c r="M36" s="60">
        <f t="shared" si="4"/>
        <v>1146021</v>
      </c>
      <c r="N36" s="60">
        <f t="shared" si="4"/>
        <v>2458304</v>
      </c>
      <c r="O36" s="60">
        <f t="shared" si="4"/>
        <v>2240882</v>
      </c>
      <c r="P36" s="60">
        <f t="shared" si="4"/>
        <v>0</v>
      </c>
      <c r="Q36" s="60">
        <f t="shared" si="4"/>
        <v>0</v>
      </c>
      <c r="R36" s="60">
        <f t="shared" si="4"/>
        <v>2240882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5174799</v>
      </c>
      <c r="X36" s="60">
        <f t="shared" si="4"/>
        <v>25861500</v>
      </c>
      <c r="Y36" s="60">
        <f t="shared" si="4"/>
        <v>-20686701</v>
      </c>
      <c r="Z36" s="140">
        <f aca="true" t="shared" si="5" ref="Z36:Z49">+IF(X36&lt;&gt;0,+(Y36/X36)*100,0)</f>
        <v>-79.99033698741373</v>
      </c>
      <c r="AA36" s="155">
        <f>AA6+AA21</f>
        <v>34482000</v>
      </c>
    </row>
    <row r="37" spans="1:27" ht="12.7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5000000</v>
      </c>
      <c r="F37" s="60">
        <f t="shared" si="4"/>
        <v>5000000</v>
      </c>
      <c r="G37" s="60">
        <f t="shared" si="4"/>
        <v>0</v>
      </c>
      <c r="H37" s="60">
        <f t="shared" si="4"/>
        <v>154015</v>
      </c>
      <c r="I37" s="60">
        <f t="shared" si="4"/>
        <v>996525</v>
      </c>
      <c r="J37" s="60">
        <f t="shared" si="4"/>
        <v>1150540</v>
      </c>
      <c r="K37" s="60">
        <f t="shared" si="4"/>
        <v>505443</v>
      </c>
      <c r="L37" s="60">
        <f t="shared" si="4"/>
        <v>0</v>
      </c>
      <c r="M37" s="60">
        <f t="shared" si="4"/>
        <v>0</v>
      </c>
      <c r="N37" s="60">
        <f t="shared" si="4"/>
        <v>505443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1655983</v>
      </c>
      <c r="X37" s="60">
        <f t="shared" si="4"/>
        <v>3750000</v>
      </c>
      <c r="Y37" s="60">
        <f t="shared" si="4"/>
        <v>-2094017</v>
      </c>
      <c r="Z37" s="140">
        <f t="shared" si="5"/>
        <v>-55.84045333333333</v>
      </c>
      <c r="AA37" s="155">
        <f>AA7+AA22</f>
        <v>5000000</v>
      </c>
    </row>
    <row r="38" spans="1:27" ht="12.7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1075921</v>
      </c>
      <c r="H38" s="60">
        <f t="shared" si="4"/>
        <v>1923435</v>
      </c>
      <c r="I38" s="60">
        <f t="shared" si="4"/>
        <v>1440827</v>
      </c>
      <c r="J38" s="60">
        <f t="shared" si="4"/>
        <v>4440183</v>
      </c>
      <c r="K38" s="60">
        <f t="shared" si="4"/>
        <v>2381541</v>
      </c>
      <c r="L38" s="60">
        <f t="shared" si="4"/>
        <v>953267</v>
      </c>
      <c r="M38" s="60">
        <f t="shared" si="4"/>
        <v>1556016</v>
      </c>
      <c r="N38" s="60">
        <f t="shared" si="4"/>
        <v>4890824</v>
      </c>
      <c r="O38" s="60">
        <f t="shared" si="4"/>
        <v>843783</v>
      </c>
      <c r="P38" s="60">
        <f t="shared" si="4"/>
        <v>0</v>
      </c>
      <c r="Q38" s="60">
        <f t="shared" si="4"/>
        <v>0</v>
      </c>
      <c r="R38" s="60">
        <f t="shared" si="4"/>
        <v>843783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10174790</v>
      </c>
      <c r="X38" s="60">
        <f t="shared" si="4"/>
        <v>0</v>
      </c>
      <c r="Y38" s="60">
        <f t="shared" si="4"/>
        <v>10174790</v>
      </c>
      <c r="Z38" s="140">
        <f t="shared" si="5"/>
        <v>0</v>
      </c>
      <c r="AA38" s="155">
        <f>AA8+AA23</f>
        <v>0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1653091</v>
      </c>
      <c r="H39" s="60">
        <f t="shared" si="4"/>
        <v>2528260</v>
      </c>
      <c r="I39" s="60">
        <f t="shared" si="4"/>
        <v>2781619</v>
      </c>
      <c r="J39" s="60">
        <f t="shared" si="4"/>
        <v>6962970</v>
      </c>
      <c r="K39" s="60">
        <f t="shared" si="4"/>
        <v>1793619</v>
      </c>
      <c r="L39" s="60">
        <f t="shared" si="4"/>
        <v>0</v>
      </c>
      <c r="M39" s="60">
        <f t="shared" si="4"/>
        <v>0</v>
      </c>
      <c r="N39" s="60">
        <f t="shared" si="4"/>
        <v>1793619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8756589</v>
      </c>
      <c r="X39" s="60">
        <f t="shared" si="4"/>
        <v>0</v>
      </c>
      <c r="Y39" s="60">
        <f t="shared" si="4"/>
        <v>8756589</v>
      </c>
      <c r="Z39" s="140">
        <f t="shared" si="5"/>
        <v>0</v>
      </c>
      <c r="AA39" s="155">
        <f>AA9+AA24</f>
        <v>0</v>
      </c>
    </row>
    <row r="40" spans="1:27" ht="12.75">
      <c r="A40" s="291" t="s">
        <v>209</v>
      </c>
      <c r="B40" s="142"/>
      <c r="C40" s="62">
        <f t="shared" si="4"/>
        <v>23936235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2.75">
      <c r="A41" s="292" t="s">
        <v>210</v>
      </c>
      <c r="B41" s="142"/>
      <c r="C41" s="293">
        <f aca="true" t="shared" si="6" ref="C41:Y41">SUM(C36:C40)</f>
        <v>23936235</v>
      </c>
      <c r="D41" s="294">
        <f t="shared" si="6"/>
        <v>0</v>
      </c>
      <c r="E41" s="295">
        <f t="shared" si="6"/>
        <v>39482000</v>
      </c>
      <c r="F41" s="295">
        <f t="shared" si="6"/>
        <v>39482000</v>
      </c>
      <c r="G41" s="295">
        <f t="shared" si="6"/>
        <v>2729012</v>
      </c>
      <c r="H41" s="295">
        <f t="shared" si="6"/>
        <v>4605710</v>
      </c>
      <c r="I41" s="295">
        <f t="shared" si="6"/>
        <v>5694584</v>
      </c>
      <c r="J41" s="295">
        <f t="shared" si="6"/>
        <v>13029306</v>
      </c>
      <c r="K41" s="295">
        <f t="shared" si="6"/>
        <v>4680603</v>
      </c>
      <c r="L41" s="295">
        <f t="shared" si="6"/>
        <v>2265550</v>
      </c>
      <c r="M41" s="295">
        <f t="shared" si="6"/>
        <v>2702037</v>
      </c>
      <c r="N41" s="295">
        <f t="shared" si="6"/>
        <v>9648190</v>
      </c>
      <c r="O41" s="295">
        <f t="shared" si="6"/>
        <v>3084665</v>
      </c>
      <c r="P41" s="295">
        <f t="shared" si="6"/>
        <v>0</v>
      </c>
      <c r="Q41" s="295">
        <f t="shared" si="6"/>
        <v>0</v>
      </c>
      <c r="R41" s="295">
        <f t="shared" si="6"/>
        <v>3084665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25762161</v>
      </c>
      <c r="X41" s="295">
        <f t="shared" si="6"/>
        <v>29611500</v>
      </c>
      <c r="Y41" s="295">
        <f t="shared" si="6"/>
        <v>-3849339</v>
      </c>
      <c r="Z41" s="296">
        <f t="shared" si="5"/>
        <v>-12.999473177650575</v>
      </c>
      <c r="AA41" s="297">
        <f>SUM(AA36:AA40)</f>
        <v>39482000</v>
      </c>
    </row>
    <row r="42" spans="1:27" ht="12.75">
      <c r="A42" s="298" t="s">
        <v>211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72208</v>
      </c>
      <c r="H42" s="54">
        <f t="shared" si="7"/>
        <v>0</v>
      </c>
      <c r="I42" s="54">
        <f t="shared" si="7"/>
        <v>298648</v>
      </c>
      <c r="J42" s="54">
        <f t="shared" si="7"/>
        <v>370856</v>
      </c>
      <c r="K42" s="54">
        <f t="shared" si="7"/>
        <v>66971</v>
      </c>
      <c r="L42" s="54">
        <f t="shared" si="7"/>
        <v>0</v>
      </c>
      <c r="M42" s="54">
        <f t="shared" si="7"/>
        <v>0</v>
      </c>
      <c r="N42" s="54">
        <f t="shared" si="7"/>
        <v>66971</v>
      </c>
      <c r="O42" s="54">
        <f t="shared" si="7"/>
        <v>66971</v>
      </c>
      <c r="P42" s="54">
        <f t="shared" si="7"/>
        <v>0</v>
      </c>
      <c r="Q42" s="54">
        <f t="shared" si="7"/>
        <v>0</v>
      </c>
      <c r="R42" s="54">
        <f t="shared" si="7"/>
        <v>66971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504798</v>
      </c>
      <c r="X42" s="54">
        <f t="shared" si="7"/>
        <v>0</v>
      </c>
      <c r="Y42" s="54">
        <f t="shared" si="7"/>
        <v>504798</v>
      </c>
      <c r="Z42" s="184">
        <f t="shared" si="5"/>
        <v>0</v>
      </c>
      <c r="AA42" s="130">
        <f aca="true" t="shared" si="8" ref="AA42:AA48">AA12+AA27</f>
        <v>0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2373974</v>
      </c>
      <c r="D45" s="129">
        <f t="shared" si="7"/>
        <v>0</v>
      </c>
      <c r="E45" s="54">
        <f t="shared" si="7"/>
        <v>1064000</v>
      </c>
      <c r="F45" s="54">
        <f t="shared" si="7"/>
        <v>1064000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70429</v>
      </c>
      <c r="L45" s="54">
        <f t="shared" si="7"/>
        <v>0</v>
      </c>
      <c r="M45" s="54">
        <f t="shared" si="7"/>
        <v>0</v>
      </c>
      <c r="N45" s="54">
        <f t="shared" si="7"/>
        <v>70429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70429</v>
      </c>
      <c r="X45" s="54">
        <f t="shared" si="7"/>
        <v>798000</v>
      </c>
      <c r="Y45" s="54">
        <f t="shared" si="7"/>
        <v>-727571</v>
      </c>
      <c r="Z45" s="184">
        <f t="shared" si="5"/>
        <v>-91.17431077694236</v>
      </c>
      <c r="AA45" s="130">
        <f t="shared" si="8"/>
        <v>1064000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26310209</v>
      </c>
      <c r="D49" s="218">
        <f t="shared" si="9"/>
        <v>0</v>
      </c>
      <c r="E49" s="220">
        <f t="shared" si="9"/>
        <v>40546000</v>
      </c>
      <c r="F49" s="220">
        <f t="shared" si="9"/>
        <v>40546000</v>
      </c>
      <c r="G49" s="220">
        <f t="shared" si="9"/>
        <v>2801220</v>
      </c>
      <c r="H49" s="220">
        <f t="shared" si="9"/>
        <v>4605710</v>
      </c>
      <c r="I49" s="220">
        <f t="shared" si="9"/>
        <v>5993232</v>
      </c>
      <c r="J49" s="220">
        <f t="shared" si="9"/>
        <v>13400162</v>
      </c>
      <c r="K49" s="220">
        <f t="shared" si="9"/>
        <v>4818003</v>
      </c>
      <c r="L49" s="220">
        <f t="shared" si="9"/>
        <v>2265550</v>
      </c>
      <c r="M49" s="220">
        <f t="shared" si="9"/>
        <v>2702037</v>
      </c>
      <c r="N49" s="220">
        <f t="shared" si="9"/>
        <v>9785590</v>
      </c>
      <c r="O49" s="220">
        <f t="shared" si="9"/>
        <v>3151636</v>
      </c>
      <c r="P49" s="220">
        <f t="shared" si="9"/>
        <v>0</v>
      </c>
      <c r="Q49" s="220">
        <f t="shared" si="9"/>
        <v>0</v>
      </c>
      <c r="R49" s="220">
        <f t="shared" si="9"/>
        <v>3151636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26337388</v>
      </c>
      <c r="X49" s="220">
        <f t="shared" si="9"/>
        <v>30409500</v>
      </c>
      <c r="Y49" s="220">
        <f t="shared" si="9"/>
        <v>-4072112</v>
      </c>
      <c r="Z49" s="221">
        <f t="shared" si="5"/>
        <v>-13.390920600470249</v>
      </c>
      <c r="AA49" s="222">
        <f>SUM(AA41:AA48)</f>
        <v>40546000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4874598</v>
      </c>
      <c r="D51" s="129">
        <f t="shared" si="10"/>
        <v>0</v>
      </c>
      <c r="E51" s="54">
        <f t="shared" si="10"/>
        <v>9281000</v>
      </c>
      <c r="F51" s="54">
        <f t="shared" si="10"/>
        <v>9281000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6960750</v>
      </c>
      <c r="Y51" s="54">
        <f t="shared" si="10"/>
        <v>-6960750</v>
      </c>
      <c r="Z51" s="184">
        <f>+IF(X51&lt;&gt;0,+(Y51/X51)*100,0)</f>
        <v>-100</v>
      </c>
      <c r="AA51" s="130">
        <f>SUM(AA57:AA61)</f>
        <v>9281000</v>
      </c>
    </row>
    <row r="52" spans="1:27" ht="12.75">
      <c r="A52" s="310" t="s">
        <v>205</v>
      </c>
      <c r="B52" s="142"/>
      <c r="C52" s="62"/>
      <c r="D52" s="156"/>
      <c r="E52" s="60">
        <v>638000</v>
      </c>
      <c r="F52" s="60">
        <v>638000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478500</v>
      </c>
      <c r="Y52" s="60">
        <v>-478500</v>
      </c>
      <c r="Z52" s="140">
        <v>-100</v>
      </c>
      <c r="AA52" s="155">
        <v>638000</v>
      </c>
    </row>
    <row r="53" spans="1:27" ht="12.75">
      <c r="A53" s="310" t="s">
        <v>206</v>
      </c>
      <c r="B53" s="142"/>
      <c r="C53" s="62"/>
      <c r="D53" s="156"/>
      <c r="E53" s="60">
        <v>1519000</v>
      </c>
      <c r="F53" s="60">
        <v>1519000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>
        <v>1139250</v>
      </c>
      <c r="Y53" s="60">
        <v>-1139250</v>
      </c>
      <c r="Z53" s="140">
        <v>-100</v>
      </c>
      <c r="AA53" s="155">
        <v>1519000</v>
      </c>
    </row>
    <row r="54" spans="1:27" ht="12.75">
      <c r="A54" s="310" t="s">
        <v>207</v>
      </c>
      <c r="B54" s="142"/>
      <c r="C54" s="62"/>
      <c r="D54" s="156"/>
      <c r="E54" s="60">
        <v>638000</v>
      </c>
      <c r="F54" s="60">
        <v>638000</v>
      </c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>
        <v>478500</v>
      </c>
      <c r="Y54" s="60">
        <v>-478500</v>
      </c>
      <c r="Z54" s="140">
        <v>-100</v>
      </c>
      <c r="AA54" s="155">
        <v>638000</v>
      </c>
    </row>
    <row r="55" spans="1:27" ht="12.75">
      <c r="A55" s="310" t="s">
        <v>208</v>
      </c>
      <c r="B55" s="142"/>
      <c r="C55" s="62"/>
      <c r="D55" s="156"/>
      <c r="E55" s="60">
        <v>1339000</v>
      </c>
      <c r="F55" s="60">
        <v>1339000</v>
      </c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>
        <v>1004250</v>
      </c>
      <c r="Y55" s="60">
        <v>-1004250</v>
      </c>
      <c r="Z55" s="140">
        <v>-100</v>
      </c>
      <c r="AA55" s="155">
        <v>1339000</v>
      </c>
    </row>
    <row r="56" spans="1:27" ht="12.75">
      <c r="A56" s="310" t="s">
        <v>209</v>
      </c>
      <c r="B56" s="142"/>
      <c r="C56" s="62"/>
      <c r="D56" s="156"/>
      <c r="E56" s="60">
        <v>479000</v>
      </c>
      <c r="F56" s="60">
        <v>479000</v>
      </c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>
        <v>359250</v>
      </c>
      <c r="Y56" s="60">
        <v>-359250</v>
      </c>
      <c r="Z56" s="140">
        <v>-100</v>
      </c>
      <c r="AA56" s="155">
        <v>479000</v>
      </c>
    </row>
    <row r="57" spans="1:27" ht="12.7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4613000</v>
      </c>
      <c r="F57" s="295">
        <f t="shared" si="11"/>
        <v>4613000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3459750</v>
      </c>
      <c r="Y57" s="295">
        <f t="shared" si="11"/>
        <v>-3459750</v>
      </c>
      <c r="Z57" s="296">
        <f>+IF(X57&lt;&gt;0,+(Y57/X57)*100,0)</f>
        <v>-100</v>
      </c>
      <c r="AA57" s="297">
        <f>SUM(AA52:AA56)</f>
        <v>4613000</v>
      </c>
    </row>
    <row r="58" spans="1:27" ht="12.75">
      <c r="A58" s="311" t="s">
        <v>211</v>
      </c>
      <c r="B58" s="136"/>
      <c r="C58" s="62"/>
      <c r="D58" s="156"/>
      <c r="E58" s="60">
        <v>1234000</v>
      </c>
      <c r="F58" s="60">
        <v>1234000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925500</v>
      </c>
      <c r="Y58" s="60">
        <v>-925500</v>
      </c>
      <c r="Z58" s="140">
        <v>-100</v>
      </c>
      <c r="AA58" s="155">
        <v>1234000</v>
      </c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>
        <v>4874598</v>
      </c>
      <c r="D61" s="156"/>
      <c r="E61" s="60">
        <v>3434000</v>
      </c>
      <c r="F61" s="60">
        <v>3434000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2575500</v>
      </c>
      <c r="Y61" s="60">
        <v>-2575500</v>
      </c>
      <c r="Z61" s="140">
        <v>-100</v>
      </c>
      <c r="AA61" s="155">
        <v>3434000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>
        <v>2813783</v>
      </c>
      <c r="H65" s="60">
        <v>2622481</v>
      </c>
      <c r="I65" s="60">
        <v>3564005</v>
      </c>
      <c r="J65" s="60">
        <v>9000269</v>
      </c>
      <c r="K65" s="60">
        <v>3269898</v>
      </c>
      <c r="L65" s="60">
        <v>3240690</v>
      </c>
      <c r="M65" s="60">
        <v>3619135</v>
      </c>
      <c r="N65" s="60">
        <v>10129723</v>
      </c>
      <c r="O65" s="60">
        <v>3414702</v>
      </c>
      <c r="P65" s="60"/>
      <c r="Q65" s="60"/>
      <c r="R65" s="60">
        <v>3414702</v>
      </c>
      <c r="S65" s="60"/>
      <c r="T65" s="60"/>
      <c r="U65" s="60"/>
      <c r="V65" s="60"/>
      <c r="W65" s="60">
        <v>22544694</v>
      </c>
      <c r="X65" s="60"/>
      <c r="Y65" s="60">
        <v>22544694</v>
      </c>
      <c r="Z65" s="140"/>
      <c r="AA65" s="155"/>
    </row>
    <row r="66" spans="1:27" ht="12.75">
      <c r="A66" s="311" t="s">
        <v>224</v>
      </c>
      <c r="B66" s="316"/>
      <c r="C66" s="273"/>
      <c r="D66" s="274"/>
      <c r="E66" s="275"/>
      <c r="F66" s="275"/>
      <c r="G66" s="275">
        <v>90101</v>
      </c>
      <c r="H66" s="275">
        <v>530613</v>
      </c>
      <c r="I66" s="275">
        <v>465394</v>
      </c>
      <c r="J66" s="275">
        <v>1086108</v>
      </c>
      <c r="K66" s="275">
        <v>102848</v>
      </c>
      <c r="L66" s="275">
        <v>363013</v>
      </c>
      <c r="M66" s="275">
        <v>94497</v>
      </c>
      <c r="N66" s="275">
        <v>560358</v>
      </c>
      <c r="O66" s="275">
        <v>273764</v>
      </c>
      <c r="P66" s="275"/>
      <c r="Q66" s="275"/>
      <c r="R66" s="275">
        <v>273764</v>
      </c>
      <c r="S66" s="275"/>
      <c r="T66" s="275"/>
      <c r="U66" s="275"/>
      <c r="V66" s="275"/>
      <c r="W66" s="275">
        <v>1920230</v>
      </c>
      <c r="X66" s="275"/>
      <c r="Y66" s="275">
        <v>1920230</v>
      </c>
      <c r="Z66" s="140"/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0</v>
      </c>
      <c r="F69" s="220">
        <f t="shared" si="12"/>
        <v>0</v>
      </c>
      <c r="G69" s="220">
        <f t="shared" si="12"/>
        <v>2903884</v>
      </c>
      <c r="H69" s="220">
        <f t="shared" si="12"/>
        <v>3153094</v>
      </c>
      <c r="I69" s="220">
        <f t="shared" si="12"/>
        <v>4029399</v>
      </c>
      <c r="J69" s="220">
        <f t="shared" si="12"/>
        <v>10086377</v>
      </c>
      <c r="K69" s="220">
        <f t="shared" si="12"/>
        <v>3372746</v>
      </c>
      <c r="L69" s="220">
        <f t="shared" si="12"/>
        <v>3603703</v>
      </c>
      <c r="M69" s="220">
        <f t="shared" si="12"/>
        <v>3713632</v>
      </c>
      <c r="N69" s="220">
        <f t="shared" si="12"/>
        <v>10690081</v>
      </c>
      <c r="O69" s="220">
        <f t="shared" si="12"/>
        <v>3688466</v>
      </c>
      <c r="P69" s="220">
        <f t="shared" si="12"/>
        <v>0</v>
      </c>
      <c r="Q69" s="220">
        <f t="shared" si="12"/>
        <v>0</v>
      </c>
      <c r="R69" s="220">
        <f t="shared" si="12"/>
        <v>3688466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24464924</v>
      </c>
      <c r="X69" s="220">
        <f t="shared" si="12"/>
        <v>0</v>
      </c>
      <c r="Y69" s="220">
        <f t="shared" si="12"/>
        <v>24464924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23936235</v>
      </c>
      <c r="D5" s="357">
        <f t="shared" si="0"/>
        <v>0</v>
      </c>
      <c r="E5" s="356">
        <f t="shared" si="0"/>
        <v>31926000</v>
      </c>
      <c r="F5" s="358">
        <f t="shared" si="0"/>
        <v>31926000</v>
      </c>
      <c r="G5" s="358">
        <f t="shared" si="0"/>
        <v>2729012</v>
      </c>
      <c r="H5" s="356">
        <f t="shared" si="0"/>
        <v>4605710</v>
      </c>
      <c r="I5" s="356">
        <f t="shared" si="0"/>
        <v>5694584</v>
      </c>
      <c r="J5" s="358">
        <f t="shared" si="0"/>
        <v>13029306</v>
      </c>
      <c r="K5" s="358">
        <f t="shared" si="0"/>
        <v>4680603</v>
      </c>
      <c r="L5" s="356">
        <f t="shared" si="0"/>
        <v>2265550</v>
      </c>
      <c r="M5" s="356">
        <f t="shared" si="0"/>
        <v>2702037</v>
      </c>
      <c r="N5" s="358">
        <f t="shared" si="0"/>
        <v>9648190</v>
      </c>
      <c r="O5" s="358">
        <f t="shared" si="0"/>
        <v>3084665</v>
      </c>
      <c r="P5" s="356">
        <f t="shared" si="0"/>
        <v>0</v>
      </c>
      <c r="Q5" s="356">
        <f t="shared" si="0"/>
        <v>0</v>
      </c>
      <c r="R5" s="358">
        <f t="shared" si="0"/>
        <v>3084665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25762161</v>
      </c>
      <c r="X5" s="356">
        <f t="shared" si="0"/>
        <v>23944500</v>
      </c>
      <c r="Y5" s="358">
        <f t="shared" si="0"/>
        <v>1817661</v>
      </c>
      <c r="Z5" s="359">
        <f>+IF(X5&lt;&gt;0,+(Y5/X5)*100,0)</f>
        <v>7.591142015911796</v>
      </c>
      <c r="AA5" s="360">
        <f>+AA6+AA8+AA11+AA13+AA15</f>
        <v>31926000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26926000</v>
      </c>
      <c r="F6" s="59">
        <f t="shared" si="1"/>
        <v>26926000</v>
      </c>
      <c r="G6" s="59">
        <f t="shared" si="1"/>
        <v>0</v>
      </c>
      <c r="H6" s="60">
        <f t="shared" si="1"/>
        <v>0</v>
      </c>
      <c r="I6" s="60">
        <f t="shared" si="1"/>
        <v>475613</v>
      </c>
      <c r="J6" s="59">
        <f t="shared" si="1"/>
        <v>475613</v>
      </c>
      <c r="K6" s="59">
        <f t="shared" si="1"/>
        <v>0</v>
      </c>
      <c r="L6" s="60">
        <f t="shared" si="1"/>
        <v>1312283</v>
      </c>
      <c r="M6" s="60">
        <f t="shared" si="1"/>
        <v>1146021</v>
      </c>
      <c r="N6" s="59">
        <f t="shared" si="1"/>
        <v>2458304</v>
      </c>
      <c r="O6" s="59">
        <f t="shared" si="1"/>
        <v>2240882</v>
      </c>
      <c r="P6" s="60">
        <f t="shared" si="1"/>
        <v>0</v>
      </c>
      <c r="Q6" s="60">
        <f t="shared" si="1"/>
        <v>0</v>
      </c>
      <c r="R6" s="59">
        <f t="shared" si="1"/>
        <v>2240882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5174799</v>
      </c>
      <c r="X6" s="60">
        <f t="shared" si="1"/>
        <v>20194500</v>
      </c>
      <c r="Y6" s="59">
        <f t="shared" si="1"/>
        <v>-15019701</v>
      </c>
      <c r="Z6" s="61">
        <f>+IF(X6&lt;&gt;0,+(Y6/X6)*100,0)</f>
        <v>-74.37520612047834</v>
      </c>
      <c r="AA6" s="62">
        <f t="shared" si="1"/>
        <v>26926000</v>
      </c>
    </row>
    <row r="7" spans="1:27" ht="12.75">
      <c r="A7" s="291" t="s">
        <v>229</v>
      </c>
      <c r="B7" s="142"/>
      <c r="C7" s="60"/>
      <c r="D7" s="340"/>
      <c r="E7" s="60">
        <v>26926000</v>
      </c>
      <c r="F7" s="59">
        <v>26926000</v>
      </c>
      <c r="G7" s="59"/>
      <c r="H7" s="60"/>
      <c r="I7" s="60">
        <v>475613</v>
      </c>
      <c r="J7" s="59">
        <v>475613</v>
      </c>
      <c r="K7" s="59"/>
      <c r="L7" s="60">
        <v>1312283</v>
      </c>
      <c r="M7" s="60">
        <v>1146021</v>
      </c>
      <c r="N7" s="59">
        <v>2458304</v>
      </c>
      <c r="O7" s="59">
        <v>2240882</v>
      </c>
      <c r="P7" s="60"/>
      <c r="Q7" s="60"/>
      <c r="R7" s="59">
        <v>2240882</v>
      </c>
      <c r="S7" s="59"/>
      <c r="T7" s="60"/>
      <c r="U7" s="60"/>
      <c r="V7" s="59"/>
      <c r="W7" s="59">
        <v>5174799</v>
      </c>
      <c r="X7" s="60">
        <v>20194500</v>
      </c>
      <c r="Y7" s="59">
        <v>-15019701</v>
      </c>
      <c r="Z7" s="61">
        <v>-74.38</v>
      </c>
      <c r="AA7" s="62">
        <v>26926000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5000000</v>
      </c>
      <c r="F8" s="59">
        <f t="shared" si="2"/>
        <v>5000000</v>
      </c>
      <c r="G8" s="59">
        <f t="shared" si="2"/>
        <v>0</v>
      </c>
      <c r="H8" s="60">
        <f t="shared" si="2"/>
        <v>154015</v>
      </c>
      <c r="I8" s="60">
        <f t="shared" si="2"/>
        <v>996525</v>
      </c>
      <c r="J8" s="59">
        <f t="shared" si="2"/>
        <v>1150540</v>
      </c>
      <c r="K8" s="59">
        <f t="shared" si="2"/>
        <v>505443</v>
      </c>
      <c r="L8" s="60">
        <f t="shared" si="2"/>
        <v>0</v>
      </c>
      <c r="M8" s="60">
        <f t="shared" si="2"/>
        <v>0</v>
      </c>
      <c r="N8" s="59">
        <f t="shared" si="2"/>
        <v>505443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1655983</v>
      </c>
      <c r="X8" s="60">
        <f t="shared" si="2"/>
        <v>3750000</v>
      </c>
      <c r="Y8" s="59">
        <f t="shared" si="2"/>
        <v>-2094017</v>
      </c>
      <c r="Z8" s="61">
        <f>+IF(X8&lt;&gt;0,+(Y8/X8)*100,0)</f>
        <v>-55.84045333333333</v>
      </c>
      <c r="AA8" s="62">
        <f>SUM(AA9:AA10)</f>
        <v>5000000</v>
      </c>
    </row>
    <row r="9" spans="1:27" ht="12.75">
      <c r="A9" s="291" t="s">
        <v>230</v>
      </c>
      <c r="B9" s="142"/>
      <c r="C9" s="60"/>
      <c r="D9" s="340"/>
      <c r="E9" s="60">
        <v>5000000</v>
      </c>
      <c r="F9" s="59">
        <v>5000000</v>
      </c>
      <c r="G9" s="59"/>
      <c r="H9" s="60"/>
      <c r="I9" s="60">
        <v>996525</v>
      </c>
      <c r="J9" s="59">
        <v>996525</v>
      </c>
      <c r="K9" s="59">
        <v>505443</v>
      </c>
      <c r="L9" s="60"/>
      <c r="M9" s="60"/>
      <c r="N9" s="59">
        <v>505443</v>
      </c>
      <c r="O9" s="59"/>
      <c r="P9" s="60"/>
      <c r="Q9" s="60"/>
      <c r="R9" s="59"/>
      <c r="S9" s="59"/>
      <c r="T9" s="60"/>
      <c r="U9" s="60"/>
      <c r="V9" s="59"/>
      <c r="W9" s="59">
        <v>1501968</v>
      </c>
      <c r="X9" s="60">
        <v>3750000</v>
      </c>
      <c r="Y9" s="59">
        <v>-2248032</v>
      </c>
      <c r="Z9" s="61">
        <v>-59.95</v>
      </c>
      <c r="AA9" s="62">
        <v>5000000</v>
      </c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>
        <v>154015</v>
      </c>
      <c r="I10" s="60"/>
      <c r="J10" s="59">
        <v>154015</v>
      </c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>
        <v>154015</v>
      </c>
      <c r="X10" s="60"/>
      <c r="Y10" s="59">
        <v>154015</v>
      </c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1075921</v>
      </c>
      <c r="H11" s="362">
        <f t="shared" si="3"/>
        <v>1923435</v>
      </c>
      <c r="I11" s="362">
        <f t="shared" si="3"/>
        <v>1440827</v>
      </c>
      <c r="J11" s="364">
        <f t="shared" si="3"/>
        <v>4440183</v>
      </c>
      <c r="K11" s="364">
        <f t="shared" si="3"/>
        <v>2381541</v>
      </c>
      <c r="L11" s="362">
        <f t="shared" si="3"/>
        <v>953267</v>
      </c>
      <c r="M11" s="362">
        <f t="shared" si="3"/>
        <v>1556016</v>
      </c>
      <c r="N11" s="364">
        <f t="shared" si="3"/>
        <v>4890824</v>
      </c>
      <c r="O11" s="364">
        <f t="shared" si="3"/>
        <v>843783</v>
      </c>
      <c r="P11" s="362">
        <f t="shared" si="3"/>
        <v>0</v>
      </c>
      <c r="Q11" s="362">
        <f t="shared" si="3"/>
        <v>0</v>
      </c>
      <c r="R11" s="364">
        <f t="shared" si="3"/>
        <v>843783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10174790</v>
      </c>
      <c r="X11" s="362">
        <f t="shared" si="3"/>
        <v>0</v>
      </c>
      <c r="Y11" s="364">
        <f t="shared" si="3"/>
        <v>10174790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>
        <v>1075921</v>
      </c>
      <c r="H12" s="60">
        <v>1923435</v>
      </c>
      <c r="I12" s="60">
        <v>1440827</v>
      </c>
      <c r="J12" s="59">
        <v>4440183</v>
      </c>
      <c r="K12" s="59">
        <v>2381541</v>
      </c>
      <c r="L12" s="60">
        <v>953267</v>
      </c>
      <c r="M12" s="60">
        <v>1556016</v>
      </c>
      <c r="N12" s="59">
        <v>4890824</v>
      </c>
      <c r="O12" s="59">
        <v>843783</v>
      </c>
      <c r="P12" s="60"/>
      <c r="Q12" s="60"/>
      <c r="R12" s="59">
        <v>843783</v>
      </c>
      <c r="S12" s="59"/>
      <c r="T12" s="60"/>
      <c r="U12" s="60"/>
      <c r="V12" s="59"/>
      <c r="W12" s="59">
        <v>10174790</v>
      </c>
      <c r="X12" s="60"/>
      <c r="Y12" s="59">
        <v>10174790</v>
      </c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1653091</v>
      </c>
      <c r="H13" s="275">
        <f t="shared" si="4"/>
        <v>2528260</v>
      </c>
      <c r="I13" s="275">
        <f t="shared" si="4"/>
        <v>2781619</v>
      </c>
      <c r="J13" s="342">
        <f t="shared" si="4"/>
        <v>6962970</v>
      </c>
      <c r="K13" s="342">
        <f t="shared" si="4"/>
        <v>1793619</v>
      </c>
      <c r="L13" s="275">
        <f t="shared" si="4"/>
        <v>0</v>
      </c>
      <c r="M13" s="275">
        <f t="shared" si="4"/>
        <v>0</v>
      </c>
      <c r="N13" s="342">
        <f t="shared" si="4"/>
        <v>1793619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8756589</v>
      </c>
      <c r="X13" s="275">
        <f t="shared" si="4"/>
        <v>0</v>
      </c>
      <c r="Y13" s="342">
        <f t="shared" si="4"/>
        <v>8756589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>
        <v>1653091</v>
      </c>
      <c r="H14" s="60">
        <v>2528260</v>
      </c>
      <c r="I14" s="60">
        <v>2781619</v>
      </c>
      <c r="J14" s="59">
        <v>6962970</v>
      </c>
      <c r="K14" s="59">
        <v>1793619</v>
      </c>
      <c r="L14" s="60"/>
      <c r="M14" s="60"/>
      <c r="N14" s="59">
        <v>1793619</v>
      </c>
      <c r="O14" s="59"/>
      <c r="P14" s="60"/>
      <c r="Q14" s="60"/>
      <c r="R14" s="59"/>
      <c r="S14" s="59"/>
      <c r="T14" s="60"/>
      <c r="U14" s="60"/>
      <c r="V14" s="59"/>
      <c r="W14" s="59">
        <v>8756589</v>
      </c>
      <c r="X14" s="60"/>
      <c r="Y14" s="59">
        <v>8756589</v>
      </c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23936235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>
        <v>23936235</v>
      </c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72208</v>
      </c>
      <c r="H22" s="343">
        <f t="shared" si="6"/>
        <v>0</v>
      </c>
      <c r="I22" s="343">
        <f t="shared" si="6"/>
        <v>298648</v>
      </c>
      <c r="J22" s="345">
        <f t="shared" si="6"/>
        <v>370856</v>
      </c>
      <c r="K22" s="345">
        <f t="shared" si="6"/>
        <v>66971</v>
      </c>
      <c r="L22" s="343">
        <f t="shared" si="6"/>
        <v>0</v>
      </c>
      <c r="M22" s="343">
        <f t="shared" si="6"/>
        <v>0</v>
      </c>
      <c r="N22" s="345">
        <f t="shared" si="6"/>
        <v>66971</v>
      </c>
      <c r="O22" s="345">
        <f t="shared" si="6"/>
        <v>66971</v>
      </c>
      <c r="P22" s="343">
        <f t="shared" si="6"/>
        <v>0</v>
      </c>
      <c r="Q22" s="343">
        <f t="shared" si="6"/>
        <v>0</v>
      </c>
      <c r="R22" s="345">
        <f t="shared" si="6"/>
        <v>66971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504798</v>
      </c>
      <c r="X22" s="343">
        <f t="shared" si="6"/>
        <v>0</v>
      </c>
      <c r="Y22" s="345">
        <f t="shared" si="6"/>
        <v>504798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>
        <v>72208</v>
      </c>
      <c r="H32" s="60"/>
      <c r="I32" s="60">
        <v>298648</v>
      </c>
      <c r="J32" s="59">
        <v>370856</v>
      </c>
      <c r="K32" s="59">
        <v>66971</v>
      </c>
      <c r="L32" s="60"/>
      <c r="M32" s="60"/>
      <c r="N32" s="59">
        <v>66971</v>
      </c>
      <c r="O32" s="59">
        <v>66971</v>
      </c>
      <c r="P32" s="60"/>
      <c r="Q32" s="60"/>
      <c r="R32" s="59">
        <v>66971</v>
      </c>
      <c r="S32" s="59"/>
      <c r="T32" s="60"/>
      <c r="U32" s="60"/>
      <c r="V32" s="59"/>
      <c r="W32" s="59">
        <v>504798</v>
      </c>
      <c r="X32" s="60"/>
      <c r="Y32" s="59">
        <v>504798</v>
      </c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2373974</v>
      </c>
      <c r="D40" s="344">
        <f t="shared" si="9"/>
        <v>0</v>
      </c>
      <c r="E40" s="343">
        <f t="shared" si="9"/>
        <v>1064000</v>
      </c>
      <c r="F40" s="345">
        <f t="shared" si="9"/>
        <v>1064000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70429</v>
      </c>
      <c r="L40" s="343">
        <f t="shared" si="9"/>
        <v>0</v>
      </c>
      <c r="M40" s="343">
        <f t="shared" si="9"/>
        <v>0</v>
      </c>
      <c r="N40" s="345">
        <f t="shared" si="9"/>
        <v>70429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70429</v>
      </c>
      <c r="X40" s="343">
        <f t="shared" si="9"/>
        <v>798000</v>
      </c>
      <c r="Y40" s="345">
        <f t="shared" si="9"/>
        <v>-727571</v>
      </c>
      <c r="Z40" s="336">
        <f>+IF(X40&lt;&gt;0,+(Y40/X40)*100,0)</f>
        <v>-91.17431077694236</v>
      </c>
      <c r="AA40" s="350">
        <f>SUM(AA41:AA49)</f>
        <v>1064000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577113</v>
      </c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>
        <v>1064000</v>
      </c>
      <c r="F44" s="53">
        <v>1064000</v>
      </c>
      <c r="G44" s="53"/>
      <c r="H44" s="54"/>
      <c r="I44" s="54"/>
      <c r="J44" s="53"/>
      <c r="K44" s="53">
        <v>70429</v>
      </c>
      <c r="L44" s="54"/>
      <c r="M44" s="54"/>
      <c r="N44" s="53">
        <v>70429</v>
      </c>
      <c r="O44" s="53"/>
      <c r="P44" s="54"/>
      <c r="Q44" s="54"/>
      <c r="R44" s="53"/>
      <c r="S44" s="53"/>
      <c r="T44" s="54"/>
      <c r="U44" s="54"/>
      <c r="V44" s="53"/>
      <c r="W44" s="53">
        <v>70429</v>
      </c>
      <c r="X44" s="54">
        <v>798000</v>
      </c>
      <c r="Y44" s="53">
        <v>-727571</v>
      </c>
      <c r="Z44" s="94">
        <v>-91.17</v>
      </c>
      <c r="AA44" s="95">
        <v>1064000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>
        <v>1796861</v>
      </c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26310209</v>
      </c>
      <c r="D60" s="346">
        <f t="shared" si="14"/>
        <v>0</v>
      </c>
      <c r="E60" s="219">
        <f t="shared" si="14"/>
        <v>32990000</v>
      </c>
      <c r="F60" s="264">
        <f t="shared" si="14"/>
        <v>32990000</v>
      </c>
      <c r="G60" s="264">
        <f t="shared" si="14"/>
        <v>2801220</v>
      </c>
      <c r="H60" s="219">
        <f t="shared" si="14"/>
        <v>4605710</v>
      </c>
      <c r="I60" s="219">
        <f t="shared" si="14"/>
        <v>5993232</v>
      </c>
      <c r="J60" s="264">
        <f t="shared" si="14"/>
        <v>13400162</v>
      </c>
      <c r="K60" s="264">
        <f t="shared" si="14"/>
        <v>4818003</v>
      </c>
      <c r="L60" s="219">
        <f t="shared" si="14"/>
        <v>2265550</v>
      </c>
      <c r="M60" s="219">
        <f t="shared" si="14"/>
        <v>2702037</v>
      </c>
      <c r="N60" s="264">
        <f t="shared" si="14"/>
        <v>9785590</v>
      </c>
      <c r="O60" s="264">
        <f t="shared" si="14"/>
        <v>3151636</v>
      </c>
      <c r="P60" s="219">
        <f t="shared" si="14"/>
        <v>0</v>
      </c>
      <c r="Q60" s="219">
        <f t="shared" si="14"/>
        <v>0</v>
      </c>
      <c r="R60" s="264">
        <f t="shared" si="14"/>
        <v>3151636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26337388</v>
      </c>
      <c r="X60" s="219">
        <f t="shared" si="14"/>
        <v>24742500</v>
      </c>
      <c r="Y60" s="264">
        <f t="shared" si="14"/>
        <v>1594888</v>
      </c>
      <c r="Z60" s="337">
        <f>+IF(X60&lt;&gt;0,+(Y60/X60)*100,0)</f>
        <v>6.44594523593008</v>
      </c>
      <c r="AA60" s="232">
        <f>+AA57+AA54+AA51+AA40+AA37+AA34+AA22+AA5</f>
        <v>32990000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7556000</v>
      </c>
      <c r="F5" s="358">
        <f t="shared" si="0"/>
        <v>7556000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5667000</v>
      </c>
      <c r="Y5" s="358">
        <f t="shared" si="0"/>
        <v>-5667000</v>
      </c>
      <c r="Z5" s="359">
        <f>+IF(X5&lt;&gt;0,+(Y5/X5)*100,0)</f>
        <v>-100</v>
      </c>
      <c r="AA5" s="360">
        <f>+AA6+AA8+AA11+AA13+AA15</f>
        <v>7556000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7556000</v>
      </c>
      <c r="F6" s="59">
        <f t="shared" si="1"/>
        <v>7556000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5667000</v>
      </c>
      <c r="Y6" s="59">
        <f t="shared" si="1"/>
        <v>-5667000</v>
      </c>
      <c r="Z6" s="61">
        <f>+IF(X6&lt;&gt;0,+(Y6/X6)*100,0)</f>
        <v>-100</v>
      </c>
      <c r="AA6" s="62">
        <f t="shared" si="1"/>
        <v>7556000</v>
      </c>
    </row>
    <row r="7" spans="1:27" ht="12.75">
      <c r="A7" s="291" t="s">
        <v>229</v>
      </c>
      <c r="B7" s="142"/>
      <c r="C7" s="60"/>
      <c r="D7" s="340"/>
      <c r="E7" s="60">
        <v>7556000</v>
      </c>
      <c r="F7" s="59">
        <v>7556000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5667000</v>
      </c>
      <c r="Y7" s="59">
        <v>-5667000</v>
      </c>
      <c r="Z7" s="61">
        <v>-100</v>
      </c>
      <c r="AA7" s="62">
        <v>7556000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7556000</v>
      </c>
      <c r="F60" s="264">
        <f t="shared" si="14"/>
        <v>7556000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5667000</v>
      </c>
      <c r="Y60" s="264">
        <f t="shared" si="14"/>
        <v>-5667000</v>
      </c>
      <c r="Z60" s="337">
        <f>+IF(X60&lt;&gt;0,+(Y60/X60)*100,0)</f>
        <v>-100</v>
      </c>
      <c r="AA60" s="232">
        <f>+AA57+AA54+AA51+AA40+AA37+AA34+AA22+AA5</f>
        <v>7556000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2018-05-09T09:52:13Z</dcterms:created>
  <dcterms:modified xsi:type="dcterms:W3CDTF">2018-05-09T09:52:17Z</dcterms:modified>
  <cp:category/>
  <cp:version/>
  <cp:contentType/>
  <cp:contentStatus/>
</cp:coreProperties>
</file>