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<sst xmlns="http://schemas.openxmlformats.org/spreadsheetml/2006/main" count="857" uniqueCount="303">
  <si>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Setsoto(FS191)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</si>
  <si>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</si>
  <si>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</si>
  <si>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</si>
  <si>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</si>
  <si>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</si>
  <si>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</si>
  <si>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</si>
  <si>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</si>
  <si>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</si>
  <si>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</si>
  <si>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</si>
  <si>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</si>
  <si>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</si>
  <si>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</si>
  <si>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</si>
  <si>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</si>
  <si>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</si>
  <si>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</si>
  <si>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</si>
  <si>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</si>
  <si>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</si>
  <si>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</si>
  <si>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</si>
  <si>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</si>
  <si>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</si>
  <si>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</si>
  <si>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</si>
  <si>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</si>
  <si>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</si>
  <si>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</si>
  <si>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</si>
  <si>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</si>
  <si>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</si>
  <si>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</si>
  <si>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</si>
  <si>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</si>
  <si>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</si>
  <si>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</si>
  <si>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</si>
  <si>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</si>
  <si>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</si>
  <si>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</si>
  <si>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</si>
  <si>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</si>
  <si>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</si>
  <si>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</si>
  <si>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</si>
  <si>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</si>
  <si>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</si>
  <si>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</si>
  <si>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</si>
  <si>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</si>
  <si>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</si>
  <si>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</si>
  <si>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</si>
  <si>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</si>
  <si>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</si>
  <si>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</si>
  <si>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</si>
  <si>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</si>
  <si>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</si>
  <si>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</si>
  <si>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</si>
  <si>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</si>
  <si>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</si>
  <si>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</si>
  <si>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</si>
  <si>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</si>
  <si>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</si>
  <si>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Setsoto(FS191)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</si>
  <si>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</si>
  <si>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</si>
  <si>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</si>
  <si>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</si>
  <si>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</si>
  <si>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</si>
  <si>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</si>
  <si>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</si>
  <si>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</si>
  <si>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</si>
  <si>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</si>
  <si>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</si>
  <si>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</si>
  <si>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</si>
  <si>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</si>
  <si>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</si>
  <si>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</si>
  <si>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</si>
  <si>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</si>
  <si>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</si>
  <si>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</si>
  <si>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</si>
  <si>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</si>
  <si>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</si>
  <si>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</si>
  <si>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</si>
  <si>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</si>
  <si>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</si>
  <si>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</si>
  <si>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Setsoto(FS191)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</si>
  <si>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</si>
  <si>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</si>
  <si>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</si>
  <si>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</si>
  <si>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</si>
  <si>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</si>
  <si>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</si>
  <si>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</si>
  <si>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</si>
  <si>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</si>
  <si>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</si>
  <si>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</si>
  <si>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</si>
  <si>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</si>
  <si>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</si>
  <si>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</si>
  <si>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</si>
  <si>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</si>
  <si>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</si>
  <si>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</si>
  <si>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</si>
  <si>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</si>
  <si>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</si>
  <si>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</si>
  <si>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</si>
  <si>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</si>
  <si>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</si>
  <si>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</si>
  <si>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Setsoto(FS191)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</si>
  <si>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</si>
  <si>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</si>
  <si>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</si>
  <si>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</si>
  <si>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</si>
  <si>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</si>
  <si>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</si>
  <si>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</si>
  <si>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</si>
  <si>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</si>
  <si>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Setsoto(FS191)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</si>
  <si>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</si>
  <si>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</si>
  <si>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</si>
  <si>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</si>
  <si>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</si>
  <si>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</si>
  <si>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</si>
  <si>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</si>
  <si>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</si>
  <si>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</si>
  <si>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</si>
  <si>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</si>
  <si>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</si>
  <si>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</si>
  <si>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</si>
  <si>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</si>
  <si>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</si>
  <si>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</si>
  <si>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</si>
  <si>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</si>
  <si>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</si>
  <si>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</si>
  <si>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</si>
  <si>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</si>
  <si>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</si>
  <si>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</si>
  <si>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</si>
  <si>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</si>
  <si>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</si>
  <si>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</si>
  <si>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</si>
  <si>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</si>
  <si>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</si>
  <si>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Setsoto(FS191)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</si>
  <si>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</si>
  <si>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</si>
  <si>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</si>
  <si>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</si>
  <si>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</si>
  <si>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</si>
  <si>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</si>
  <si>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</si>
  <si>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</si>
  <si>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</si>
  <si>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</si>
  <si>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</si>
  <si>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</si>
  <si>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</si>
  <si>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</si>
  <si>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</si>
  <si>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</si>
  <si>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</si>
  <si>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</si>
  <si>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</si>
  <si>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</si>
  <si>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</si>
  <si>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</si>
  <si>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</si>
  <si>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</si>
  <si>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</si>
  <si>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</si>
  <si>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Setsoto(FS191)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</si>
  <si>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</si>
  <si>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</si>
  <si>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</si>
  <si>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</si>
  <si>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</si>
  <si>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</si>
  <si>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</si>
  <si>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</si>
  <si>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</si>
  <si>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</si>
  <si>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</si>
  <si>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</si>
  <si>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</si>
  <si>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</si>
  <si>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</si>
  <si>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</si>
  <si>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</si>
  <si>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</si>
  <si>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</si>
  <si>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</si>
  <si>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</si>
  <si>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</si>
  <si>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</si>
  <si>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</si>
  <si>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Setsoto(FS191)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</si>
  <si>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</si>
  <si>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</si>
  <si>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</si>
  <si>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</si>
  <si>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</si>
  <si>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</si>
  <si>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</si>
  <si>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</si>
  <si>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</si>
  <si>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</si>
  <si>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</si>
  <si>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</si>
  <si>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</si>
  <si>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</si>
  <si>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</si>
  <si>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</si>
  <si>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</si>
  <si>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</si>
  <si>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</si>
  <si>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</si>
  <si>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</si>
  <si>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</si>
  <si>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</si>
  <si>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</si>
  <si>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</si>
  <si>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</si>
  <si>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</si>
  <si>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</si>
  <si>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</si>
  <si>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</si>
  <si>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</si>
  <si>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</si>
  <si>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</si>
  <si>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</si>
  <si>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</si>
  <si>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Setsoto(FS191)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</si>
  <si>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</si>
  <si>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</si>
  <si>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Setsoto(FS191)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</si>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</sst>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44238872</v>
      </c>
      <c r="C5" s="19">
        <v>0</v>
      </c>
      <c r="D5" s="59">
        <v>43262792</v>
      </c>
      <c r="E5" s="60">
        <v>53262792</v>
      </c>
      <c r="F5" s="60">
        <v>5019383</v>
      </c>
      <c r="G5" s="60">
        <v>3757627</v>
      </c>
      <c r="H5" s="60">
        <v>5237319</v>
      </c>
      <c r="I5" s="60">
        <v>14014329</v>
      </c>
      <c r="J5" s="60">
        <v>5319548</v>
      </c>
      <c r="K5" s="60">
        <v>5408113</v>
      </c>
      <c r="L5" s="60">
        <v>5427790</v>
      </c>
      <c r="M5" s="60">
        <v>16155451</v>
      </c>
      <c r="N5" s="60">
        <v>5455541</v>
      </c>
      <c r="O5" s="60">
        <v>5475509</v>
      </c>
      <c r="P5" s="60">
        <v>5477234</v>
      </c>
      <c r="Q5" s="60">
        <v>16408284</v>
      </c>
      <c r="R5" s="60">
        <v>0</v>
      </c>
      <c r="S5" s="60">
        <v>0</v>
      </c>
      <c r="T5" s="60">
        <v>0</v>
      </c>
      <c r="U5" s="60">
        <v>0</v>
      </c>
      <c r="V5" s="60">
        <v>46578064</v>
      </c>
      <c r="W5" s="60">
        <v>31709663</v>
      </c>
      <c r="X5" s="60">
        <v>14868401</v>
      </c>
      <c r="Y5" s="61">
        <v>46.89</v>
      </c>
      <c r="Z5" s="62">
        <v>53262792</v>
      </c>
    </row>
    <row r="6" spans="1:26" ht="12.75">
      <c r="A6" s="58" t="s">
        <v>32</v>
      </c>
      <c r="B6" s="19">
        <v>163307063</v>
      </c>
      <c r="C6" s="19">
        <v>0</v>
      </c>
      <c r="D6" s="59">
        <v>167715561</v>
      </c>
      <c r="E6" s="60">
        <v>173715561</v>
      </c>
      <c r="F6" s="60">
        <v>16034026</v>
      </c>
      <c r="G6" s="60">
        <v>14341799</v>
      </c>
      <c r="H6" s="60">
        <v>16722563</v>
      </c>
      <c r="I6" s="60">
        <v>47098388</v>
      </c>
      <c r="J6" s="60">
        <v>16136165</v>
      </c>
      <c r="K6" s="60">
        <v>15543790</v>
      </c>
      <c r="L6" s="60">
        <v>15818692</v>
      </c>
      <c r="M6" s="60">
        <v>47498647</v>
      </c>
      <c r="N6" s="60">
        <v>16840060</v>
      </c>
      <c r="O6" s="60">
        <v>15866258</v>
      </c>
      <c r="P6" s="60">
        <v>16548551</v>
      </c>
      <c r="Q6" s="60">
        <v>49254869</v>
      </c>
      <c r="R6" s="60">
        <v>0</v>
      </c>
      <c r="S6" s="60">
        <v>0</v>
      </c>
      <c r="T6" s="60">
        <v>0</v>
      </c>
      <c r="U6" s="60">
        <v>0</v>
      </c>
      <c r="V6" s="60">
        <v>143851904</v>
      </c>
      <c r="W6" s="60">
        <v>124469727</v>
      </c>
      <c r="X6" s="60">
        <v>19382177</v>
      </c>
      <c r="Y6" s="61">
        <v>15.57</v>
      </c>
      <c r="Z6" s="62">
        <v>173715561</v>
      </c>
    </row>
    <row r="7" spans="1:26" ht="12.75">
      <c r="A7" s="58" t="s">
        <v>33</v>
      </c>
      <c r="B7" s="19">
        <v>1973314</v>
      </c>
      <c r="C7" s="19">
        <v>0</v>
      </c>
      <c r="D7" s="59">
        <v>1860366</v>
      </c>
      <c r="E7" s="60">
        <v>3307236</v>
      </c>
      <c r="F7" s="60">
        <v>102683</v>
      </c>
      <c r="G7" s="60">
        <v>254637</v>
      </c>
      <c r="H7" s="60">
        <v>253488</v>
      </c>
      <c r="I7" s="60">
        <v>610808</v>
      </c>
      <c r="J7" s="60">
        <v>181715</v>
      </c>
      <c r="K7" s="60">
        <v>184677</v>
      </c>
      <c r="L7" s="60">
        <v>136926</v>
      </c>
      <c r="M7" s="60">
        <v>503318</v>
      </c>
      <c r="N7" s="60">
        <v>155273</v>
      </c>
      <c r="O7" s="60">
        <v>192048</v>
      </c>
      <c r="P7" s="60">
        <v>189751</v>
      </c>
      <c r="Q7" s="60">
        <v>537072</v>
      </c>
      <c r="R7" s="60">
        <v>0</v>
      </c>
      <c r="S7" s="60">
        <v>0</v>
      </c>
      <c r="T7" s="60">
        <v>0</v>
      </c>
      <c r="U7" s="60">
        <v>0</v>
      </c>
      <c r="V7" s="60">
        <v>1651198</v>
      </c>
      <c r="W7" s="60">
        <v>1573452</v>
      </c>
      <c r="X7" s="60">
        <v>77746</v>
      </c>
      <c r="Y7" s="61">
        <v>4.94</v>
      </c>
      <c r="Z7" s="62">
        <v>3307236</v>
      </c>
    </row>
    <row r="8" spans="1:26" ht="12.75">
      <c r="A8" s="58" t="s">
        <v>34</v>
      </c>
      <c r="B8" s="19">
        <v>170002425</v>
      </c>
      <c r="C8" s="19">
        <v>0</v>
      </c>
      <c r="D8" s="59">
        <v>163644850</v>
      </c>
      <c r="E8" s="60">
        <v>157656000</v>
      </c>
      <c r="F8" s="60">
        <v>67390000</v>
      </c>
      <c r="G8" s="60">
        <v>473000</v>
      </c>
      <c r="H8" s="60">
        <v>0</v>
      </c>
      <c r="I8" s="60">
        <v>67863000</v>
      </c>
      <c r="J8" s="60">
        <v>74036</v>
      </c>
      <c r="K8" s="60">
        <v>895490</v>
      </c>
      <c r="L8" s="60">
        <v>51201000</v>
      </c>
      <c r="M8" s="60">
        <v>52170526</v>
      </c>
      <c r="N8" s="60">
        <v>0</v>
      </c>
      <c r="O8" s="60">
        <v>606097</v>
      </c>
      <c r="P8" s="60">
        <v>39414002</v>
      </c>
      <c r="Q8" s="60">
        <v>40020099</v>
      </c>
      <c r="R8" s="60">
        <v>0</v>
      </c>
      <c r="S8" s="60">
        <v>0</v>
      </c>
      <c r="T8" s="60">
        <v>0</v>
      </c>
      <c r="U8" s="60">
        <v>0</v>
      </c>
      <c r="V8" s="60">
        <v>160053625</v>
      </c>
      <c r="W8" s="60">
        <v>161245000</v>
      </c>
      <c r="X8" s="60">
        <v>-1191375</v>
      </c>
      <c r="Y8" s="61">
        <v>-0.74</v>
      </c>
      <c r="Z8" s="62">
        <v>157656000</v>
      </c>
    </row>
    <row r="9" spans="1:26" ht="12.75">
      <c r="A9" s="58" t="s">
        <v>35</v>
      </c>
      <c r="B9" s="19">
        <v>29652281</v>
      </c>
      <c r="C9" s="19">
        <v>0</v>
      </c>
      <c r="D9" s="59">
        <v>32483233</v>
      </c>
      <c r="E9" s="60">
        <v>29121773</v>
      </c>
      <c r="F9" s="60">
        <v>2887666</v>
      </c>
      <c r="G9" s="60">
        <v>2644408</v>
      </c>
      <c r="H9" s="60">
        <v>2670785</v>
      </c>
      <c r="I9" s="60">
        <v>8202859</v>
      </c>
      <c r="J9" s="60">
        <v>2559494</v>
      </c>
      <c r="K9" s="60">
        <v>2716923</v>
      </c>
      <c r="L9" s="60">
        <v>2601170</v>
      </c>
      <c r="M9" s="60">
        <v>7877587</v>
      </c>
      <c r="N9" s="60">
        <v>2618145</v>
      </c>
      <c r="O9" s="60">
        <v>3035763</v>
      </c>
      <c r="P9" s="60">
        <v>2747130</v>
      </c>
      <c r="Q9" s="60">
        <v>8401038</v>
      </c>
      <c r="R9" s="60">
        <v>0</v>
      </c>
      <c r="S9" s="60">
        <v>0</v>
      </c>
      <c r="T9" s="60">
        <v>0</v>
      </c>
      <c r="U9" s="60">
        <v>0</v>
      </c>
      <c r="V9" s="60">
        <v>24481484</v>
      </c>
      <c r="W9" s="60">
        <v>24911142</v>
      </c>
      <c r="X9" s="60">
        <v>-429658</v>
      </c>
      <c r="Y9" s="61">
        <v>-1.72</v>
      </c>
      <c r="Z9" s="62">
        <v>29121773</v>
      </c>
    </row>
    <row r="10" spans="1:26" ht="22.5">
      <c r="A10" s="63" t="s">
        <v>278</v>
      </c>
      <c r="B10" s="64">
        <f>SUM(B5:B9)</f>
        <v>409173955</v>
      </c>
      <c r="C10" s="64">
        <f>SUM(C5:C9)</f>
        <v>0</v>
      </c>
      <c r="D10" s="65">
        <f aca="true" t="shared" si="0" ref="D10:Z10">SUM(D5:D9)</f>
        <v>408966802</v>
      </c>
      <c r="E10" s="66">
        <f t="shared" si="0"/>
        <v>417063362</v>
      </c>
      <c r="F10" s="66">
        <f t="shared" si="0"/>
        <v>91433758</v>
      </c>
      <c r="G10" s="66">
        <f t="shared" si="0"/>
        <v>21471471</v>
      </c>
      <c r="H10" s="66">
        <f t="shared" si="0"/>
        <v>24884155</v>
      </c>
      <c r="I10" s="66">
        <f t="shared" si="0"/>
        <v>137789384</v>
      </c>
      <c r="J10" s="66">
        <f t="shared" si="0"/>
        <v>24270958</v>
      </c>
      <c r="K10" s="66">
        <f t="shared" si="0"/>
        <v>24748993</v>
      </c>
      <c r="L10" s="66">
        <f t="shared" si="0"/>
        <v>75185578</v>
      </c>
      <c r="M10" s="66">
        <f t="shared" si="0"/>
        <v>124205529</v>
      </c>
      <c r="N10" s="66">
        <f t="shared" si="0"/>
        <v>25069019</v>
      </c>
      <c r="O10" s="66">
        <f t="shared" si="0"/>
        <v>25175675</v>
      </c>
      <c r="P10" s="66">
        <f t="shared" si="0"/>
        <v>64376668</v>
      </c>
      <c r="Q10" s="66">
        <f t="shared" si="0"/>
        <v>114621362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376616275</v>
      </c>
      <c r="W10" s="66">
        <f t="shared" si="0"/>
        <v>343908984</v>
      </c>
      <c r="X10" s="66">
        <f t="shared" si="0"/>
        <v>32707291</v>
      </c>
      <c r="Y10" s="67">
        <f>+IF(W10&lt;&gt;0,(X10/W10)*100,0)</f>
        <v>9.510449718289419</v>
      </c>
      <c r="Z10" s="68">
        <f t="shared" si="0"/>
        <v>417063362</v>
      </c>
    </row>
    <row r="11" spans="1:26" ht="12.75">
      <c r="A11" s="58" t="s">
        <v>37</v>
      </c>
      <c r="B11" s="19">
        <v>187599214</v>
      </c>
      <c r="C11" s="19">
        <v>0</v>
      </c>
      <c r="D11" s="59">
        <v>182907643</v>
      </c>
      <c r="E11" s="60">
        <v>182907969</v>
      </c>
      <c r="F11" s="60">
        <v>13308572</v>
      </c>
      <c r="G11" s="60">
        <v>13938110</v>
      </c>
      <c r="H11" s="60">
        <v>13722509</v>
      </c>
      <c r="I11" s="60">
        <v>40969191</v>
      </c>
      <c r="J11" s="60">
        <v>14024746</v>
      </c>
      <c r="K11" s="60">
        <v>13987925</v>
      </c>
      <c r="L11" s="60">
        <v>14340582</v>
      </c>
      <c r="M11" s="60">
        <v>42353253</v>
      </c>
      <c r="N11" s="60">
        <v>14230147</v>
      </c>
      <c r="O11" s="60">
        <v>14078840</v>
      </c>
      <c r="P11" s="60">
        <v>14244988</v>
      </c>
      <c r="Q11" s="60">
        <v>42553975</v>
      </c>
      <c r="R11" s="60">
        <v>0</v>
      </c>
      <c r="S11" s="60">
        <v>0</v>
      </c>
      <c r="T11" s="60">
        <v>0</v>
      </c>
      <c r="U11" s="60">
        <v>0</v>
      </c>
      <c r="V11" s="60">
        <v>125876419</v>
      </c>
      <c r="W11" s="60">
        <v>145382614</v>
      </c>
      <c r="X11" s="60">
        <v>-19506195</v>
      </c>
      <c r="Y11" s="61">
        <v>-13.42</v>
      </c>
      <c r="Z11" s="62">
        <v>182907969</v>
      </c>
    </row>
    <row r="12" spans="1:26" ht="12.75">
      <c r="A12" s="58" t="s">
        <v>38</v>
      </c>
      <c r="B12" s="19">
        <v>9896389</v>
      </c>
      <c r="C12" s="19">
        <v>0</v>
      </c>
      <c r="D12" s="59">
        <v>11061584</v>
      </c>
      <c r="E12" s="60">
        <v>12561588</v>
      </c>
      <c r="F12" s="60">
        <v>952343</v>
      </c>
      <c r="G12" s="60">
        <v>970020</v>
      </c>
      <c r="H12" s="60">
        <v>984341</v>
      </c>
      <c r="I12" s="60">
        <v>2906704</v>
      </c>
      <c r="J12" s="60">
        <v>951783</v>
      </c>
      <c r="K12" s="60">
        <v>963281</v>
      </c>
      <c r="L12" s="60">
        <v>984308</v>
      </c>
      <c r="M12" s="60">
        <v>2899372</v>
      </c>
      <c r="N12" s="60">
        <v>958285</v>
      </c>
      <c r="O12" s="60">
        <v>1799066</v>
      </c>
      <c r="P12" s="60">
        <v>1066408</v>
      </c>
      <c r="Q12" s="60">
        <v>3823759</v>
      </c>
      <c r="R12" s="60">
        <v>0</v>
      </c>
      <c r="S12" s="60">
        <v>0</v>
      </c>
      <c r="T12" s="60">
        <v>0</v>
      </c>
      <c r="U12" s="60">
        <v>0</v>
      </c>
      <c r="V12" s="60">
        <v>9629835</v>
      </c>
      <c r="W12" s="60">
        <v>8239750</v>
      </c>
      <c r="X12" s="60">
        <v>1390085</v>
      </c>
      <c r="Y12" s="61">
        <v>16.87</v>
      </c>
      <c r="Z12" s="62">
        <v>12561588</v>
      </c>
    </row>
    <row r="13" spans="1:26" ht="12.75">
      <c r="A13" s="58" t="s">
        <v>279</v>
      </c>
      <c r="B13" s="19">
        <v>209967015</v>
      </c>
      <c r="C13" s="19">
        <v>0</v>
      </c>
      <c r="D13" s="59">
        <v>12489980</v>
      </c>
      <c r="E13" s="60">
        <v>223489980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111736043</v>
      </c>
      <c r="M13" s="60">
        <v>111736043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111736043</v>
      </c>
      <c r="W13" s="60">
        <v>6244990</v>
      </c>
      <c r="X13" s="60">
        <v>105491053</v>
      </c>
      <c r="Y13" s="61">
        <v>1689.21</v>
      </c>
      <c r="Z13" s="62">
        <v>223489980</v>
      </c>
    </row>
    <row r="14" spans="1:26" ht="12.75">
      <c r="A14" s="58" t="s">
        <v>40</v>
      </c>
      <c r="B14" s="19">
        <v>2288707</v>
      </c>
      <c r="C14" s="19">
        <v>0</v>
      </c>
      <c r="D14" s="59">
        <v>8511410</v>
      </c>
      <c r="E14" s="60">
        <v>4834918</v>
      </c>
      <c r="F14" s="60">
        <v>0</v>
      </c>
      <c r="G14" s="60">
        <v>40939</v>
      </c>
      <c r="H14" s="60">
        <v>0</v>
      </c>
      <c r="I14" s="60">
        <v>40939</v>
      </c>
      <c r="J14" s="60">
        <v>235839</v>
      </c>
      <c r="K14" s="60">
        <v>442446</v>
      </c>
      <c r="L14" s="60">
        <v>350690</v>
      </c>
      <c r="M14" s="60">
        <v>1028975</v>
      </c>
      <c r="N14" s="60">
        <v>827085</v>
      </c>
      <c r="O14" s="60">
        <v>198489</v>
      </c>
      <c r="P14" s="60">
        <v>404380</v>
      </c>
      <c r="Q14" s="60">
        <v>1429954</v>
      </c>
      <c r="R14" s="60">
        <v>0</v>
      </c>
      <c r="S14" s="60">
        <v>0</v>
      </c>
      <c r="T14" s="60">
        <v>0</v>
      </c>
      <c r="U14" s="60">
        <v>0</v>
      </c>
      <c r="V14" s="60">
        <v>2499868</v>
      </c>
      <c r="W14" s="60">
        <v>6383556</v>
      </c>
      <c r="X14" s="60">
        <v>-3883688</v>
      </c>
      <c r="Y14" s="61">
        <v>-60.84</v>
      </c>
      <c r="Z14" s="62">
        <v>4834918</v>
      </c>
    </row>
    <row r="15" spans="1:26" ht="12.75">
      <c r="A15" s="58" t="s">
        <v>41</v>
      </c>
      <c r="B15" s="19">
        <v>68977949</v>
      </c>
      <c r="C15" s="19">
        <v>0</v>
      </c>
      <c r="D15" s="59">
        <v>64448460</v>
      </c>
      <c r="E15" s="60">
        <v>102332334</v>
      </c>
      <c r="F15" s="60">
        <v>8480518</v>
      </c>
      <c r="G15" s="60">
        <v>0</v>
      </c>
      <c r="H15" s="60">
        <v>8848592</v>
      </c>
      <c r="I15" s="60">
        <v>17329110</v>
      </c>
      <c r="J15" s="60">
        <v>4133506</v>
      </c>
      <c r="K15" s="60">
        <v>4285469</v>
      </c>
      <c r="L15" s="60">
        <v>3995267</v>
      </c>
      <c r="M15" s="60">
        <v>12414242</v>
      </c>
      <c r="N15" s="60">
        <v>5132941</v>
      </c>
      <c r="O15" s="60">
        <v>5377814</v>
      </c>
      <c r="P15" s="60">
        <v>4962595</v>
      </c>
      <c r="Q15" s="60">
        <v>15473350</v>
      </c>
      <c r="R15" s="60">
        <v>0</v>
      </c>
      <c r="S15" s="60">
        <v>0</v>
      </c>
      <c r="T15" s="60">
        <v>0</v>
      </c>
      <c r="U15" s="60">
        <v>0</v>
      </c>
      <c r="V15" s="60">
        <v>45216702</v>
      </c>
      <c r="W15" s="60">
        <v>50463000</v>
      </c>
      <c r="X15" s="60">
        <v>-5246298</v>
      </c>
      <c r="Y15" s="61">
        <v>-10.4</v>
      </c>
      <c r="Z15" s="62">
        <v>102332334</v>
      </c>
    </row>
    <row r="16" spans="1:26" ht="12.75">
      <c r="A16" s="69" t="s">
        <v>42</v>
      </c>
      <c r="B16" s="19">
        <v>5618338</v>
      </c>
      <c r="C16" s="19">
        <v>0</v>
      </c>
      <c r="D16" s="59">
        <v>893600</v>
      </c>
      <c r="E16" s="60">
        <v>1455688</v>
      </c>
      <c r="F16" s="60">
        <v>789423</v>
      </c>
      <c r="G16" s="60">
        <v>41694</v>
      </c>
      <c r="H16" s="60">
        <v>1981453</v>
      </c>
      <c r="I16" s="60">
        <v>2812570</v>
      </c>
      <c r="J16" s="60">
        <v>2122034</v>
      </c>
      <c r="K16" s="60">
        <v>2938900</v>
      </c>
      <c r="L16" s="60">
        <v>2625899</v>
      </c>
      <c r="M16" s="60">
        <v>7686833</v>
      </c>
      <c r="N16" s="60">
        <v>2608434</v>
      </c>
      <c r="O16" s="60">
        <v>3805344</v>
      </c>
      <c r="P16" s="60">
        <v>3824154</v>
      </c>
      <c r="Q16" s="60">
        <v>10237932</v>
      </c>
      <c r="R16" s="60">
        <v>0</v>
      </c>
      <c r="S16" s="60">
        <v>0</v>
      </c>
      <c r="T16" s="60">
        <v>0</v>
      </c>
      <c r="U16" s="60">
        <v>0</v>
      </c>
      <c r="V16" s="60">
        <v>20737335</v>
      </c>
      <c r="W16" s="60">
        <v>649830</v>
      </c>
      <c r="X16" s="60">
        <v>20087505</v>
      </c>
      <c r="Y16" s="61">
        <v>3091.19</v>
      </c>
      <c r="Z16" s="62">
        <v>1455688</v>
      </c>
    </row>
    <row r="17" spans="1:26" ht="12.75">
      <c r="A17" s="58" t="s">
        <v>43</v>
      </c>
      <c r="B17" s="19">
        <v>152803817</v>
      </c>
      <c r="C17" s="19">
        <v>0</v>
      </c>
      <c r="D17" s="59">
        <v>129122974</v>
      </c>
      <c r="E17" s="60">
        <v>111640134</v>
      </c>
      <c r="F17" s="60">
        <v>6724831</v>
      </c>
      <c r="G17" s="60">
        <v>4350790</v>
      </c>
      <c r="H17" s="60">
        <v>3069085</v>
      </c>
      <c r="I17" s="60">
        <v>14144706</v>
      </c>
      <c r="J17" s="60">
        <v>4087163</v>
      </c>
      <c r="K17" s="60">
        <v>7037621</v>
      </c>
      <c r="L17" s="60">
        <v>2750837</v>
      </c>
      <c r="M17" s="60">
        <v>13875621</v>
      </c>
      <c r="N17" s="60">
        <v>4924154</v>
      </c>
      <c r="O17" s="60">
        <v>2021746</v>
      </c>
      <c r="P17" s="60">
        <v>2076183</v>
      </c>
      <c r="Q17" s="60">
        <v>9022083</v>
      </c>
      <c r="R17" s="60">
        <v>0</v>
      </c>
      <c r="S17" s="60">
        <v>0</v>
      </c>
      <c r="T17" s="60">
        <v>0</v>
      </c>
      <c r="U17" s="60">
        <v>0</v>
      </c>
      <c r="V17" s="60">
        <v>37042410</v>
      </c>
      <c r="W17" s="60">
        <v>82667409</v>
      </c>
      <c r="X17" s="60">
        <v>-45624999</v>
      </c>
      <c r="Y17" s="61">
        <v>-55.19</v>
      </c>
      <c r="Z17" s="62">
        <v>111640134</v>
      </c>
    </row>
    <row r="18" spans="1:26" ht="12.75">
      <c r="A18" s="70" t="s">
        <v>44</v>
      </c>
      <c r="B18" s="71">
        <f>SUM(B11:B17)</f>
        <v>637151429</v>
      </c>
      <c r="C18" s="71">
        <f>SUM(C11:C17)</f>
        <v>0</v>
      </c>
      <c r="D18" s="72">
        <f aca="true" t="shared" si="1" ref="D18:Z18">SUM(D11:D17)</f>
        <v>409435651</v>
      </c>
      <c r="E18" s="73">
        <f t="shared" si="1"/>
        <v>639222611</v>
      </c>
      <c r="F18" s="73">
        <f t="shared" si="1"/>
        <v>30255687</v>
      </c>
      <c r="G18" s="73">
        <f t="shared" si="1"/>
        <v>19341553</v>
      </c>
      <c r="H18" s="73">
        <f t="shared" si="1"/>
        <v>28605980</v>
      </c>
      <c r="I18" s="73">
        <f t="shared" si="1"/>
        <v>78203220</v>
      </c>
      <c r="J18" s="73">
        <f t="shared" si="1"/>
        <v>25555071</v>
      </c>
      <c r="K18" s="73">
        <f t="shared" si="1"/>
        <v>29655642</v>
      </c>
      <c r="L18" s="73">
        <f t="shared" si="1"/>
        <v>136783626</v>
      </c>
      <c r="M18" s="73">
        <f t="shared" si="1"/>
        <v>191994339</v>
      </c>
      <c r="N18" s="73">
        <f t="shared" si="1"/>
        <v>28681046</v>
      </c>
      <c r="O18" s="73">
        <f t="shared" si="1"/>
        <v>27281299</v>
      </c>
      <c r="P18" s="73">
        <f t="shared" si="1"/>
        <v>26578708</v>
      </c>
      <c r="Q18" s="73">
        <f t="shared" si="1"/>
        <v>82541053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352738612</v>
      </c>
      <c r="W18" s="73">
        <f t="shared" si="1"/>
        <v>300031149</v>
      </c>
      <c r="X18" s="73">
        <f t="shared" si="1"/>
        <v>52707463</v>
      </c>
      <c r="Y18" s="67">
        <f>+IF(W18&lt;&gt;0,(X18/W18)*100,0)</f>
        <v>17.567330317426475</v>
      </c>
      <c r="Z18" s="74">
        <f t="shared" si="1"/>
        <v>639222611</v>
      </c>
    </row>
    <row r="19" spans="1:26" ht="12.75">
      <c r="A19" s="70" t="s">
        <v>45</v>
      </c>
      <c r="B19" s="75">
        <f>+B10-B18</f>
        <v>-227977474</v>
      </c>
      <c r="C19" s="75">
        <f>+C10-C18</f>
        <v>0</v>
      </c>
      <c r="D19" s="76">
        <f aca="true" t="shared" si="2" ref="D19:Z19">+D10-D18</f>
        <v>-468849</v>
      </c>
      <c r="E19" s="77">
        <f t="shared" si="2"/>
        <v>-222159249</v>
      </c>
      <c r="F19" s="77">
        <f t="shared" si="2"/>
        <v>61178071</v>
      </c>
      <c r="G19" s="77">
        <f t="shared" si="2"/>
        <v>2129918</v>
      </c>
      <c r="H19" s="77">
        <f t="shared" si="2"/>
        <v>-3721825</v>
      </c>
      <c r="I19" s="77">
        <f t="shared" si="2"/>
        <v>59586164</v>
      </c>
      <c r="J19" s="77">
        <f t="shared" si="2"/>
        <v>-1284113</v>
      </c>
      <c r="K19" s="77">
        <f t="shared" si="2"/>
        <v>-4906649</v>
      </c>
      <c r="L19" s="77">
        <f t="shared" si="2"/>
        <v>-61598048</v>
      </c>
      <c r="M19" s="77">
        <f t="shared" si="2"/>
        <v>-67788810</v>
      </c>
      <c r="N19" s="77">
        <f t="shared" si="2"/>
        <v>-3612027</v>
      </c>
      <c r="O19" s="77">
        <f t="shared" si="2"/>
        <v>-2105624</v>
      </c>
      <c r="P19" s="77">
        <f t="shared" si="2"/>
        <v>37797960</v>
      </c>
      <c r="Q19" s="77">
        <f t="shared" si="2"/>
        <v>32080309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23877663</v>
      </c>
      <c r="W19" s="77">
        <f>IF(E10=E18,0,W10-W18)</f>
        <v>43877835</v>
      </c>
      <c r="X19" s="77">
        <f t="shared" si="2"/>
        <v>-20000172</v>
      </c>
      <c r="Y19" s="78">
        <f>+IF(W19&lt;&gt;0,(X19/W19)*100,0)</f>
        <v>-45.58149234117864</v>
      </c>
      <c r="Z19" s="79">
        <f t="shared" si="2"/>
        <v>-222159249</v>
      </c>
    </row>
    <row r="20" spans="1:26" ht="12.75">
      <c r="A20" s="58" t="s">
        <v>46</v>
      </c>
      <c r="B20" s="19">
        <v>103396482</v>
      </c>
      <c r="C20" s="19">
        <v>0</v>
      </c>
      <c r="D20" s="59">
        <v>135241150</v>
      </c>
      <c r="E20" s="60">
        <v>109851338</v>
      </c>
      <c r="F20" s="60">
        <v>39821000</v>
      </c>
      <c r="G20" s="60">
        <v>0</v>
      </c>
      <c r="H20" s="60">
        <v>0</v>
      </c>
      <c r="I20" s="60">
        <v>39821000</v>
      </c>
      <c r="J20" s="60">
        <v>15500000</v>
      </c>
      <c r="K20" s="60">
        <v>0</v>
      </c>
      <c r="L20" s="60">
        <v>15873000</v>
      </c>
      <c r="M20" s="60">
        <v>31373000</v>
      </c>
      <c r="N20" s="60">
        <v>0</v>
      </c>
      <c r="O20" s="60">
        <v>0</v>
      </c>
      <c r="P20" s="60">
        <v>13031555</v>
      </c>
      <c r="Q20" s="60">
        <v>13031555</v>
      </c>
      <c r="R20" s="60">
        <v>0</v>
      </c>
      <c r="S20" s="60">
        <v>0</v>
      </c>
      <c r="T20" s="60">
        <v>0</v>
      </c>
      <c r="U20" s="60">
        <v>0</v>
      </c>
      <c r="V20" s="60">
        <v>84225555</v>
      </c>
      <c r="W20" s="60">
        <v>104997000</v>
      </c>
      <c r="X20" s="60">
        <v>-20771445</v>
      </c>
      <c r="Y20" s="61">
        <v>-19.78</v>
      </c>
      <c r="Z20" s="62">
        <v>109851338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-124580992</v>
      </c>
      <c r="C22" s="86">
        <f>SUM(C19:C21)</f>
        <v>0</v>
      </c>
      <c r="D22" s="87">
        <f aca="true" t="shared" si="3" ref="D22:Z22">SUM(D19:D21)</f>
        <v>134772301</v>
      </c>
      <c r="E22" s="88">
        <f t="shared" si="3"/>
        <v>-112307911</v>
      </c>
      <c r="F22" s="88">
        <f t="shared" si="3"/>
        <v>100999071</v>
      </c>
      <c r="G22" s="88">
        <f t="shared" si="3"/>
        <v>2129918</v>
      </c>
      <c r="H22" s="88">
        <f t="shared" si="3"/>
        <v>-3721825</v>
      </c>
      <c r="I22" s="88">
        <f t="shared" si="3"/>
        <v>99407164</v>
      </c>
      <c r="J22" s="88">
        <f t="shared" si="3"/>
        <v>14215887</v>
      </c>
      <c r="K22" s="88">
        <f t="shared" si="3"/>
        <v>-4906649</v>
      </c>
      <c r="L22" s="88">
        <f t="shared" si="3"/>
        <v>-45725048</v>
      </c>
      <c r="M22" s="88">
        <f t="shared" si="3"/>
        <v>-36415810</v>
      </c>
      <c r="N22" s="88">
        <f t="shared" si="3"/>
        <v>-3612027</v>
      </c>
      <c r="O22" s="88">
        <f t="shared" si="3"/>
        <v>-2105624</v>
      </c>
      <c r="P22" s="88">
        <f t="shared" si="3"/>
        <v>50829515</v>
      </c>
      <c r="Q22" s="88">
        <f t="shared" si="3"/>
        <v>45111864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108103218</v>
      </c>
      <c r="W22" s="88">
        <f t="shared" si="3"/>
        <v>148874835</v>
      </c>
      <c r="X22" s="88">
        <f t="shared" si="3"/>
        <v>-40771617</v>
      </c>
      <c r="Y22" s="89">
        <f>+IF(W22&lt;&gt;0,(X22/W22)*100,0)</f>
        <v>-27.386506927110954</v>
      </c>
      <c r="Z22" s="90">
        <f t="shared" si="3"/>
        <v>-112307911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-124580992</v>
      </c>
      <c r="C24" s="75">
        <f>SUM(C22:C23)</f>
        <v>0</v>
      </c>
      <c r="D24" s="76">
        <f aca="true" t="shared" si="4" ref="D24:Z24">SUM(D22:D23)</f>
        <v>134772301</v>
      </c>
      <c r="E24" s="77">
        <f t="shared" si="4"/>
        <v>-112307911</v>
      </c>
      <c r="F24" s="77">
        <f t="shared" si="4"/>
        <v>100999071</v>
      </c>
      <c r="G24" s="77">
        <f t="shared" si="4"/>
        <v>2129918</v>
      </c>
      <c r="H24" s="77">
        <f t="shared" si="4"/>
        <v>-3721825</v>
      </c>
      <c r="I24" s="77">
        <f t="shared" si="4"/>
        <v>99407164</v>
      </c>
      <c r="J24" s="77">
        <f t="shared" si="4"/>
        <v>14215887</v>
      </c>
      <c r="K24" s="77">
        <f t="shared" si="4"/>
        <v>-4906649</v>
      </c>
      <c r="L24" s="77">
        <f t="shared" si="4"/>
        <v>-45725048</v>
      </c>
      <c r="M24" s="77">
        <f t="shared" si="4"/>
        <v>-36415810</v>
      </c>
      <c r="N24" s="77">
        <f t="shared" si="4"/>
        <v>-3612027</v>
      </c>
      <c r="O24" s="77">
        <f t="shared" si="4"/>
        <v>-2105624</v>
      </c>
      <c r="P24" s="77">
        <f t="shared" si="4"/>
        <v>50829515</v>
      </c>
      <c r="Q24" s="77">
        <f t="shared" si="4"/>
        <v>45111864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108103218</v>
      </c>
      <c r="W24" s="77">
        <f t="shared" si="4"/>
        <v>148874835</v>
      </c>
      <c r="X24" s="77">
        <f t="shared" si="4"/>
        <v>-40771617</v>
      </c>
      <c r="Y24" s="78">
        <f>+IF(W24&lt;&gt;0,(X24/W24)*100,0)</f>
        <v>-27.386506927110954</v>
      </c>
      <c r="Z24" s="79">
        <f t="shared" si="4"/>
        <v>-112307911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59018960</v>
      </c>
      <c r="C27" s="22">
        <v>0</v>
      </c>
      <c r="D27" s="99">
        <v>166241150</v>
      </c>
      <c r="E27" s="100">
        <v>133755324</v>
      </c>
      <c r="F27" s="100">
        <v>2538878</v>
      </c>
      <c r="G27" s="100">
        <v>2947839</v>
      </c>
      <c r="H27" s="100">
        <v>4635976</v>
      </c>
      <c r="I27" s="100">
        <v>10122693</v>
      </c>
      <c r="J27" s="100">
        <v>3395824</v>
      </c>
      <c r="K27" s="100">
        <v>4955213</v>
      </c>
      <c r="L27" s="100">
        <v>9742050</v>
      </c>
      <c r="M27" s="100">
        <v>18093087</v>
      </c>
      <c r="N27" s="100">
        <v>937841</v>
      </c>
      <c r="O27" s="100">
        <v>4850430</v>
      </c>
      <c r="P27" s="100">
        <v>7656554</v>
      </c>
      <c r="Q27" s="100">
        <v>13444825</v>
      </c>
      <c r="R27" s="100">
        <v>0</v>
      </c>
      <c r="S27" s="100">
        <v>0</v>
      </c>
      <c r="T27" s="100">
        <v>0</v>
      </c>
      <c r="U27" s="100">
        <v>0</v>
      </c>
      <c r="V27" s="100">
        <v>41660605</v>
      </c>
      <c r="W27" s="100">
        <v>100316493</v>
      </c>
      <c r="X27" s="100">
        <v>-58655888</v>
      </c>
      <c r="Y27" s="101">
        <v>-58.47</v>
      </c>
      <c r="Z27" s="102">
        <v>133755324</v>
      </c>
    </row>
    <row r="28" spans="1:26" ht="12.75">
      <c r="A28" s="103" t="s">
        <v>46</v>
      </c>
      <c r="B28" s="19">
        <v>45743759</v>
      </c>
      <c r="C28" s="19">
        <v>0</v>
      </c>
      <c r="D28" s="59">
        <v>135241150</v>
      </c>
      <c r="E28" s="60">
        <v>126763428</v>
      </c>
      <c r="F28" s="60">
        <v>2538878</v>
      </c>
      <c r="G28" s="60">
        <v>2947839</v>
      </c>
      <c r="H28" s="60">
        <v>4635976</v>
      </c>
      <c r="I28" s="60">
        <v>10122693</v>
      </c>
      <c r="J28" s="60">
        <v>3395824</v>
      </c>
      <c r="K28" s="60">
        <v>4955213</v>
      </c>
      <c r="L28" s="60">
        <v>9742050</v>
      </c>
      <c r="M28" s="60">
        <v>18093087</v>
      </c>
      <c r="N28" s="60">
        <v>937841</v>
      </c>
      <c r="O28" s="60">
        <v>4850430</v>
      </c>
      <c r="P28" s="60">
        <v>7656554</v>
      </c>
      <c r="Q28" s="60">
        <v>13444825</v>
      </c>
      <c r="R28" s="60">
        <v>0</v>
      </c>
      <c r="S28" s="60">
        <v>0</v>
      </c>
      <c r="T28" s="60">
        <v>0</v>
      </c>
      <c r="U28" s="60">
        <v>0</v>
      </c>
      <c r="V28" s="60">
        <v>41660605</v>
      </c>
      <c r="W28" s="60">
        <v>95072571</v>
      </c>
      <c r="X28" s="60">
        <v>-53411966</v>
      </c>
      <c r="Y28" s="61">
        <v>-56.18</v>
      </c>
      <c r="Z28" s="62">
        <v>126763428</v>
      </c>
    </row>
    <row r="29" spans="1:26" ht="12.75">
      <c r="A29" s="58" t="s">
        <v>283</v>
      </c>
      <c r="B29" s="19">
        <v>90000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7903121</v>
      </c>
      <c r="C30" s="19">
        <v>0</v>
      </c>
      <c r="D30" s="59">
        <v>31000000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5282080</v>
      </c>
      <c r="C31" s="19">
        <v>0</v>
      </c>
      <c r="D31" s="59">
        <v>0</v>
      </c>
      <c r="E31" s="60">
        <v>6991896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5243922</v>
      </c>
      <c r="X31" s="60">
        <v>-5243922</v>
      </c>
      <c r="Y31" s="61">
        <v>-100</v>
      </c>
      <c r="Z31" s="62">
        <v>6991896</v>
      </c>
    </row>
    <row r="32" spans="1:26" ht="12.75">
      <c r="A32" s="70" t="s">
        <v>54</v>
      </c>
      <c r="B32" s="22">
        <f>SUM(B28:B31)</f>
        <v>59018960</v>
      </c>
      <c r="C32" s="22">
        <f>SUM(C28:C31)</f>
        <v>0</v>
      </c>
      <c r="D32" s="99">
        <f aca="true" t="shared" si="5" ref="D32:Z32">SUM(D28:D31)</f>
        <v>166241150</v>
      </c>
      <c r="E32" s="100">
        <f t="shared" si="5"/>
        <v>133755324</v>
      </c>
      <c r="F32" s="100">
        <f t="shared" si="5"/>
        <v>2538878</v>
      </c>
      <c r="G32" s="100">
        <f t="shared" si="5"/>
        <v>2947839</v>
      </c>
      <c r="H32" s="100">
        <f t="shared" si="5"/>
        <v>4635976</v>
      </c>
      <c r="I32" s="100">
        <f t="shared" si="5"/>
        <v>10122693</v>
      </c>
      <c r="J32" s="100">
        <f t="shared" si="5"/>
        <v>3395824</v>
      </c>
      <c r="K32" s="100">
        <f t="shared" si="5"/>
        <v>4955213</v>
      </c>
      <c r="L32" s="100">
        <f t="shared" si="5"/>
        <v>9742050</v>
      </c>
      <c r="M32" s="100">
        <f t="shared" si="5"/>
        <v>18093087</v>
      </c>
      <c r="N32" s="100">
        <f t="shared" si="5"/>
        <v>937841</v>
      </c>
      <c r="O32" s="100">
        <f t="shared" si="5"/>
        <v>4850430</v>
      </c>
      <c r="P32" s="100">
        <f t="shared" si="5"/>
        <v>7656554</v>
      </c>
      <c r="Q32" s="100">
        <f t="shared" si="5"/>
        <v>13444825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41660605</v>
      </c>
      <c r="W32" s="100">
        <f t="shared" si="5"/>
        <v>100316493</v>
      </c>
      <c r="X32" s="100">
        <f t="shared" si="5"/>
        <v>-58655888</v>
      </c>
      <c r="Y32" s="101">
        <f>+IF(W32&lt;&gt;0,(X32/W32)*100,0)</f>
        <v>-58.47083190996321</v>
      </c>
      <c r="Z32" s="102">
        <f t="shared" si="5"/>
        <v>133755324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209948583</v>
      </c>
      <c r="C35" s="19">
        <v>0</v>
      </c>
      <c r="D35" s="59">
        <v>275496974</v>
      </c>
      <c r="E35" s="60">
        <v>280496974</v>
      </c>
      <c r="F35" s="60">
        <v>419031753</v>
      </c>
      <c r="G35" s="60">
        <v>424924347</v>
      </c>
      <c r="H35" s="60">
        <v>417621739</v>
      </c>
      <c r="I35" s="60">
        <v>417621739</v>
      </c>
      <c r="J35" s="60">
        <v>422377704</v>
      </c>
      <c r="K35" s="60">
        <v>413640258</v>
      </c>
      <c r="L35" s="60">
        <v>427490658</v>
      </c>
      <c r="M35" s="60">
        <v>427490658</v>
      </c>
      <c r="N35" s="60">
        <v>429395676</v>
      </c>
      <c r="O35" s="60">
        <v>435035248</v>
      </c>
      <c r="P35" s="60">
        <v>450361488</v>
      </c>
      <c r="Q35" s="60">
        <v>450361488</v>
      </c>
      <c r="R35" s="60">
        <v>0</v>
      </c>
      <c r="S35" s="60">
        <v>0</v>
      </c>
      <c r="T35" s="60">
        <v>0</v>
      </c>
      <c r="U35" s="60">
        <v>0</v>
      </c>
      <c r="V35" s="60">
        <v>450361488</v>
      </c>
      <c r="W35" s="60">
        <v>210372731</v>
      </c>
      <c r="X35" s="60">
        <v>239988757</v>
      </c>
      <c r="Y35" s="61">
        <v>114.08</v>
      </c>
      <c r="Z35" s="62">
        <v>280496974</v>
      </c>
    </row>
    <row r="36" spans="1:26" ht="12.75">
      <c r="A36" s="58" t="s">
        <v>57</v>
      </c>
      <c r="B36" s="19">
        <v>3204681528</v>
      </c>
      <c r="C36" s="19">
        <v>0</v>
      </c>
      <c r="D36" s="59">
        <v>3516868651</v>
      </c>
      <c r="E36" s="60">
        <v>3512868651</v>
      </c>
      <c r="F36" s="60">
        <v>3194666955</v>
      </c>
      <c r="G36" s="60">
        <v>3194666955</v>
      </c>
      <c r="H36" s="60">
        <v>3194666955</v>
      </c>
      <c r="I36" s="60">
        <v>3194666955</v>
      </c>
      <c r="J36" s="60">
        <v>3194666955</v>
      </c>
      <c r="K36" s="60">
        <v>3194666955</v>
      </c>
      <c r="L36" s="60">
        <v>3112748881</v>
      </c>
      <c r="M36" s="60">
        <v>3112748881</v>
      </c>
      <c r="N36" s="60">
        <v>3082951292</v>
      </c>
      <c r="O36" s="60">
        <v>3082951292</v>
      </c>
      <c r="P36" s="60">
        <v>3082951292</v>
      </c>
      <c r="Q36" s="60">
        <v>3082951292</v>
      </c>
      <c r="R36" s="60">
        <v>0</v>
      </c>
      <c r="S36" s="60">
        <v>0</v>
      </c>
      <c r="T36" s="60">
        <v>0</v>
      </c>
      <c r="U36" s="60">
        <v>0</v>
      </c>
      <c r="V36" s="60">
        <v>3082951292</v>
      </c>
      <c r="W36" s="60">
        <v>2634651488</v>
      </c>
      <c r="X36" s="60">
        <v>448299804</v>
      </c>
      <c r="Y36" s="61">
        <v>17.02</v>
      </c>
      <c r="Z36" s="62">
        <v>3512868651</v>
      </c>
    </row>
    <row r="37" spans="1:26" ht="12.75">
      <c r="A37" s="58" t="s">
        <v>58</v>
      </c>
      <c r="B37" s="19">
        <v>128395960</v>
      </c>
      <c r="C37" s="19">
        <v>0</v>
      </c>
      <c r="D37" s="59">
        <v>19988605</v>
      </c>
      <c r="E37" s="60">
        <v>41744645</v>
      </c>
      <c r="F37" s="60">
        <v>67768617</v>
      </c>
      <c r="G37" s="60">
        <v>76026587</v>
      </c>
      <c r="H37" s="60">
        <v>71961894</v>
      </c>
      <c r="I37" s="60">
        <v>71961894</v>
      </c>
      <c r="J37" s="60">
        <v>89696471</v>
      </c>
      <c r="K37" s="60">
        <v>49961041</v>
      </c>
      <c r="L37" s="60">
        <v>137622881</v>
      </c>
      <c r="M37" s="60">
        <v>137622881</v>
      </c>
      <c r="N37" s="60">
        <v>63656421</v>
      </c>
      <c r="O37" s="60">
        <v>92457833</v>
      </c>
      <c r="P37" s="60">
        <v>79776146</v>
      </c>
      <c r="Q37" s="60">
        <v>79776146</v>
      </c>
      <c r="R37" s="60">
        <v>0</v>
      </c>
      <c r="S37" s="60">
        <v>0</v>
      </c>
      <c r="T37" s="60">
        <v>0</v>
      </c>
      <c r="U37" s="60">
        <v>0</v>
      </c>
      <c r="V37" s="60">
        <v>79776146</v>
      </c>
      <c r="W37" s="60">
        <v>31308484</v>
      </c>
      <c r="X37" s="60">
        <v>48467662</v>
      </c>
      <c r="Y37" s="61">
        <v>154.81</v>
      </c>
      <c r="Z37" s="62">
        <v>41744645</v>
      </c>
    </row>
    <row r="38" spans="1:26" ht="12.75">
      <c r="A38" s="58" t="s">
        <v>59</v>
      </c>
      <c r="B38" s="19">
        <v>94573162</v>
      </c>
      <c r="C38" s="19">
        <v>0</v>
      </c>
      <c r="D38" s="59">
        <v>6000000</v>
      </c>
      <c r="E38" s="60">
        <v>7800000</v>
      </c>
      <c r="F38" s="60">
        <v>95082162</v>
      </c>
      <c r="G38" s="60">
        <v>95082162</v>
      </c>
      <c r="H38" s="60">
        <v>95082162</v>
      </c>
      <c r="I38" s="60">
        <v>95082162</v>
      </c>
      <c r="J38" s="60">
        <v>95082162</v>
      </c>
      <c r="K38" s="60">
        <v>95082162</v>
      </c>
      <c r="L38" s="60">
        <v>0</v>
      </c>
      <c r="M38" s="60">
        <v>0</v>
      </c>
      <c r="N38" s="60">
        <v>93689290</v>
      </c>
      <c r="O38" s="60">
        <v>93561853</v>
      </c>
      <c r="P38" s="60">
        <v>93561853</v>
      </c>
      <c r="Q38" s="60">
        <v>93561853</v>
      </c>
      <c r="R38" s="60">
        <v>0</v>
      </c>
      <c r="S38" s="60">
        <v>0</v>
      </c>
      <c r="T38" s="60">
        <v>0</v>
      </c>
      <c r="U38" s="60">
        <v>0</v>
      </c>
      <c r="V38" s="60">
        <v>93561853</v>
      </c>
      <c r="W38" s="60">
        <v>5850000</v>
      </c>
      <c r="X38" s="60">
        <v>87711853</v>
      </c>
      <c r="Y38" s="61">
        <v>1499.35</v>
      </c>
      <c r="Z38" s="62">
        <v>7800000</v>
      </c>
    </row>
    <row r="39" spans="1:26" ht="12.75">
      <c r="A39" s="58" t="s">
        <v>60</v>
      </c>
      <c r="B39" s="19">
        <v>3191660989</v>
      </c>
      <c r="C39" s="19">
        <v>0</v>
      </c>
      <c r="D39" s="59">
        <v>3766377020</v>
      </c>
      <c r="E39" s="60">
        <v>3743820980</v>
      </c>
      <c r="F39" s="60">
        <v>3450847929</v>
      </c>
      <c r="G39" s="60">
        <v>3448482553</v>
      </c>
      <c r="H39" s="60">
        <v>3445244638</v>
      </c>
      <c r="I39" s="60">
        <v>3445244638</v>
      </c>
      <c r="J39" s="60">
        <v>3432266025</v>
      </c>
      <c r="K39" s="60">
        <v>3463264010</v>
      </c>
      <c r="L39" s="60">
        <v>3402616658</v>
      </c>
      <c r="M39" s="60">
        <v>3402616658</v>
      </c>
      <c r="N39" s="60">
        <v>3355001257</v>
      </c>
      <c r="O39" s="60">
        <v>3331966854</v>
      </c>
      <c r="P39" s="60">
        <v>3359974781</v>
      </c>
      <c r="Q39" s="60">
        <v>3359974781</v>
      </c>
      <c r="R39" s="60">
        <v>0</v>
      </c>
      <c r="S39" s="60">
        <v>0</v>
      </c>
      <c r="T39" s="60">
        <v>0</v>
      </c>
      <c r="U39" s="60">
        <v>0</v>
      </c>
      <c r="V39" s="60">
        <v>3359974781</v>
      </c>
      <c r="W39" s="60">
        <v>2807865735</v>
      </c>
      <c r="X39" s="60">
        <v>552109046</v>
      </c>
      <c r="Y39" s="61">
        <v>19.66</v>
      </c>
      <c r="Z39" s="62">
        <v>3743820980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86645233</v>
      </c>
      <c r="C42" s="19">
        <v>0</v>
      </c>
      <c r="D42" s="59">
        <v>142797001</v>
      </c>
      <c r="E42" s="60">
        <v>95051873</v>
      </c>
      <c r="F42" s="60">
        <v>63372058</v>
      </c>
      <c r="G42" s="60">
        <v>-27486734</v>
      </c>
      <c r="H42" s="60">
        <v>-18881769</v>
      </c>
      <c r="I42" s="60">
        <v>17003555</v>
      </c>
      <c r="J42" s="60">
        <v>-3558909</v>
      </c>
      <c r="K42" s="60">
        <v>-13721446</v>
      </c>
      <c r="L42" s="60">
        <v>22290477</v>
      </c>
      <c r="M42" s="60">
        <v>5010122</v>
      </c>
      <c r="N42" s="60">
        <v>-6754318</v>
      </c>
      <c r="O42" s="60">
        <v>5770465</v>
      </c>
      <c r="P42" s="60">
        <v>12175561</v>
      </c>
      <c r="Q42" s="60">
        <v>11191708</v>
      </c>
      <c r="R42" s="60">
        <v>0</v>
      </c>
      <c r="S42" s="60">
        <v>0</v>
      </c>
      <c r="T42" s="60">
        <v>0</v>
      </c>
      <c r="U42" s="60">
        <v>0</v>
      </c>
      <c r="V42" s="60">
        <v>33205385</v>
      </c>
      <c r="W42" s="60">
        <v>70847805</v>
      </c>
      <c r="X42" s="60">
        <v>-37642420</v>
      </c>
      <c r="Y42" s="61">
        <v>-53.13</v>
      </c>
      <c r="Z42" s="62">
        <v>95051873</v>
      </c>
    </row>
    <row r="43" spans="1:26" ht="12.75">
      <c r="A43" s="58" t="s">
        <v>63</v>
      </c>
      <c r="B43" s="19">
        <v>-97077079</v>
      </c>
      <c r="C43" s="19">
        <v>0</v>
      </c>
      <c r="D43" s="59">
        <v>-167506149</v>
      </c>
      <c r="E43" s="60">
        <v>-133755324</v>
      </c>
      <c r="F43" s="60">
        <v>-5894230</v>
      </c>
      <c r="G43" s="60">
        <v>-2947839</v>
      </c>
      <c r="H43" s="60">
        <v>-4635976</v>
      </c>
      <c r="I43" s="60">
        <v>-13478045</v>
      </c>
      <c r="J43" s="60">
        <v>-5395824</v>
      </c>
      <c r="K43" s="60">
        <v>-4955213</v>
      </c>
      <c r="L43" s="60">
        <v>-9742050</v>
      </c>
      <c r="M43" s="60">
        <v>-20093087</v>
      </c>
      <c r="N43" s="60">
        <v>-1256791</v>
      </c>
      <c r="O43" s="60">
        <v>1285891</v>
      </c>
      <c r="P43" s="60">
        <v>-7656555</v>
      </c>
      <c r="Q43" s="60">
        <v>-7627455</v>
      </c>
      <c r="R43" s="60">
        <v>0</v>
      </c>
      <c r="S43" s="60">
        <v>0</v>
      </c>
      <c r="T43" s="60">
        <v>0</v>
      </c>
      <c r="U43" s="60">
        <v>0</v>
      </c>
      <c r="V43" s="60">
        <v>-41198587</v>
      </c>
      <c r="W43" s="60">
        <v>-53765125</v>
      </c>
      <c r="X43" s="60">
        <v>12566538</v>
      </c>
      <c r="Y43" s="61">
        <v>-23.37</v>
      </c>
      <c r="Z43" s="62">
        <v>-133755324</v>
      </c>
    </row>
    <row r="44" spans="1:26" ht="12.75">
      <c r="A44" s="58" t="s">
        <v>64</v>
      </c>
      <c r="B44" s="19">
        <v>-560358</v>
      </c>
      <c r="C44" s="19">
        <v>0</v>
      </c>
      <c r="D44" s="59">
        <v>28505000</v>
      </c>
      <c r="E44" s="60">
        <v>-8966946</v>
      </c>
      <c r="F44" s="60">
        <v>-43560</v>
      </c>
      <c r="G44" s="60">
        <v>-62850</v>
      </c>
      <c r="H44" s="60">
        <v>0</v>
      </c>
      <c r="I44" s="60">
        <v>-106410</v>
      </c>
      <c r="J44" s="60">
        <v>-435749</v>
      </c>
      <c r="K44" s="60">
        <v>-587582</v>
      </c>
      <c r="L44" s="60">
        <v>-1458610</v>
      </c>
      <c r="M44" s="60">
        <v>-2481941</v>
      </c>
      <c r="N44" s="60">
        <v>-410493</v>
      </c>
      <c r="O44" s="60">
        <v>-64758</v>
      </c>
      <c r="P44" s="60">
        <v>-138630</v>
      </c>
      <c r="Q44" s="60">
        <v>-613881</v>
      </c>
      <c r="R44" s="60">
        <v>0</v>
      </c>
      <c r="S44" s="60">
        <v>0</v>
      </c>
      <c r="T44" s="60">
        <v>0</v>
      </c>
      <c r="U44" s="60">
        <v>0</v>
      </c>
      <c r="V44" s="60">
        <v>-3202232</v>
      </c>
      <c r="W44" s="60">
        <v>-2570582</v>
      </c>
      <c r="X44" s="60">
        <v>-631650</v>
      </c>
      <c r="Y44" s="61">
        <v>24.57</v>
      </c>
      <c r="Z44" s="62">
        <v>-8966946</v>
      </c>
    </row>
    <row r="45" spans="1:26" ht="12.75">
      <c r="A45" s="70" t="s">
        <v>65</v>
      </c>
      <c r="B45" s="22">
        <v>-2656848</v>
      </c>
      <c r="C45" s="22">
        <v>0</v>
      </c>
      <c r="D45" s="99">
        <v>-10713845</v>
      </c>
      <c r="E45" s="100">
        <v>-32079882</v>
      </c>
      <c r="F45" s="100">
        <v>59531295</v>
      </c>
      <c r="G45" s="100">
        <v>29033872</v>
      </c>
      <c r="H45" s="100">
        <v>5516127</v>
      </c>
      <c r="I45" s="100">
        <v>5516127</v>
      </c>
      <c r="J45" s="100">
        <v>-3874355</v>
      </c>
      <c r="K45" s="100">
        <v>-23138596</v>
      </c>
      <c r="L45" s="100">
        <v>-12048779</v>
      </c>
      <c r="M45" s="100">
        <v>-12048779</v>
      </c>
      <c r="N45" s="100">
        <v>-20470381</v>
      </c>
      <c r="O45" s="100">
        <v>-13478783</v>
      </c>
      <c r="P45" s="100">
        <v>-9098407</v>
      </c>
      <c r="Q45" s="100">
        <v>-9098407</v>
      </c>
      <c r="R45" s="100">
        <v>0</v>
      </c>
      <c r="S45" s="100">
        <v>0</v>
      </c>
      <c r="T45" s="100">
        <v>0</v>
      </c>
      <c r="U45" s="100">
        <v>0</v>
      </c>
      <c r="V45" s="100">
        <v>-9098407</v>
      </c>
      <c r="W45" s="100">
        <v>30102613</v>
      </c>
      <c r="X45" s="100">
        <v>-39201020</v>
      </c>
      <c r="Y45" s="101">
        <v>-130.22</v>
      </c>
      <c r="Z45" s="102">
        <v>-32079882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36218176</v>
      </c>
      <c r="C49" s="52">
        <v>0</v>
      </c>
      <c r="D49" s="129">
        <v>15338470</v>
      </c>
      <c r="E49" s="54">
        <v>14447843</v>
      </c>
      <c r="F49" s="54">
        <v>0</v>
      </c>
      <c r="G49" s="54">
        <v>0</v>
      </c>
      <c r="H49" s="54">
        <v>0</v>
      </c>
      <c r="I49" s="54">
        <v>13700615</v>
      </c>
      <c r="J49" s="54">
        <v>0</v>
      </c>
      <c r="K49" s="54">
        <v>0</v>
      </c>
      <c r="L49" s="54">
        <v>0</v>
      </c>
      <c r="M49" s="54">
        <v>13213536</v>
      </c>
      <c r="N49" s="54">
        <v>0</v>
      </c>
      <c r="O49" s="54">
        <v>0</v>
      </c>
      <c r="P49" s="54">
        <v>0</v>
      </c>
      <c r="Q49" s="54">
        <v>13979482</v>
      </c>
      <c r="R49" s="54">
        <v>0</v>
      </c>
      <c r="S49" s="54">
        <v>0</v>
      </c>
      <c r="T49" s="54">
        <v>0</v>
      </c>
      <c r="U49" s="54">
        <v>0</v>
      </c>
      <c r="V49" s="54">
        <v>64015291</v>
      </c>
      <c r="W49" s="54">
        <v>240353805</v>
      </c>
      <c r="X49" s="54">
        <v>411267218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1596374</v>
      </c>
      <c r="C51" s="52">
        <v>0</v>
      </c>
      <c r="D51" s="129">
        <v>2282662</v>
      </c>
      <c r="E51" s="54">
        <v>1324045</v>
      </c>
      <c r="F51" s="54">
        <v>0</v>
      </c>
      <c r="G51" s="54">
        <v>0</v>
      </c>
      <c r="H51" s="54">
        <v>0</v>
      </c>
      <c r="I51" s="54">
        <v>1351708</v>
      </c>
      <c r="J51" s="54">
        <v>0</v>
      </c>
      <c r="K51" s="54">
        <v>0</v>
      </c>
      <c r="L51" s="54">
        <v>0</v>
      </c>
      <c r="M51" s="54">
        <v>1211209</v>
      </c>
      <c r="N51" s="54">
        <v>0</v>
      </c>
      <c r="O51" s="54">
        <v>0</v>
      </c>
      <c r="P51" s="54">
        <v>0</v>
      </c>
      <c r="Q51" s="54">
        <v>1525586</v>
      </c>
      <c r="R51" s="54">
        <v>0</v>
      </c>
      <c r="S51" s="54">
        <v>0</v>
      </c>
      <c r="T51" s="54">
        <v>0</v>
      </c>
      <c r="U51" s="54">
        <v>0</v>
      </c>
      <c r="V51" s="54">
        <v>2033414</v>
      </c>
      <c r="W51" s="54">
        <v>29738740</v>
      </c>
      <c r="X51" s="54">
        <v>41063738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69.5709767708799</v>
      </c>
      <c r="C58" s="5">
        <f>IF(C67=0,0,+(C76/C67)*100)</f>
        <v>0</v>
      </c>
      <c r="D58" s="6">
        <f aca="true" t="shared" si="6" ref="D58:Z58">IF(D67=0,0,+(D76/D67)*100)</f>
        <v>80.00000101433288</v>
      </c>
      <c r="E58" s="7">
        <f t="shared" si="6"/>
        <v>80.73448003760849</v>
      </c>
      <c r="F58" s="7">
        <f t="shared" si="6"/>
        <v>30.04692393265747</v>
      </c>
      <c r="G58" s="7">
        <f t="shared" si="6"/>
        <v>43.835024811205486</v>
      </c>
      <c r="H58" s="7">
        <f t="shared" si="6"/>
        <v>37.510620863541284</v>
      </c>
      <c r="I58" s="7">
        <f t="shared" si="6"/>
        <v>36.838971583941806</v>
      </c>
      <c r="J58" s="7">
        <f t="shared" si="6"/>
        <v>50.87720800911034</v>
      </c>
      <c r="K58" s="7">
        <f t="shared" si="6"/>
        <v>62.16348224510027</v>
      </c>
      <c r="L58" s="7">
        <f t="shared" si="6"/>
        <v>30.101622698667896</v>
      </c>
      <c r="M58" s="7">
        <f t="shared" si="6"/>
        <v>47.64994877452934</v>
      </c>
      <c r="N58" s="7">
        <f t="shared" si="6"/>
        <v>32.90390608931633</v>
      </c>
      <c r="O58" s="7">
        <f t="shared" si="6"/>
        <v>83.57466633505231</v>
      </c>
      <c r="P58" s="7">
        <f t="shared" si="6"/>
        <v>29.896047200804993</v>
      </c>
      <c r="Q58" s="7">
        <f t="shared" si="6"/>
        <v>48.59407099865038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44.53210508717438</v>
      </c>
      <c r="W58" s="7">
        <f t="shared" si="6"/>
        <v>49.72021086295925</v>
      </c>
      <c r="X58" s="7">
        <f t="shared" si="6"/>
        <v>0</v>
      </c>
      <c r="Y58" s="7">
        <f t="shared" si="6"/>
        <v>0</v>
      </c>
      <c r="Z58" s="8">
        <f t="shared" si="6"/>
        <v>80.73448003760849</v>
      </c>
    </row>
    <row r="59" spans="1:26" ht="12.75">
      <c r="A59" s="37" t="s">
        <v>31</v>
      </c>
      <c r="B59" s="9">
        <f aca="true" t="shared" si="7" ref="B59:Z66">IF(B68=0,0,+(B77/B68)*100)</f>
        <v>70.96664444789641</v>
      </c>
      <c r="C59" s="9">
        <f t="shared" si="7"/>
        <v>0</v>
      </c>
      <c r="D59" s="2">
        <f t="shared" si="7"/>
        <v>79.99999630167189</v>
      </c>
      <c r="E59" s="10">
        <f t="shared" si="7"/>
        <v>69.50694773942755</v>
      </c>
      <c r="F59" s="10">
        <f t="shared" si="7"/>
        <v>23.82525900095689</v>
      </c>
      <c r="G59" s="10">
        <f t="shared" si="7"/>
        <v>35.826866264267316</v>
      </c>
      <c r="H59" s="10">
        <f t="shared" si="7"/>
        <v>22.713243168880872</v>
      </c>
      <c r="I59" s="10">
        <f t="shared" si="7"/>
        <v>26.62764660370111</v>
      </c>
      <c r="J59" s="10">
        <f t="shared" si="7"/>
        <v>98.2550773110798</v>
      </c>
      <c r="K59" s="10">
        <f t="shared" si="7"/>
        <v>73.01690996471413</v>
      </c>
      <c r="L59" s="10">
        <f t="shared" si="7"/>
        <v>19.277753929315615</v>
      </c>
      <c r="M59" s="10">
        <f t="shared" si="7"/>
        <v>63.27226024206938</v>
      </c>
      <c r="N59" s="10">
        <f t="shared" si="7"/>
        <v>33.47497525909896</v>
      </c>
      <c r="O59" s="10">
        <f t="shared" si="7"/>
        <v>242.4149060845302</v>
      </c>
      <c r="P59" s="10">
        <f t="shared" si="7"/>
        <v>21.628051677178664</v>
      </c>
      <c r="Q59" s="10">
        <f t="shared" si="7"/>
        <v>99.24444262422567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64.91878881011456</v>
      </c>
      <c r="W59" s="10">
        <f t="shared" si="7"/>
        <v>61.14396422314549</v>
      </c>
      <c r="X59" s="10">
        <f t="shared" si="7"/>
        <v>0</v>
      </c>
      <c r="Y59" s="10">
        <f t="shared" si="7"/>
        <v>0</v>
      </c>
      <c r="Z59" s="11">
        <f t="shared" si="7"/>
        <v>69.50694773942755</v>
      </c>
    </row>
    <row r="60" spans="1:26" ht="12.75">
      <c r="A60" s="38" t="s">
        <v>32</v>
      </c>
      <c r="B60" s="12">
        <f t="shared" si="7"/>
        <v>65.5548278398712</v>
      </c>
      <c r="C60" s="12">
        <f t="shared" si="7"/>
        <v>0</v>
      </c>
      <c r="D60" s="3">
        <f t="shared" si="7"/>
        <v>80.00000310048749</v>
      </c>
      <c r="E60" s="13">
        <f t="shared" si="7"/>
        <v>81.2235658036415</v>
      </c>
      <c r="F60" s="13">
        <f t="shared" si="7"/>
        <v>35.9111492023276</v>
      </c>
      <c r="G60" s="13">
        <f t="shared" si="7"/>
        <v>50.00552580607217</v>
      </c>
      <c r="H60" s="13">
        <f t="shared" si="7"/>
        <v>45.77289378428414</v>
      </c>
      <c r="I60" s="13">
        <f t="shared" si="7"/>
        <v>43.70445969403454</v>
      </c>
      <c r="J60" s="13">
        <f t="shared" si="7"/>
        <v>41.50090805343153</v>
      </c>
      <c r="K60" s="13">
        <f t="shared" si="7"/>
        <v>66.27969755124073</v>
      </c>
      <c r="L60" s="13">
        <f t="shared" si="7"/>
        <v>37.44603536120433</v>
      </c>
      <c r="M60" s="13">
        <f t="shared" si="7"/>
        <v>48.25927989064615</v>
      </c>
      <c r="N60" s="13">
        <f t="shared" si="7"/>
        <v>36.59266653444227</v>
      </c>
      <c r="O60" s="13">
        <f t="shared" si="7"/>
        <v>42.53822798040975</v>
      </c>
      <c r="P60" s="13">
        <f t="shared" si="7"/>
        <v>35.84455219070238</v>
      </c>
      <c r="Q60" s="13">
        <f t="shared" si="7"/>
        <v>38.25653459762526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43.343053005402</v>
      </c>
      <c r="W60" s="13">
        <f t="shared" si="7"/>
        <v>48.76725968877557</v>
      </c>
      <c r="X60" s="13">
        <f t="shared" si="7"/>
        <v>0</v>
      </c>
      <c r="Y60" s="13">
        <f t="shared" si="7"/>
        <v>0</v>
      </c>
      <c r="Z60" s="14">
        <f t="shared" si="7"/>
        <v>81.2235658036415</v>
      </c>
    </row>
    <row r="61" spans="1:26" ht="12.75">
      <c r="A61" s="39" t="s">
        <v>103</v>
      </c>
      <c r="B61" s="12">
        <f t="shared" si="7"/>
        <v>69.81668412224974</v>
      </c>
      <c r="C61" s="12">
        <f t="shared" si="7"/>
        <v>0</v>
      </c>
      <c r="D61" s="3">
        <f t="shared" si="7"/>
        <v>82.74256696252557</v>
      </c>
      <c r="E61" s="13">
        <f t="shared" si="7"/>
        <v>57.234074861393445</v>
      </c>
      <c r="F61" s="13">
        <f t="shared" si="7"/>
        <v>65.50947706253244</v>
      </c>
      <c r="G61" s="13">
        <f t="shared" si="7"/>
        <v>86.74171169129603</v>
      </c>
      <c r="H61" s="13">
        <f t="shared" si="7"/>
        <v>97.7473731535304</v>
      </c>
      <c r="I61" s="13">
        <f t="shared" si="7"/>
        <v>82.59598746214813</v>
      </c>
      <c r="J61" s="13">
        <f t="shared" si="7"/>
        <v>88.09473925614223</v>
      </c>
      <c r="K61" s="13">
        <f t="shared" si="7"/>
        <v>94.76545167610756</v>
      </c>
      <c r="L61" s="13">
        <f t="shared" si="7"/>
        <v>82.32362554056964</v>
      </c>
      <c r="M61" s="13">
        <f t="shared" si="7"/>
        <v>88.4546205936872</v>
      </c>
      <c r="N61" s="13">
        <f t="shared" si="7"/>
        <v>68.7754135323506</v>
      </c>
      <c r="O61" s="13">
        <f t="shared" si="7"/>
        <v>93.23120869220384</v>
      </c>
      <c r="P61" s="13">
        <f t="shared" si="7"/>
        <v>71.38040108563347</v>
      </c>
      <c r="Q61" s="13">
        <f t="shared" si="7"/>
        <v>76.98091530469473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82.5153444606724</v>
      </c>
      <c r="W61" s="13">
        <f t="shared" si="7"/>
        <v>72.1116837886795</v>
      </c>
      <c r="X61" s="13">
        <f t="shared" si="7"/>
        <v>0</v>
      </c>
      <c r="Y61" s="13">
        <f t="shared" si="7"/>
        <v>0</v>
      </c>
      <c r="Z61" s="14">
        <f t="shared" si="7"/>
        <v>57.234074861393445</v>
      </c>
    </row>
    <row r="62" spans="1:26" ht="12.75">
      <c r="A62" s="39" t="s">
        <v>104</v>
      </c>
      <c r="B62" s="12">
        <f t="shared" si="7"/>
        <v>47.84854512320815</v>
      </c>
      <c r="C62" s="12">
        <f t="shared" si="7"/>
        <v>0</v>
      </c>
      <c r="D62" s="3">
        <f t="shared" si="7"/>
        <v>76.4298097646309</v>
      </c>
      <c r="E62" s="13">
        <f t="shared" si="7"/>
        <v>134.1170064904022</v>
      </c>
      <c r="F62" s="13">
        <f t="shared" si="7"/>
        <v>14.111755930074024</v>
      </c>
      <c r="G62" s="13">
        <f t="shared" si="7"/>
        <v>21.754894109020416</v>
      </c>
      <c r="H62" s="13">
        <f t="shared" si="7"/>
        <v>15.913430626192019</v>
      </c>
      <c r="I62" s="13">
        <f t="shared" si="7"/>
        <v>16.977570735448086</v>
      </c>
      <c r="J62" s="13">
        <f t="shared" si="7"/>
        <v>15.92611096392011</v>
      </c>
      <c r="K62" s="13">
        <f t="shared" si="7"/>
        <v>17.916782054832456</v>
      </c>
      <c r="L62" s="13">
        <f t="shared" si="7"/>
        <v>17.710728674184587</v>
      </c>
      <c r="M62" s="13">
        <f t="shared" si="7"/>
        <v>17.181979202785236</v>
      </c>
      <c r="N62" s="13">
        <f t="shared" si="7"/>
        <v>19.50243258469647</v>
      </c>
      <c r="O62" s="13">
        <f t="shared" si="7"/>
        <v>17.8107765802851</v>
      </c>
      <c r="P62" s="13">
        <f t="shared" si="7"/>
        <v>14.938351132473432</v>
      </c>
      <c r="Q62" s="13">
        <f t="shared" si="7"/>
        <v>17.41322548445773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17.201112375759994</v>
      </c>
      <c r="W62" s="13">
        <f t="shared" si="7"/>
        <v>28.488360983569628</v>
      </c>
      <c r="X62" s="13">
        <f t="shared" si="7"/>
        <v>0</v>
      </c>
      <c r="Y62" s="13">
        <f t="shared" si="7"/>
        <v>0</v>
      </c>
      <c r="Z62" s="14">
        <f t="shared" si="7"/>
        <v>134.1170064904022</v>
      </c>
    </row>
    <row r="63" spans="1:26" ht="12.75">
      <c r="A63" s="39" t="s">
        <v>105</v>
      </c>
      <c r="B63" s="12">
        <f t="shared" si="7"/>
        <v>93.09588485029415</v>
      </c>
      <c r="C63" s="12">
        <f t="shared" si="7"/>
        <v>0</v>
      </c>
      <c r="D63" s="3">
        <f t="shared" si="7"/>
        <v>80.00001624574928</v>
      </c>
      <c r="E63" s="13">
        <f t="shared" si="7"/>
        <v>54.62783265873657</v>
      </c>
      <c r="F63" s="13">
        <f t="shared" si="7"/>
        <v>14.403062221080143</v>
      </c>
      <c r="G63" s="13">
        <f t="shared" si="7"/>
        <v>21.39409982207917</v>
      </c>
      <c r="H63" s="13">
        <f t="shared" si="7"/>
        <v>19.496959818676856</v>
      </c>
      <c r="I63" s="13">
        <f t="shared" si="7"/>
        <v>18.333147197898732</v>
      </c>
      <c r="J63" s="13">
        <f t="shared" si="7"/>
        <v>16.699860568761505</v>
      </c>
      <c r="K63" s="13">
        <f t="shared" si="7"/>
        <v>16.989546081055057</v>
      </c>
      <c r="L63" s="13">
        <f t="shared" si="7"/>
        <v>13.787880254561541</v>
      </c>
      <c r="M63" s="13">
        <f t="shared" si="7"/>
        <v>15.825045057540846</v>
      </c>
      <c r="N63" s="13">
        <f t="shared" si="7"/>
        <v>15.335272313192272</v>
      </c>
      <c r="O63" s="13">
        <f t="shared" si="7"/>
        <v>18.394485678607992</v>
      </c>
      <c r="P63" s="13">
        <f t="shared" si="7"/>
        <v>15.8611211492618</v>
      </c>
      <c r="Q63" s="13">
        <f t="shared" si="7"/>
        <v>16.53307542064012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16.855529061097073</v>
      </c>
      <c r="W63" s="13">
        <f t="shared" si="7"/>
        <v>27.69791884827846</v>
      </c>
      <c r="X63" s="13">
        <f t="shared" si="7"/>
        <v>0</v>
      </c>
      <c r="Y63" s="13">
        <f t="shared" si="7"/>
        <v>0</v>
      </c>
      <c r="Z63" s="14">
        <f t="shared" si="7"/>
        <v>54.62783265873657</v>
      </c>
    </row>
    <row r="64" spans="1:26" ht="12.75">
      <c r="A64" s="39" t="s">
        <v>106</v>
      </c>
      <c r="B64" s="12">
        <f t="shared" si="7"/>
        <v>61.55676645231232</v>
      </c>
      <c r="C64" s="12">
        <f t="shared" si="7"/>
        <v>0</v>
      </c>
      <c r="D64" s="3">
        <f t="shared" si="7"/>
        <v>80.00000219258354</v>
      </c>
      <c r="E64" s="13">
        <f t="shared" si="7"/>
        <v>58.21323472270491</v>
      </c>
      <c r="F64" s="13">
        <f t="shared" si="7"/>
        <v>13.38779656969551</v>
      </c>
      <c r="G64" s="13">
        <f t="shared" si="7"/>
        <v>20.59728380627256</v>
      </c>
      <c r="H64" s="13">
        <f t="shared" si="7"/>
        <v>16.427439124174946</v>
      </c>
      <c r="I64" s="13">
        <f t="shared" si="7"/>
        <v>16.615383381980685</v>
      </c>
      <c r="J64" s="13">
        <f t="shared" si="7"/>
        <v>14.52706488941667</v>
      </c>
      <c r="K64" s="13">
        <f t="shared" si="7"/>
        <v>130.48631869319283</v>
      </c>
      <c r="L64" s="13">
        <f t="shared" si="7"/>
        <v>12.96896602772028</v>
      </c>
      <c r="M64" s="13">
        <f t="shared" si="7"/>
        <v>52.66682243984198</v>
      </c>
      <c r="N64" s="13">
        <f t="shared" si="7"/>
        <v>13.912348329242436</v>
      </c>
      <c r="O64" s="13">
        <f t="shared" si="7"/>
        <v>14.327103817474478</v>
      </c>
      <c r="P64" s="13">
        <f t="shared" si="7"/>
        <v>14.91590797087112</v>
      </c>
      <c r="Q64" s="13">
        <f t="shared" si="7"/>
        <v>14.38489112097679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28.257976328240353</v>
      </c>
      <c r="W64" s="13">
        <f t="shared" si="7"/>
        <v>47.955922501365656</v>
      </c>
      <c r="X64" s="13">
        <f t="shared" si="7"/>
        <v>0</v>
      </c>
      <c r="Y64" s="13">
        <f t="shared" si="7"/>
        <v>0</v>
      </c>
      <c r="Z64" s="14">
        <f t="shared" si="7"/>
        <v>58.21323472270491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79.99999531805322</v>
      </c>
      <c r="E66" s="16">
        <f t="shared" si="7"/>
        <v>100.00000375511202</v>
      </c>
      <c r="F66" s="16">
        <f t="shared" si="7"/>
        <v>0</v>
      </c>
      <c r="G66" s="16">
        <f t="shared" si="7"/>
        <v>15.206295099710157</v>
      </c>
      <c r="H66" s="16">
        <f t="shared" si="7"/>
        <v>11.135051568353555</v>
      </c>
      <c r="I66" s="16">
        <f t="shared" si="7"/>
        <v>8.807491626645998</v>
      </c>
      <c r="J66" s="16">
        <f t="shared" si="7"/>
        <v>8.223613173024889</v>
      </c>
      <c r="K66" s="16">
        <f t="shared" si="7"/>
        <v>9.852253088170142</v>
      </c>
      <c r="L66" s="16">
        <f t="shared" si="7"/>
        <v>6.190455570831276</v>
      </c>
      <c r="M66" s="16">
        <f t="shared" si="7"/>
        <v>8.073966128962146</v>
      </c>
      <c r="N66" s="16">
        <f t="shared" si="7"/>
        <v>6.301156241678285</v>
      </c>
      <c r="O66" s="16">
        <f t="shared" si="7"/>
        <v>8.475546189767131</v>
      </c>
      <c r="P66" s="16">
        <f t="shared" si="7"/>
        <v>9.298547804268429</v>
      </c>
      <c r="Q66" s="16">
        <f t="shared" si="7"/>
        <v>8.071702478169508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8.292687286524176</v>
      </c>
      <c r="W66" s="16">
        <f t="shared" si="7"/>
        <v>37.43469960152612</v>
      </c>
      <c r="X66" s="16">
        <f t="shared" si="7"/>
        <v>0</v>
      </c>
      <c r="Y66" s="16">
        <f t="shared" si="7"/>
        <v>0</v>
      </c>
      <c r="Z66" s="17">
        <f t="shared" si="7"/>
        <v>100.00000375511202</v>
      </c>
    </row>
    <row r="67" spans="1:26" ht="12.75" hidden="1">
      <c r="A67" s="41" t="s">
        <v>286</v>
      </c>
      <c r="B67" s="24">
        <v>227070805</v>
      </c>
      <c r="C67" s="24"/>
      <c r="D67" s="25">
        <v>236608717</v>
      </c>
      <c r="E67" s="26">
        <v>253608717</v>
      </c>
      <c r="F67" s="26">
        <v>23143414</v>
      </c>
      <c r="G67" s="26">
        <v>20139489</v>
      </c>
      <c r="H67" s="26">
        <v>24260033</v>
      </c>
      <c r="I67" s="26">
        <v>67542936</v>
      </c>
      <c r="J67" s="26">
        <v>23817327</v>
      </c>
      <c r="K67" s="26">
        <v>23297062</v>
      </c>
      <c r="L67" s="26">
        <v>23648260</v>
      </c>
      <c r="M67" s="26">
        <v>70762649</v>
      </c>
      <c r="N67" s="26">
        <v>24747770</v>
      </c>
      <c r="O67" s="26">
        <v>24253072</v>
      </c>
      <c r="P67" s="26">
        <v>24606360</v>
      </c>
      <c r="Q67" s="26">
        <v>73607202</v>
      </c>
      <c r="R67" s="26"/>
      <c r="S67" s="26"/>
      <c r="T67" s="26"/>
      <c r="U67" s="26"/>
      <c r="V67" s="26">
        <v>211912787</v>
      </c>
      <c r="W67" s="26">
        <v>176010050</v>
      </c>
      <c r="X67" s="26"/>
      <c r="Y67" s="25"/>
      <c r="Z67" s="27">
        <v>253608717</v>
      </c>
    </row>
    <row r="68" spans="1:26" ht="12.75" hidden="1">
      <c r="A68" s="37" t="s">
        <v>31</v>
      </c>
      <c r="B68" s="19">
        <v>44238872</v>
      </c>
      <c r="C68" s="19"/>
      <c r="D68" s="20">
        <v>43262792</v>
      </c>
      <c r="E68" s="21">
        <v>53262792</v>
      </c>
      <c r="F68" s="21">
        <v>5019383</v>
      </c>
      <c r="G68" s="21">
        <v>3757627</v>
      </c>
      <c r="H68" s="21">
        <v>5237319</v>
      </c>
      <c r="I68" s="21">
        <v>14014329</v>
      </c>
      <c r="J68" s="21">
        <v>5319548</v>
      </c>
      <c r="K68" s="21">
        <v>5408113</v>
      </c>
      <c r="L68" s="21">
        <v>5427790</v>
      </c>
      <c r="M68" s="21">
        <v>16155451</v>
      </c>
      <c r="N68" s="21">
        <v>5455541</v>
      </c>
      <c r="O68" s="21">
        <v>5475509</v>
      </c>
      <c r="P68" s="21">
        <v>5477234</v>
      </c>
      <c r="Q68" s="21">
        <v>16408284</v>
      </c>
      <c r="R68" s="21"/>
      <c r="S68" s="21"/>
      <c r="T68" s="21"/>
      <c r="U68" s="21"/>
      <c r="V68" s="21">
        <v>46578064</v>
      </c>
      <c r="W68" s="21">
        <v>31709663</v>
      </c>
      <c r="X68" s="21"/>
      <c r="Y68" s="20"/>
      <c r="Z68" s="23">
        <v>53262792</v>
      </c>
    </row>
    <row r="69" spans="1:26" ht="12.75" hidden="1">
      <c r="A69" s="38" t="s">
        <v>32</v>
      </c>
      <c r="B69" s="19">
        <v>163307063</v>
      </c>
      <c r="C69" s="19"/>
      <c r="D69" s="20">
        <v>167715561</v>
      </c>
      <c r="E69" s="21">
        <v>173715561</v>
      </c>
      <c r="F69" s="21">
        <v>16034026</v>
      </c>
      <c r="G69" s="21">
        <v>14341799</v>
      </c>
      <c r="H69" s="21">
        <v>16722563</v>
      </c>
      <c r="I69" s="21">
        <v>47098388</v>
      </c>
      <c r="J69" s="21">
        <v>16136165</v>
      </c>
      <c r="K69" s="21">
        <v>15543790</v>
      </c>
      <c r="L69" s="21">
        <v>15818692</v>
      </c>
      <c r="M69" s="21">
        <v>47498647</v>
      </c>
      <c r="N69" s="21">
        <v>16840060</v>
      </c>
      <c r="O69" s="21">
        <v>15866258</v>
      </c>
      <c r="P69" s="21">
        <v>16548551</v>
      </c>
      <c r="Q69" s="21">
        <v>49254869</v>
      </c>
      <c r="R69" s="21"/>
      <c r="S69" s="21"/>
      <c r="T69" s="21"/>
      <c r="U69" s="21"/>
      <c r="V69" s="21">
        <v>143851904</v>
      </c>
      <c r="W69" s="21">
        <v>124469727</v>
      </c>
      <c r="X69" s="21"/>
      <c r="Y69" s="20"/>
      <c r="Z69" s="23">
        <v>173715561</v>
      </c>
    </row>
    <row r="70" spans="1:26" ht="12.75" hidden="1">
      <c r="A70" s="39" t="s">
        <v>103</v>
      </c>
      <c r="B70" s="19">
        <v>62934974</v>
      </c>
      <c r="C70" s="19"/>
      <c r="D70" s="20">
        <v>66146848</v>
      </c>
      <c r="E70" s="21">
        <v>68146848</v>
      </c>
      <c r="F70" s="21">
        <v>6827432</v>
      </c>
      <c r="G70" s="21">
        <v>6288225</v>
      </c>
      <c r="H70" s="21">
        <v>5978842</v>
      </c>
      <c r="I70" s="21">
        <v>19094499</v>
      </c>
      <c r="J70" s="21">
        <v>5751449</v>
      </c>
      <c r="K70" s="21">
        <v>5377847</v>
      </c>
      <c r="L70" s="21">
        <v>5197989</v>
      </c>
      <c r="M70" s="21">
        <v>16327285</v>
      </c>
      <c r="N70" s="21">
        <v>6383902</v>
      </c>
      <c r="O70" s="21">
        <v>5323299</v>
      </c>
      <c r="P70" s="21">
        <v>6092664</v>
      </c>
      <c r="Q70" s="21">
        <v>17799865</v>
      </c>
      <c r="R70" s="21"/>
      <c r="S70" s="21"/>
      <c r="T70" s="21"/>
      <c r="U70" s="21"/>
      <c r="V70" s="21">
        <v>53221649</v>
      </c>
      <c r="W70" s="21">
        <v>49330454</v>
      </c>
      <c r="X70" s="21"/>
      <c r="Y70" s="20"/>
      <c r="Z70" s="23">
        <v>68146848</v>
      </c>
    </row>
    <row r="71" spans="1:26" ht="12.75" hidden="1">
      <c r="A71" s="39" t="s">
        <v>104</v>
      </c>
      <c r="B71" s="19">
        <v>49378958</v>
      </c>
      <c r="C71" s="19"/>
      <c r="D71" s="20">
        <v>50813001</v>
      </c>
      <c r="E71" s="21">
        <v>50811489</v>
      </c>
      <c r="F71" s="21">
        <v>4202730</v>
      </c>
      <c r="G71" s="21">
        <v>3712167</v>
      </c>
      <c r="H71" s="21">
        <v>5347018</v>
      </c>
      <c r="I71" s="21">
        <v>13261915</v>
      </c>
      <c r="J71" s="21">
        <v>4985963</v>
      </c>
      <c r="K71" s="21">
        <v>4766520</v>
      </c>
      <c r="L71" s="21">
        <v>5218464</v>
      </c>
      <c r="M71" s="21">
        <v>14970947</v>
      </c>
      <c r="N71" s="21">
        <v>5067655</v>
      </c>
      <c r="O71" s="21">
        <v>5153453</v>
      </c>
      <c r="P71" s="21">
        <v>5105771</v>
      </c>
      <c r="Q71" s="21">
        <v>15326879</v>
      </c>
      <c r="R71" s="21"/>
      <c r="S71" s="21"/>
      <c r="T71" s="21"/>
      <c r="U71" s="21"/>
      <c r="V71" s="21">
        <v>43559741</v>
      </c>
      <c r="W71" s="21">
        <v>38831374</v>
      </c>
      <c r="X71" s="21"/>
      <c r="Y71" s="20"/>
      <c r="Z71" s="23">
        <v>50811489</v>
      </c>
    </row>
    <row r="72" spans="1:26" ht="12.75" hidden="1">
      <c r="A72" s="39" t="s">
        <v>105</v>
      </c>
      <c r="B72" s="19">
        <v>25373925</v>
      </c>
      <c r="C72" s="19"/>
      <c r="D72" s="20">
        <v>23390734</v>
      </c>
      <c r="E72" s="21">
        <v>23392246</v>
      </c>
      <c r="F72" s="21">
        <v>2206503</v>
      </c>
      <c r="G72" s="21">
        <v>1931196</v>
      </c>
      <c r="H72" s="21">
        <v>2371898</v>
      </c>
      <c r="I72" s="21">
        <v>6509597</v>
      </c>
      <c r="J72" s="21">
        <v>2373930</v>
      </c>
      <c r="K72" s="21">
        <v>2373177</v>
      </c>
      <c r="L72" s="21">
        <v>2376007</v>
      </c>
      <c r="M72" s="21">
        <v>7123114</v>
      </c>
      <c r="N72" s="21">
        <v>2367568</v>
      </c>
      <c r="O72" s="21">
        <v>2365622</v>
      </c>
      <c r="P72" s="21">
        <v>2332767</v>
      </c>
      <c r="Q72" s="21">
        <v>7065957</v>
      </c>
      <c r="R72" s="21"/>
      <c r="S72" s="21"/>
      <c r="T72" s="21"/>
      <c r="U72" s="21"/>
      <c r="V72" s="21">
        <v>20698668</v>
      </c>
      <c r="W72" s="21">
        <v>16520660</v>
      </c>
      <c r="X72" s="21"/>
      <c r="Y72" s="20"/>
      <c r="Z72" s="23">
        <v>23392246</v>
      </c>
    </row>
    <row r="73" spans="1:26" ht="12.75" hidden="1">
      <c r="A73" s="39" t="s">
        <v>106</v>
      </c>
      <c r="B73" s="19">
        <v>25366875</v>
      </c>
      <c r="C73" s="19"/>
      <c r="D73" s="20">
        <v>27364978</v>
      </c>
      <c r="E73" s="21">
        <v>36364978</v>
      </c>
      <c r="F73" s="21">
        <v>2797361</v>
      </c>
      <c r="G73" s="21">
        <v>2410211</v>
      </c>
      <c r="H73" s="21">
        <v>3024805</v>
      </c>
      <c r="I73" s="21">
        <v>8232377</v>
      </c>
      <c r="J73" s="21">
        <v>3024823</v>
      </c>
      <c r="K73" s="21">
        <v>3026246</v>
      </c>
      <c r="L73" s="21">
        <v>3026232</v>
      </c>
      <c r="M73" s="21">
        <v>9077301</v>
      </c>
      <c r="N73" s="21">
        <v>3020935</v>
      </c>
      <c r="O73" s="21">
        <v>3023884</v>
      </c>
      <c r="P73" s="21">
        <v>3017349</v>
      </c>
      <c r="Q73" s="21">
        <v>9062168</v>
      </c>
      <c r="R73" s="21"/>
      <c r="S73" s="21"/>
      <c r="T73" s="21"/>
      <c r="U73" s="21"/>
      <c r="V73" s="21">
        <v>26371846</v>
      </c>
      <c r="W73" s="21">
        <v>19787239</v>
      </c>
      <c r="X73" s="21"/>
      <c r="Y73" s="20"/>
      <c r="Z73" s="23">
        <v>36364978</v>
      </c>
    </row>
    <row r="74" spans="1:26" ht="12.75" hidden="1">
      <c r="A74" s="39" t="s">
        <v>107</v>
      </c>
      <c r="B74" s="19">
        <v>252331</v>
      </c>
      <c r="C74" s="19"/>
      <c r="D74" s="20"/>
      <c r="E74" s="21">
        <v>-5000000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-5000000</v>
      </c>
    </row>
    <row r="75" spans="1:26" ht="12.75" hidden="1">
      <c r="A75" s="40" t="s">
        <v>110</v>
      </c>
      <c r="B75" s="28">
        <v>19524870</v>
      </c>
      <c r="C75" s="28"/>
      <c r="D75" s="29">
        <v>25630364</v>
      </c>
      <c r="E75" s="30">
        <v>26630364</v>
      </c>
      <c r="F75" s="30">
        <v>2090005</v>
      </c>
      <c r="G75" s="30">
        <v>2040063</v>
      </c>
      <c r="H75" s="30">
        <v>2300151</v>
      </c>
      <c r="I75" s="30">
        <v>6430219</v>
      </c>
      <c r="J75" s="30">
        <v>2361614</v>
      </c>
      <c r="K75" s="30">
        <v>2345159</v>
      </c>
      <c r="L75" s="30">
        <v>2401778</v>
      </c>
      <c r="M75" s="30">
        <v>7108551</v>
      </c>
      <c r="N75" s="30">
        <v>2452169</v>
      </c>
      <c r="O75" s="30">
        <v>2911305</v>
      </c>
      <c r="P75" s="30">
        <v>2580575</v>
      </c>
      <c r="Q75" s="30">
        <v>7944049</v>
      </c>
      <c r="R75" s="30"/>
      <c r="S75" s="30"/>
      <c r="T75" s="30"/>
      <c r="U75" s="30"/>
      <c r="V75" s="30">
        <v>21482819</v>
      </c>
      <c r="W75" s="30">
        <v>19830660</v>
      </c>
      <c r="X75" s="30"/>
      <c r="Y75" s="29"/>
      <c r="Z75" s="31">
        <v>26630364</v>
      </c>
    </row>
    <row r="76" spans="1:26" ht="12.75" hidden="1">
      <c r="A76" s="42" t="s">
        <v>287</v>
      </c>
      <c r="B76" s="32">
        <v>157975377</v>
      </c>
      <c r="C76" s="32"/>
      <c r="D76" s="33">
        <v>189286976</v>
      </c>
      <c r="E76" s="34">
        <v>204749679</v>
      </c>
      <c r="F76" s="34">
        <v>6953884</v>
      </c>
      <c r="G76" s="34">
        <v>8828150</v>
      </c>
      <c r="H76" s="34">
        <v>9100089</v>
      </c>
      <c r="I76" s="34">
        <v>24882123</v>
      </c>
      <c r="J76" s="34">
        <v>12117591</v>
      </c>
      <c r="K76" s="34">
        <v>14482265</v>
      </c>
      <c r="L76" s="34">
        <v>7118510</v>
      </c>
      <c r="M76" s="34">
        <v>33718366</v>
      </c>
      <c r="N76" s="34">
        <v>8142983</v>
      </c>
      <c r="O76" s="34">
        <v>20269424</v>
      </c>
      <c r="P76" s="34">
        <v>7356329</v>
      </c>
      <c r="Q76" s="34">
        <v>35768736</v>
      </c>
      <c r="R76" s="34"/>
      <c r="S76" s="34"/>
      <c r="T76" s="34"/>
      <c r="U76" s="34"/>
      <c r="V76" s="34">
        <v>94369225</v>
      </c>
      <c r="W76" s="34">
        <v>87512568</v>
      </c>
      <c r="X76" s="34"/>
      <c r="Y76" s="33"/>
      <c r="Z76" s="35">
        <v>204749679</v>
      </c>
    </row>
    <row r="77" spans="1:26" ht="12.75" hidden="1">
      <c r="A77" s="37" t="s">
        <v>31</v>
      </c>
      <c r="B77" s="19">
        <v>31394843</v>
      </c>
      <c r="C77" s="19"/>
      <c r="D77" s="20">
        <v>34610232</v>
      </c>
      <c r="E77" s="21">
        <v>37021341</v>
      </c>
      <c r="F77" s="21">
        <v>1195881</v>
      </c>
      <c r="G77" s="21">
        <v>1346240</v>
      </c>
      <c r="H77" s="21">
        <v>1189565</v>
      </c>
      <c r="I77" s="21">
        <v>3731686</v>
      </c>
      <c r="J77" s="21">
        <v>5226726</v>
      </c>
      <c r="K77" s="21">
        <v>3948837</v>
      </c>
      <c r="L77" s="21">
        <v>1046356</v>
      </c>
      <c r="M77" s="21">
        <v>10221919</v>
      </c>
      <c r="N77" s="21">
        <v>1826241</v>
      </c>
      <c r="O77" s="21">
        <v>13273450</v>
      </c>
      <c r="P77" s="21">
        <v>1184619</v>
      </c>
      <c r="Q77" s="21">
        <v>16284310</v>
      </c>
      <c r="R77" s="21"/>
      <c r="S77" s="21"/>
      <c r="T77" s="21"/>
      <c r="U77" s="21"/>
      <c r="V77" s="21">
        <v>30237915</v>
      </c>
      <c r="W77" s="21">
        <v>19388545</v>
      </c>
      <c r="X77" s="21"/>
      <c r="Y77" s="20"/>
      <c r="Z77" s="23">
        <v>37021341</v>
      </c>
    </row>
    <row r="78" spans="1:26" ht="12.75" hidden="1">
      <c r="A78" s="38" t="s">
        <v>32</v>
      </c>
      <c r="B78" s="19">
        <v>107055664</v>
      </c>
      <c r="C78" s="19"/>
      <c r="D78" s="20">
        <v>134172454</v>
      </c>
      <c r="E78" s="21">
        <v>141097973</v>
      </c>
      <c r="F78" s="21">
        <v>5758003</v>
      </c>
      <c r="G78" s="21">
        <v>7171692</v>
      </c>
      <c r="H78" s="21">
        <v>7654401</v>
      </c>
      <c r="I78" s="21">
        <v>20584096</v>
      </c>
      <c r="J78" s="21">
        <v>6696655</v>
      </c>
      <c r="K78" s="21">
        <v>10302377</v>
      </c>
      <c r="L78" s="21">
        <v>5923473</v>
      </c>
      <c r="M78" s="21">
        <v>22922505</v>
      </c>
      <c r="N78" s="21">
        <v>6162227</v>
      </c>
      <c r="O78" s="21">
        <v>6749225</v>
      </c>
      <c r="P78" s="21">
        <v>5931754</v>
      </c>
      <c r="Q78" s="21">
        <v>18843206</v>
      </c>
      <c r="R78" s="21"/>
      <c r="S78" s="21"/>
      <c r="T78" s="21"/>
      <c r="U78" s="21"/>
      <c r="V78" s="21">
        <v>62349807</v>
      </c>
      <c r="W78" s="21">
        <v>60700475</v>
      </c>
      <c r="X78" s="21"/>
      <c r="Y78" s="20"/>
      <c r="Z78" s="23">
        <v>141097973</v>
      </c>
    </row>
    <row r="79" spans="1:26" ht="12.75" hidden="1">
      <c r="A79" s="39" t="s">
        <v>103</v>
      </c>
      <c r="B79" s="19">
        <v>43939112</v>
      </c>
      <c r="C79" s="19"/>
      <c r="D79" s="20">
        <v>54731600</v>
      </c>
      <c r="E79" s="21">
        <v>39003218</v>
      </c>
      <c r="F79" s="21">
        <v>4472615</v>
      </c>
      <c r="G79" s="21">
        <v>5454514</v>
      </c>
      <c r="H79" s="21">
        <v>5844161</v>
      </c>
      <c r="I79" s="21">
        <v>15771290</v>
      </c>
      <c r="J79" s="21">
        <v>5066724</v>
      </c>
      <c r="K79" s="21">
        <v>5096341</v>
      </c>
      <c r="L79" s="21">
        <v>4279173</v>
      </c>
      <c r="M79" s="21">
        <v>14442238</v>
      </c>
      <c r="N79" s="21">
        <v>4390555</v>
      </c>
      <c r="O79" s="21">
        <v>4962976</v>
      </c>
      <c r="P79" s="21">
        <v>4348968</v>
      </c>
      <c r="Q79" s="21">
        <v>13702499</v>
      </c>
      <c r="R79" s="21"/>
      <c r="S79" s="21"/>
      <c r="T79" s="21"/>
      <c r="U79" s="21"/>
      <c r="V79" s="21">
        <v>43916027</v>
      </c>
      <c r="W79" s="21">
        <v>35573021</v>
      </c>
      <c r="X79" s="21"/>
      <c r="Y79" s="20"/>
      <c r="Z79" s="23">
        <v>39003218</v>
      </c>
    </row>
    <row r="80" spans="1:26" ht="12.75" hidden="1">
      <c r="A80" s="39" t="s">
        <v>104</v>
      </c>
      <c r="B80" s="19">
        <v>23627113</v>
      </c>
      <c r="C80" s="19"/>
      <c r="D80" s="20">
        <v>38836280</v>
      </c>
      <c r="E80" s="21">
        <v>68146848</v>
      </c>
      <c r="F80" s="21">
        <v>593079</v>
      </c>
      <c r="G80" s="21">
        <v>807578</v>
      </c>
      <c r="H80" s="21">
        <v>850894</v>
      </c>
      <c r="I80" s="21">
        <v>2251551</v>
      </c>
      <c r="J80" s="21">
        <v>794070</v>
      </c>
      <c r="K80" s="21">
        <v>854007</v>
      </c>
      <c r="L80" s="21">
        <v>924228</v>
      </c>
      <c r="M80" s="21">
        <v>2572305</v>
      </c>
      <c r="N80" s="21">
        <v>988316</v>
      </c>
      <c r="O80" s="21">
        <v>917870</v>
      </c>
      <c r="P80" s="21">
        <v>762718</v>
      </c>
      <c r="Q80" s="21">
        <v>2668904</v>
      </c>
      <c r="R80" s="21"/>
      <c r="S80" s="21"/>
      <c r="T80" s="21"/>
      <c r="U80" s="21"/>
      <c r="V80" s="21">
        <v>7492760</v>
      </c>
      <c r="W80" s="21">
        <v>11062422</v>
      </c>
      <c r="X80" s="21"/>
      <c r="Y80" s="20"/>
      <c r="Z80" s="23">
        <v>68146848</v>
      </c>
    </row>
    <row r="81" spans="1:26" ht="12.75" hidden="1">
      <c r="A81" s="39" t="s">
        <v>105</v>
      </c>
      <c r="B81" s="19">
        <v>23622080</v>
      </c>
      <c r="C81" s="19"/>
      <c r="D81" s="20">
        <v>18712591</v>
      </c>
      <c r="E81" s="21">
        <v>12778677</v>
      </c>
      <c r="F81" s="21">
        <v>317804</v>
      </c>
      <c r="G81" s="21">
        <v>413162</v>
      </c>
      <c r="H81" s="21">
        <v>462448</v>
      </c>
      <c r="I81" s="21">
        <v>1193414</v>
      </c>
      <c r="J81" s="21">
        <v>396443</v>
      </c>
      <c r="K81" s="21">
        <v>403192</v>
      </c>
      <c r="L81" s="21">
        <v>327601</v>
      </c>
      <c r="M81" s="21">
        <v>1127236</v>
      </c>
      <c r="N81" s="21">
        <v>363073</v>
      </c>
      <c r="O81" s="21">
        <v>435144</v>
      </c>
      <c r="P81" s="21">
        <v>370003</v>
      </c>
      <c r="Q81" s="21">
        <v>1168220</v>
      </c>
      <c r="R81" s="21"/>
      <c r="S81" s="21"/>
      <c r="T81" s="21"/>
      <c r="U81" s="21"/>
      <c r="V81" s="21">
        <v>3488870</v>
      </c>
      <c r="W81" s="21">
        <v>4575879</v>
      </c>
      <c r="X81" s="21"/>
      <c r="Y81" s="20"/>
      <c r="Z81" s="23">
        <v>12778677</v>
      </c>
    </row>
    <row r="82" spans="1:26" ht="12.75" hidden="1">
      <c r="A82" s="39" t="s">
        <v>106</v>
      </c>
      <c r="B82" s="19">
        <v>15615028</v>
      </c>
      <c r="C82" s="19"/>
      <c r="D82" s="20">
        <v>21891983</v>
      </c>
      <c r="E82" s="21">
        <v>21169230</v>
      </c>
      <c r="F82" s="21">
        <v>374505</v>
      </c>
      <c r="G82" s="21">
        <v>496438</v>
      </c>
      <c r="H82" s="21">
        <v>496898</v>
      </c>
      <c r="I82" s="21">
        <v>1367841</v>
      </c>
      <c r="J82" s="21">
        <v>439418</v>
      </c>
      <c r="K82" s="21">
        <v>3948837</v>
      </c>
      <c r="L82" s="21">
        <v>392471</v>
      </c>
      <c r="M82" s="21">
        <v>4780726</v>
      </c>
      <c r="N82" s="21">
        <v>420283</v>
      </c>
      <c r="O82" s="21">
        <v>433235</v>
      </c>
      <c r="P82" s="21">
        <v>450065</v>
      </c>
      <c r="Q82" s="21">
        <v>1303583</v>
      </c>
      <c r="R82" s="21"/>
      <c r="S82" s="21"/>
      <c r="T82" s="21"/>
      <c r="U82" s="21"/>
      <c r="V82" s="21">
        <v>7452150</v>
      </c>
      <c r="W82" s="21">
        <v>9489153</v>
      </c>
      <c r="X82" s="21"/>
      <c r="Y82" s="20"/>
      <c r="Z82" s="23">
        <v>21169230</v>
      </c>
    </row>
    <row r="83" spans="1:26" ht="12.75" hidden="1">
      <c r="A83" s="39" t="s">
        <v>107</v>
      </c>
      <c r="B83" s="19">
        <v>252331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19524870</v>
      </c>
      <c r="C84" s="28"/>
      <c r="D84" s="29">
        <v>20504290</v>
      </c>
      <c r="E84" s="30">
        <v>26630365</v>
      </c>
      <c r="F84" s="30"/>
      <c r="G84" s="30">
        <v>310218</v>
      </c>
      <c r="H84" s="30">
        <v>256123</v>
      </c>
      <c r="I84" s="30">
        <v>566341</v>
      </c>
      <c r="J84" s="30">
        <v>194210</v>
      </c>
      <c r="K84" s="30">
        <v>231051</v>
      </c>
      <c r="L84" s="30">
        <v>148681</v>
      </c>
      <c r="M84" s="30">
        <v>573942</v>
      </c>
      <c r="N84" s="30">
        <v>154515</v>
      </c>
      <c r="O84" s="30">
        <v>246749</v>
      </c>
      <c r="P84" s="30">
        <v>239956</v>
      </c>
      <c r="Q84" s="30">
        <v>641220</v>
      </c>
      <c r="R84" s="30"/>
      <c r="S84" s="30"/>
      <c r="T84" s="30"/>
      <c r="U84" s="30"/>
      <c r="V84" s="30">
        <v>1781503</v>
      </c>
      <c r="W84" s="30">
        <v>7423548</v>
      </c>
      <c r="X84" s="30"/>
      <c r="Y84" s="29"/>
      <c r="Z84" s="31">
        <v>26630365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11258003</v>
      </c>
      <c r="D5" s="357">
        <f t="shared" si="0"/>
        <v>0</v>
      </c>
      <c r="E5" s="356">
        <f t="shared" si="0"/>
        <v>10780610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1903710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1903710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3168400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3168400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2670000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2670000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2358500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2358500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11258003</v>
      </c>
      <c r="D15" s="340">
        <f t="shared" si="5"/>
        <v>0</v>
      </c>
      <c r="E15" s="60">
        <f t="shared" si="5"/>
        <v>680000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680000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11258003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726000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726000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5923180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>
        <v>2585000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1873830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69500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1394850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11258003</v>
      </c>
      <c r="D60" s="346">
        <f t="shared" si="14"/>
        <v>0</v>
      </c>
      <c r="E60" s="219">
        <f t="shared" si="14"/>
        <v>17429790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110620303</v>
      </c>
      <c r="D5" s="153">
        <f>SUM(D6:D8)</f>
        <v>0</v>
      </c>
      <c r="E5" s="154">
        <f t="shared" si="0"/>
        <v>112160186</v>
      </c>
      <c r="F5" s="100">
        <f t="shared" si="0"/>
        <v>129407634</v>
      </c>
      <c r="G5" s="100">
        <f t="shared" si="0"/>
        <v>27887933</v>
      </c>
      <c r="H5" s="100">
        <f t="shared" si="0"/>
        <v>6537728</v>
      </c>
      <c r="I5" s="100">
        <f t="shared" si="0"/>
        <v>8060752</v>
      </c>
      <c r="J5" s="100">
        <f t="shared" si="0"/>
        <v>42486413</v>
      </c>
      <c r="K5" s="100">
        <f t="shared" si="0"/>
        <v>8050896</v>
      </c>
      <c r="L5" s="100">
        <f t="shared" si="0"/>
        <v>8257807</v>
      </c>
      <c r="M5" s="100">
        <f t="shared" si="0"/>
        <v>22474796</v>
      </c>
      <c r="N5" s="100">
        <f t="shared" si="0"/>
        <v>38783499</v>
      </c>
      <c r="O5" s="100">
        <f t="shared" si="0"/>
        <v>8136608</v>
      </c>
      <c r="P5" s="100">
        <f t="shared" si="0"/>
        <v>8679365</v>
      </c>
      <c r="Q5" s="100">
        <f t="shared" si="0"/>
        <v>19606685</v>
      </c>
      <c r="R5" s="100">
        <f t="shared" si="0"/>
        <v>36422658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117692570</v>
      </c>
      <c r="X5" s="100">
        <f t="shared" si="0"/>
        <v>99119160</v>
      </c>
      <c r="Y5" s="100">
        <f t="shared" si="0"/>
        <v>18573410</v>
      </c>
      <c r="Z5" s="137">
        <f>+IF(X5&lt;&gt;0,+(Y5/X5)*100,0)</f>
        <v>18.73846590306052</v>
      </c>
      <c r="AA5" s="153">
        <f>SUM(AA6:AA8)</f>
        <v>129407634</v>
      </c>
    </row>
    <row r="6" spans="1:27" ht="12.75">
      <c r="A6" s="138" t="s">
        <v>75</v>
      </c>
      <c r="B6" s="136"/>
      <c r="C6" s="155">
        <v>37590369</v>
      </c>
      <c r="D6" s="155"/>
      <c r="E6" s="156">
        <v>44548469</v>
      </c>
      <c r="F6" s="60">
        <v>47610022</v>
      </c>
      <c r="G6" s="60">
        <v>18454411</v>
      </c>
      <c r="H6" s="60">
        <v>1591</v>
      </c>
      <c r="I6" s="60">
        <v>41118</v>
      </c>
      <c r="J6" s="60">
        <v>18497120</v>
      </c>
      <c r="K6" s="60">
        <v>9852</v>
      </c>
      <c r="L6" s="60">
        <v>10068</v>
      </c>
      <c r="M6" s="60">
        <v>14383232</v>
      </c>
      <c r="N6" s="60">
        <v>14403152</v>
      </c>
      <c r="O6" s="60">
        <v>22904</v>
      </c>
      <c r="P6" s="60">
        <v>11348</v>
      </c>
      <c r="Q6" s="60">
        <v>11088399</v>
      </c>
      <c r="R6" s="60">
        <v>11122651</v>
      </c>
      <c r="S6" s="60"/>
      <c r="T6" s="60"/>
      <c r="U6" s="60"/>
      <c r="V6" s="60"/>
      <c r="W6" s="60">
        <v>44022923</v>
      </c>
      <c r="X6" s="60">
        <v>44548470</v>
      </c>
      <c r="Y6" s="60">
        <v>-525547</v>
      </c>
      <c r="Z6" s="140">
        <v>-1.18</v>
      </c>
      <c r="AA6" s="155">
        <v>47610022</v>
      </c>
    </row>
    <row r="7" spans="1:27" ht="12.75">
      <c r="A7" s="138" t="s">
        <v>76</v>
      </c>
      <c r="B7" s="136"/>
      <c r="C7" s="157">
        <v>70740653</v>
      </c>
      <c r="D7" s="157"/>
      <c r="E7" s="158">
        <v>65493065</v>
      </c>
      <c r="F7" s="159">
        <v>78902168</v>
      </c>
      <c r="G7" s="159">
        <v>9392610</v>
      </c>
      <c r="H7" s="159">
        <v>6112914</v>
      </c>
      <c r="I7" s="159">
        <v>8012740</v>
      </c>
      <c r="J7" s="159">
        <v>23518264</v>
      </c>
      <c r="K7" s="159">
        <v>7901859</v>
      </c>
      <c r="L7" s="159">
        <v>7985818</v>
      </c>
      <c r="M7" s="159">
        <v>8004267</v>
      </c>
      <c r="N7" s="159">
        <v>23891944</v>
      </c>
      <c r="O7" s="159">
        <v>8102973</v>
      </c>
      <c r="P7" s="159">
        <v>8560466</v>
      </c>
      <c r="Q7" s="159">
        <v>8207530</v>
      </c>
      <c r="R7" s="159">
        <v>24870969</v>
      </c>
      <c r="S7" s="159"/>
      <c r="T7" s="159"/>
      <c r="U7" s="159"/>
      <c r="V7" s="159"/>
      <c r="W7" s="159">
        <v>72281177</v>
      </c>
      <c r="X7" s="159">
        <v>54570690</v>
      </c>
      <c r="Y7" s="159">
        <v>17710487</v>
      </c>
      <c r="Z7" s="141">
        <v>32.45</v>
      </c>
      <c r="AA7" s="157">
        <v>78902168</v>
      </c>
    </row>
    <row r="8" spans="1:27" ht="12.75">
      <c r="A8" s="138" t="s">
        <v>77</v>
      </c>
      <c r="B8" s="136"/>
      <c r="C8" s="155">
        <v>2289281</v>
      </c>
      <c r="D8" s="155"/>
      <c r="E8" s="156">
        <v>2118652</v>
      </c>
      <c r="F8" s="60">
        <v>2895444</v>
      </c>
      <c r="G8" s="60">
        <v>40912</v>
      </c>
      <c r="H8" s="60">
        <v>423223</v>
      </c>
      <c r="I8" s="60">
        <v>6894</v>
      </c>
      <c r="J8" s="60">
        <v>471029</v>
      </c>
      <c r="K8" s="60">
        <v>139185</v>
      </c>
      <c r="L8" s="60">
        <v>261921</v>
      </c>
      <c r="M8" s="60">
        <v>87297</v>
      </c>
      <c r="N8" s="60">
        <v>488403</v>
      </c>
      <c r="O8" s="60">
        <v>10731</v>
      </c>
      <c r="P8" s="60">
        <v>107551</v>
      </c>
      <c r="Q8" s="60">
        <v>310756</v>
      </c>
      <c r="R8" s="60">
        <v>429038</v>
      </c>
      <c r="S8" s="60"/>
      <c r="T8" s="60"/>
      <c r="U8" s="60"/>
      <c r="V8" s="60"/>
      <c r="W8" s="60">
        <v>1388470</v>
      </c>
      <c r="X8" s="60"/>
      <c r="Y8" s="60">
        <v>1388470</v>
      </c>
      <c r="Z8" s="140">
        <v>0</v>
      </c>
      <c r="AA8" s="155">
        <v>2895444</v>
      </c>
    </row>
    <row r="9" spans="1:27" ht="12.75">
      <c r="A9" s="135" t="s">
        <v>78</v>
      </c>
      <c r="B9" s="136"/>
      <c r="C9" s="153">
        <f aca="true" t="shared" si="1" ref="C9:Y9">SUM(C10:C14)</f>
        <v>3951949</v>
      </c>
      <c r="D9" s="153">
        <f>SUM(D10:D14)</f>
        <v>0</v>
      </c>
      <c r="E9" s="154">
        <f t="shared" si="1"/>
        <v>1250204</v>
      </c>
      <c r="F9" s="100">
        <f t="shared" si="1"/>
        <v>1247197</v>
      </c>
      <c r="G9" s="100">
        <f t="shared" si="1"/>
        <v>266504</v>
      </c>
      <c r="H9" s="100">
        <f t="shared" si="1"/>
        <v>118944</v>
      </c>
      <c r="I9" s="100">
        <f t="shared" si="1"/>
        <v>94480</v>
      </c>
      <c r="J9" s="100">
        <f t="shared" si="1"/>
        <v>479928</v>
      </c>
      <c r="K9" s="100">
        <f t="shared" si="1"/>
        <v>63529</v>
      </c>
      <c r="L9" s="100">
        <f t="shared" si="1"/>
        <v>76826</v>
      </c>
      <c r="M9" s="100">
        <f t="shared" si="1"/>
        <v>57093</v>
      </c>
      <c r="N9" s="100">
        <f t="shared" si="1"/>
        <v>197448</v>
      </c>
      <c r="O9" s="100">
        <f t="shared" si="1"/>
        <v>82088</v>
      </c>
      <c r="P9" s="100">
        <f t="shared" si="1"/>
        <v>50850</v>
      </c>
      <c r="Q9" s="100">
        <f t="shared" si="1"/>
        <v>57096</v>
      </c>
      <c r="R9" s="100">
        <f t="shared" si="1"/>
        <v>190034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867410</v>
      </c>
      <c r="X9" s="100">
        <f t="shared" si="1"/>
        <v>906470</v>
      </c>
      <c r="Y9" s="100">
        <f t="shared" si="1"/>
        <v>-39060</v>
      </c>
      <c r="Z9" s="137">
        <f>+IF(X9&lt;&gt;0,+(Y9/X9)*100,0)</f>
        <v>-4.309022913058348</v>
      </c>
      <c r="AA9" s="153">
        <f>SUM(AA10:AA14)</f>
        <v>1247197</v>
      </c>
    </row>
    <row r="10" spans="1:27" ht="12.75">
      <c r="A10" s="138" t="s">
        <v>79</v>
      </c>
      <c r="B10" s="136"/>
      <c r="C10" s="155">
        <v>618766</v>
      </c>
      <c r="D10" s="155"/>
      <c r="E10" s="156">
        <v>704974</v>
      </c>
      <c r="F10" s="60">
        <v>704976</v>
      </c>
      <c r="G10" s="60">
        <v>68030</v>
      </c>
      <c r="H10" s="60">
        <v>97781</v>
      </c>
      <c r="I10" s="60">
        <v>63748</v>
      </c>
      <c r="J10" s="60">
        <v>229559</v>
      </c>
      <c r="K10" s="60">
        <v>61690</v>
      </c>
      <c r="L10" s="60">
        <v>68983</v>
      </c>
      <c r="M10" s="60">
        <v>56813</v>
      </c>
      <c r="N10" s="60">
        <v>187486</v>
      </c>
      <c r="O10" s="60">
        <v>69943</v>
      </c>
      <c r="P10" s="60">
        <v>46839</v>
      </c>
      <c r="Q10" s="60">
        <v>53265</v>
      </c>
      <c r="R10" s="60">
        <v>170047</v>
      </c>
      <c r="S10" s="60"/>
      <c r="T10" s="60"/>
      <c r="U10" s="60"/>
      <c r="V10" s="60"/>
      <c r="W10" s="60">
        <v>587092</v>
      </c>
      <c r="X10" s="60">
        <v>460376</v>
      </c>
      <c r="Y10" s="60">
        <v>126716</v>
      </c>
      <c r="Z10" s="140">
        <v>27.52</v>
      </c>
      <c r="AA10" s="155">
        <v>704976</v>
      </c>
    </row>
    <row r="11" spans="1:27" ht="12.75">
      <c r="A11" s="138" t="s">
        <v>80</v>
      </c>
      <c r="B11" s="136"/>
      <c r="C11" s="155">
        <v>36583</v>
      </c>
      <c r="D11" s="155"/>
      <c r="E11" s="156">
        <v>58128</v>
      </c>
      <c r="F11" s="60">
        <v>27232</v>
      </c>
      <c r="G11" s="60">
        <v>81683</v>
      </c>
      <c r="H11" s="60"/>
      <c r="I11" s="60">
        <v>413</v>
      </c>
      <c r="J11" s="60">
        <v>82096</v>
      </c>
      <c r="K11" s="60">
        <v>439</v>
      </c>
      <c r="L11" s="60">
        <v>7263</v>
      </c>
      <c r="M11" s="60">
        <v>200</v>
      </c>
      <c r="N11" s="60">
        <v>7902</v>
      </c>
      <c r="O11" s="60">
        <v>2491</v>
      </c>
      <c r="P11" s="60">
        <v>736</v>
      </c>
      <c r="Q11" s="60">
        <v>2097</v>
      </c>
      <c r="R11" s="60">
        <v>5324</v>
      </c>
      <c r="S11" s="60"/>
      <c r="T11" s="60"/>
      <c r="U11" s="60"/>
      <c r="V11" s="60"/>
      <c r="W11" s="60">
        <v>95322</v>
      </c>
      <c r="X11" s="60">
        <v>47556</v>
      </c>
      <c r="Y11" s="60">
        <v>47766</v>
      </c>
      <c r="Z11" s="140">
        <v>100.44</v>
      </c>
      <c r="AA11" s="155">
        <v>27232</v>
      </c>
    </row>
    <row r="12" spans="1:27" ht="12.75">
      <c r="A12" s="138" t="s">
        <v>81</v>
      </c>
      <c r="B12" s="136"/>
      <c r="C12" s="155">
        <v>2502632</v>
      </c>
      <c r="D12" s="155"/>
      <c r="E12" s="156"/>
      <c r="F12" s="60"/>
      <c r="G12" s="60">
        <v>106100</v>
      </c>
      <c r="H12" s="60">
        <v>14143</v>
      </c>
      <c r="I12" s="60">
        <v>27518</v>
      </c>
      <c r="J12" s="60">
        <v>147761</v>
      </c>
      <c r="K12" s="60">
        <v>1000</v>
      </c>
      <c r="L12" s="60">
        <v>500</v>
      </c>
      <c r="M12" s="60"/>
      <c r="N12" s="60">
        <v>1500</v>
      </c>
      <c r="O12" s="60">
        <v>1000</v>
      </c>
      <c r="P12" s="60">
        <v>1500</v>
      </c>
      <c r="Q12" s="60">
        <v>509</v>
      </c>
      <c r="R12" s="60">
        <v>3009</v>
      </c>
      <c r="S12" s="60"/>
      <c r="T12" s="60"/>
      <c r="U12" s="60"/>
      <c r="V12" s="60"/>
      <c r="W12" s="60">
        <v>152270</v>
      </c>
      <c r="X12" s="60"/>
      <c r="Y12" s="60">
        <v>152270</v>
      </c>
      <c r="Z12" s="140">
        <v>0</v>
      </c>
      <c r="AA12" s="155"/>
    </row>
    <row r="13" spans="1:27" ht="12.75">
      <c r="A13" s="138" t="s">
        <v>82</v>
      </c>
      <c r="B13" s="136"/>
      <c r="C13" s="155">
        <v>793968</v>
      </c>
      <c r="D13" s="155"/>
      <c r="E13" s="156">
        <v>487102</v>
      </c>
      <c r="F13" s="60">
        <v>514989</v>
      </c>
      <c r="G13" s="60">
        <v>10691</v>
      </c>
      <c r="H13" s="60">
        <v>7020</v>
      </c>
      <c r="I13" s="60">
        <v>2801</v>
      </c>
      <c r="J13" s="60">
        <v>20512</v>
      </c>
      <c r="K13" s="60">
        <v>400</v>
      </c>
      <c r="L13" s="60">
        <v>80</v>
      </c>
      <c r="M13" s="60">
        <v>80</v>
      </c>
      <c r="N13" s="60">
        <v>560</v>
      </c>
      <c r="O13" s="60">
        <v>8654</v>
      </c>
      <c r="P13" s="60">
        <v>1775</v>
      </c>
      <c r="Q13" s="60">
        <v>1225</v>
      </c>
      <c r="R13" s="60">
        <v>11654</v>
      </c>
      <c r="S13" s="60"/>
      <c r="T13" s="60"/>
      <c r="U13" s="60"/>
      <c r="V13" s="60"/>
      <c r="W13" s="60">
        <v>32726</v>
      </c>
      <c r="X13" s="60">
        <v>398538</v>
      </c>
      <c r="Y13" s="60">
        <v>-365812</v>
      </c>
      <c r="Z13" s="140">
        <v>-91.79</v>
      </c>
      <c r="AA13" s="155">
        <v>514989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18456134</v>
      </c>
      <c r="D15" s="153">
        <f>SUM(D16:D18)</f>
        <v>0</v>
      </c>
      <c r="E15" s="154">
        <f t="shared" si="2"/>
        <v>31994919</v>
      </c>
      <c r="F15" s="100">
        <f t="shared" si="2"/>
        <v>29580912</v>
      </c>
      <c r="G15" s="100">
        <f t="shared" si="2"/>
        <v>10355133</v>
      </c>
      <c r="H15" s="100">
        <f t="shared" si="2"/>
        <v>473000</v>
      </c>
      <c r="I15" s="100">
        <f t="shared" si="2"/>
        <v>6360</v>
      </c>
      <c r="J15" s="100">
        <f t="shared" si="2"/>
        <v>10834493</v>
      </c>
      <c r="K15" s="100">
        <f t="shared" si="2"/>
        <v>20368</v>
      </c>
      <c r="L15" s="100">
        <f t="shared" si="2"/>
        <v>867636</v>
      </c>
      <c r="M15" s="100">
        <f t="shared" si="2"/>
        <v>8078456</v>
      </c>
      <c r="N15" s="100">
        <f t="shared" si="2"/>
        <v>8966460</v>
      </c>
      <c r="O15" s="100">
        <f t="shared" si="2"/>
        <v>10263</v>
      </c>
      <c r="P15" s="100">
        <f t="shared" si="2"/>
        <v>579202</v>
      </c>
      <c r="Q15" s="100">
        <f t="shared" si="2"/>
        <v>19061792</v>
      </c>
      <c r="R15" s="100">
        <f t="shared" si="2"/>
        <v>19651257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39452210</v>
      </c>
      <c r="X15" s="100">
        <f t="shared" si="2"/>
        <v>20900391</v>
      </c>
      <c r="Y15" s="100">
        <f t="shared" si="2"/>
        <v>18551819</v>
      </c>
      <c r="Z15" s="137">
        <f>+IF(X15&lt;&gt;0,+(Y15/X15)*100,0)</f>
        <v>88.76302361998873</v>
      </c>
      <c r="AA15" s="153">
        <f>SUM(AA16:AA18)</f>
        <v>29580912</v>
      </c>
    </row>
    <row r="16" spans="1:27" ht="12.75">
      <c r="A16" s="138" t="s">
        <v>85</v>
      </c>
      <c r="B16" s="136"/>
      <c r="C16" s="155"/>
      <c r="D16" s="155"/>
      <c r="E16" s="156">
        <v>2444963</v>
      </c>
      <c r="F16" s="60">
        <v>2430960</v>
      </c>
      <c r="G16" s="60"/>
      <c r="H16" s="60"/>
      <c r="I16" s="60">
        <v>6360</v>
      </c>
      <c r="J16" s="60">
        <v>6360</v>
      </c>
      <c r="K16" s="60">
        <v>16668</v>
      </c>
      <c r="L16" s="60">
        <v>9386</v>
      </c>
      <c r="M16" s="60">
        <v>6316</v>
      </c>
      <c r="N16" s="60">
        <v>32370</v>
      </c>
      <c r="O16" s="60">
        <v>5263</v>
      </c>
      <c r="P16" s="60">
        <v>10702</v>
      </c>
      <c r="Q16" s="60">
        <v>12847211</v>
      </c>
      <c r="R16" s="60">
        <v>12863176</v>
      </c>
      <c r="S16" s="60"/>
      <c r="T16" s="60"/>
      <c r="U16" s="60"/>
      <c r="V16" s="60"/>
      <c r="W16" s="60">
        <v>12901906</v>
      </c>
      <c r="X16" s="60">
        <v>2000421</v>
      </c>
      <c r="Y16" s="60">
        <v>10901485</v>
      </c>
      <c r="Z16" s="140">
        <v>544.96</v>
      </c>
      <c r="AA16" s="155">
        <v>2430960</v>
      </c>
    </row>
    <row r="17" spans="1:27" ht="12.75">
      <c r="A17" s="138" t="s">
        <v>86</v>
      </c>
      <c r="B17" s="136"/>
      <c r="C17" s="155">
        <v>18456134</v>
      </c>
      <c r="D17" s="155"/>
      <c r="E17" s="156">
        <v>29549956</v>
      </c>
      <c r="F17" s="60">
        <v>27149952</v>
      </c>
      <c r="G17" s="60">
        <v>10355133</v>
      </c>
      <c r="H17" s="60">
        <v>473000</v>
      </c>
      <c r="I17" s="60"/>
      <c r="J17" s="60">
        <v>10828133</v>
      </c>
      <c r="K17" s="60">
        <v>3700</v>
      </c>
      <c r="L17" s="60">
        <v>858250</v>
      </c>
      <c r="M17" s="60">
        <v>8072140</v>
      </c>
      <c r="N17" s="60">
        <v>8934090</v>
      </c>
      <c r="O17" s="60">
        <v>5000</v>
      </c>
      <c r="P17" s="60">
        <v>568500</v>
      </c>
      <c r="Q17" s="60">
        <v>6214581</v>
      </c>
      <c r="R17" s="60">
        <v>6788081</v>
      </c>
      <c r="S17" s="60"/>
      <c r="T17" s="60"/>
      <c r="U17" s="60"/>
      <c r="V17" s="60"/>
      <c r="W17" s="60">
        <v>26550304</v>
      </c>
      <c r="X17" s="60">
        <v>18899970</v>
      </c>
      <c r="Y17" s="60">
        <v>7650334</v>
      </c>
      <c r="Z17" s="140">
        <v>40.48</v>
      </c>
      <c r="AA17" s="155">
        <v>27149952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379542051</v>
      </c>
      <c r="D19" s="153">
        <f>SUM(D20:D23)</f>
        <v>0</v>
      </c>
      <c r="E19" s="154">
        <f t="shared" si="3"/>
        <v>398802643</v>
      </c>
      <c r="F19" s="100">
        <f t="shared" si="3"/>
        <v>366678957</v>
      </c>
      <c r="G19" s="100">
        <f t="shared" si="3"/>
        <v>92745188</v>
      </c>
      <c r="H19" s="100">
        <f t="shared" si="3"/>
        <v>14341799</v>
      </c>
      <c r="I19" s="100">
        <f t="shared" si="3"/>
        <v>16722563</v>
      </c>
      <c r="J19" s="100">
        <f t="shared" si="3"/>
        <v>123809550</v>
      </c>
      <c r="K19" s="100">
        <f t="shared" si="3"/>
        <v>31636165</v>
      </c>
      <c r="L19" s="100">
        <f t="shared" si="3"/>
        <v>15546724</v>
      </c>
      <c r="M19" s="100">
        <f t="shared" si="3"/>
        <v>60448233</v>
      </c>
      <c r="N19" s="100">
        <f t="shared" si="3"/>
        <v>107631122</v>
      </c>
      <c r="O19" s="100">
        <f t="shared" si="3"/>
        <v>16840060</v>
      </c>
      <c r="P19" s="100">
        <f t="shared" si="3"/>
        <v>15866258</v>
      </c>
      <c r="Q19" s="100">
        <f t="shared" si="3"/>
        <v>38682650</v>
      </c>
      <c r="R19" s="100">
        <f t="shared" si="3"/>
        <v>71388968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302829640</v>
      </c>
      <c r="X19" s="100">
        <f t="shared" si="3"/>
        <v>282804392</v>
      </c>
      <c r="Y19" s="100">
        <f t="shared" si="3"/>
        <v>20025248</v>
      </c>
      <c r="Z19" s="137">
        <f>+IF(X19&lt;&gt;0,+(Y19/X19)*100,0)</f>
        <v>7.080953679106935</v>
      </c>
      <c r="AA19" s="153">
        <f>SUM(AA20:AA23)</f>
        <v>366678957</v>
      </c>
    </row>
    <row r="20" spans="1:27" ht="12.75">
      <c r="A20" s="138" t="s">
        <v>89</v>
      </c>
      <c r="B20" s="136"/>
      <c r="C20" s="155">
        <v>89859872</v>
      </c>
      <c r="D20" s="155"/>
      <c r="E20" s="156">
        <v>83968509</v>
      </c>
      <c r="F20" s="60">
        <v>92786088</v>
      </c>
      <c r="G20" s="60">
        <v>17593782</v>
      </c>
      <c r="H20" s="60">
        <v>6288225</v>
      </c>
      <c r="I20" s="60">
        <v>5978842</v>
      </c>
      <c r="J20" s="60">
        <v>29860849</v>
      </c>
      <c r="K20" s="60">
        <v>8751449</v>
      </c>
      <c r="L20" s="60">
        <v>5378547</v>
      </c>
      <c r="M20" s="60">
        <v>11252394</v>
      </c>
      <c r="N20" s="60">
        <v>25382390</v>
      </c>
      <c r="O20" s="60">
        <v>6383902</v>
      </c>
      <c r="P20" s="60">
        <v>5323299</v>
      </c>
      <c r="Q20" s="60">
        <v>10752474</v>
      </c>
      <c r="R20" s="60">
        <v>22459675</v>
      </c>
      <c r="S20" s="60"/>
      <c r="T20" s="60"/>
      <c r="U20" s="60"/>
      <c r="V20" s="60"/>
      <c r="W20" s="60">
        <v>77702914</v>
      </c>
      <c r="X20" s="60">
        <v>68668119</v>
      </c>
      <c r="Y20" s="60">
        <v>9034795</v>
      </c>
      <c r="Z20" s="140">
        <v>13.16</v>
      </c>
      <c r="AA20" s="155">
        <v>92786088</v>
      </c>
    </row>
    <row r="21" spans="1:27" ht="12.75">
      <c r="A21" s="138" t="s">
        <v>90</v>
      </c>
      <c r="B21" s="136"/>
      <c r="C21" s="155">
        <v>217600091</v>
      </c>
      <c r="D21" s="155"/>
      <c r="E21" s="156">
        <v>178262323</v>
      </c>
      <c r="F21" s="60">
        <v>169090813</v>
      </c>
      <c r="G21" s="60">
        <v>29057863</v>
      </c>
      <c r="H21" s="60">
        <v>3712167</v>
      </c>
      <c r="I21" s="60">
        <v>5347018</v>
      </c>
      <c r="J21" s="60">
        <v>38117048</v>
      </c>
      <c r="K21" s="60">
        <v>17485963</v>
      </c>
      <c r="L21" s="60">
        <v>4768575</v>
      </c>
      <c r="M21" s="60">
        <v>29164659</v>
      </c>
      <c r="N21" s="60">
        <v>51419197</v>
      </c>
      <c r="O21" s="60">
        <v>5067655</v>
      </c>
      <c r="P21" s="60">
        <v>5153453</v>
      </c>
      <c r="Q21" s="60">
        <v>11318852</v>
      </c>
      <c r="R21" s="60">
        <v>21539960</v>
      </c>
      <c r="S21" s="60"/>
      <c r="T21" s="60"/>
      <c r="U21" s="60"/>
      <c r="V21" s="60"/>
      <c r="W21" s="60">
        <v>111076205</v>
      </c>
      <c r="X21" s="60">
        <v>153828374</v>
      </c>
      <c r="Y21" s="60">
        <v>-42752169</v>
      </c>
      <c r="Z21" s="140">
        <v>-27.79</v>
      </c>
      <c r="AA21" s="155">
        <v>169090813</v>
      </c>
    </row>
    <row r="22" spans="1:27" ht="12.75">
      <c r="A22" s="138" t="s">
        <v>91</v>
      </c>
      <c r="B22" s="136"/>
      <c r="C22" s="157">
        <v>34824870</v>
      </c>
      <c r="D22" s="157"/>
      <c r="E22" s="158">
        <v>82440323</v>
      </c>
      <c r="F22" s="159">
        <v>49797838</v>
      </c>
      <c r="G22" s="159">
        <v>35529832</v>
      </c>
      <c r="H22" s="159">
        <v>1931196</v>
      </c>
      <c r="I22" s="159">
        <v>2371898</v>
      </c>
      <c r="J22" s="159">
        <v>39832926</v>
      </c>
      <c r="K22" s="159">
        <v>2373930</v>
      </c>
      <c r="L22" s="159">
        <v>2373177</v>
      </c>
      <c r="M22" s="159">
        <v>10951593</v>
      </c>
      <c r="N22" s="159">
        <v>15698700</v>
      </c>
      <c r="O22" s="159">
        <v>2367568</v>
      </c>
      <c r="P22" s="159">
        <v>2365622</v>
      </c>
      <c r="Q22" s="159">
        <v>8934165</v>
      </c>
      <c r="R22" s="159">
        <v>13667355</v>
      </c>
      <c r="S22" s="159"/>
      <c r="T22" s="159"/>
      <c r="U22" s="159"/>
      <c r="V22" s="159"/>
      <c r="W22" s="159">
        <v>69198981</v>
      </c>
      <c r="X22" s="159">
        <v>16520660</v>
      </c>
      <c r="Y22" s="159">
        <v>52678321</v>
      </c>
      <c r="Z22" s="141">
        <v>318.86</v>
      </c>
      <c r="AA22" s="157">
        <v>49797838</v>
      </c>
    </row>
    <row r="23" spans="1:27" ht="12.75">
      <c r="A23" s="138" t="s">
        <v>92</v>
      </c>
      <c r="B23" s="136"/>
      <c r="C23" s="155">
        <v>37257218</v>
      </c>
      <c r="D23" s="155"/>
      <c r="E23" s="156">
        <v>54131488</v>
      </c>
      <c r="F23" s="60">
        <v>55004218</v>
      </c>
      <c r="G23" s="60">
        <v>10563711</v>
      </c>
      <c r="H23" s="60">
        <v>2410211</v>
      </c>
      <c r="I23" s="60">
        <v>3024805</v>
      </c>
      <c r="J23" s="60">
        <v>15998727</v>
      </c>
      <c r="K23" s="60">
        <v>3024823</v>
      </c>
      <c r="L23" s="60">
        <v>3026425</v>
      </c>
      <c r="M23" s="60">
        <v>9079587</v>
      </c>
      <c r="N23" s="60">
        <v>15130835</v>
      </c>
      <c r="O23" s="60">
        <v>3020935</v>
      </c>
      <c r="P23" s="60">
        <v>3023884</v>
      </c>
      <c r="Q23" s="60">
        <v>7677159</v>
      </c>
      <c r="R23" s="60">
        <v>13721978</v>
      </c>
      <c r="S23" s="60"/>
      <c r="T23" s="60"/>
      <c r="U23" s="60"/>
      <c r="V23" s="60"/>
      <c r="W23" s="60">
        <v>44851540</v>
      </c>
      <c r="X23" s="60">
        <v>43787239</v>
      </c>
      <c r="Y23" s="60">
        <v>1064301</v>
      </c>
      <c r="Z23" s="140">
        <v>2.43</v>
      </c>
      <c r="AA23" s="155">
        <v>55004218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512570437</v>
      </c>
      <c r="D25" s="168">
        <f>+D5+D9+D15+D19+D24</f>
        <v>0</v>
      </c>
      <c r="E25" s="169">
        <f t="shared" si="4"/>
        <v>544207952</v>
      </c>
      <c r="F25" s="73">
        <f t="shared" si="4"/>
        <v>526914700</v>
      </c>
      <c r="G25" s="73">
        <f t="shared" si="4"/>
        <v>131254758</v>
      </c>
      <c r="H25" s="73">
        <f t="shared" si="4"/>
        <v>21471471</v>
      </c>
      <c r="I25" s="73">
        <f t="shared" si="4"/>
        <v>24884155</v>
      </c>
      <c r="J25" s="73">
        <f t="shared" si="4"/>
        <v>177610384</v>
      </c>
      <c r="K25" s="73">
        <f t="shared" si="4"/>
        <v>39770958</v>
      </c>
      <c r="L25" s="73">
        <f t="shared" si="4"/>
        <v>24748993</v>
      </c>
      <c r="M25" s="73">
        <f t="shared" si="4"/>
        <v>91058578</v>
      </c>
      <c r="N25" s="73">
        <f t="shared" si="4"/>
        <v>155578529</v>
      </c>
      <c r="O25" s="73">
        <f t="shared" si="4"/>
        <v>25069019</v>
      </c>
      <c r="P25" s="73">
        <f t="shared" si="4"/>
        <v>25175675</v>
      </c>
      <c r="Q25" s="73">
        <f t="shared" si="4"/>
        <v>77408223</v>
      </c>
      <c r="R25" s="73">
        <f t="shared" si="4"/>
        <v>127652917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460841830</v>
      </c>
      <c r="X25" s="73">
        <f t="shared" si="4"/>
        <v>403730413</v>
      </c>
      <c r="Y25" s="73">
        <f t="shared" si="4"/>
        <v>57111417</v>
      </c>
      <c r="Z25" s="170">
        <f>+IF(X25&lt;&gt;0,+(Y25/X25)*100,0)</f>
        <v>14.145928857730123</v>
      </c>
      <c r="AA25" s="168">
        <f>+AA5+AA9+AA15+AA19+AA24</f>
        <v>526914700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137330122</v>
      </c>
      <c r="D28" s="153">
        <f>SUM(D29:D31)</f>
        <v>0</v>
      </c>
      <c r="E28" s="154">
        <f t="shared" si="5"/>
        <v>120218305</v>
      </c>
      <c r="F28" s="100">
        <f t="shared" si="5"/>
        <v>117920441</v>
      </c>
      <c r="G28" s="100">
        <f t="shared" si="5"/>
        <v>11413935</v>
      </c>
      <c r="H28" s="100">
        <f t="shared" si="5"/>
        <v>9186879</v>
      </c>
      <c r="I28" s="100">
        <f t="shared" si="5"/>
        <v>10114232</v>
      </c>
      <c r="J28" s="100">
        <f t="shared" si="5"/>
        <v>30715046</v>
      </c>
      <c r="K28" s="100">
        <f t="shared" si="5"/>
        <v>10558721</v>
      </c>
      <c r="L28" s="100">
        <f t="shared" si="5"/>
        <v>11309527</v>
      </c>
      <c r="M28" s="100">
        <f t="shared" si="5"/>
        <v>12146559</v>
      </c>
      <c r="N28" s="100">
        <f t="shared" si="5"/>
        <v>34014807</v>
      </c>
      <c r="O28" s="100">
        <f t="shared" si="5"/>
        <v>12908160</v>
      </c>
      <c r="P28" s="100">
        <f t="shared" si="5"/>
        <v>11001956</v>
      </c>
      <c r="Q28" s="100">
        <f t="shared" si="5"/>
        <v>10939132</v>
      </c>
      <c r="R28" s="100">
        <f t="shared" si="5"/>
        <v>34849248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99579101</v>
      </c>
      <c r="X28" s="100">
        <f t="shared" si="5"/>
        <v>89518164</v>
      </c>
      <c r="Y28" s="100">
        <f t="shared" si="5"/>
        <v>10060937</v>
      </c>
      <c r="Z28" s="137">
        <f>+IF(X28&lt;&gt;0,+(Y28/X28)*100,0)</f>
        <v>11.238989441293725</v>
      </c>
      <c r="AA28" s="153">
        <f>SUM(AA29:AA31)</f>
        <v>117920441</v>
      </c>
    </row>
    <row r="29" spans="1:27" ht="12.75">
      <c r="A29" s="138" t="s">
        <v>75</v>
      </c>
      <c r="B29" s="136"/>
      <c r="C29" s="155">
        <v>44577194</v>
      </c>
      <c r="D29" s="155"/>
      <c r="E29" s="156">
        <v>31031444</v>
      </c>
      <c r="F29" s="60">
        <v>38225177</v>
      </c>
      <c r="G29" s="60">
        <v>4697242</v>
      </c>
      <c r="H29" s="60">
        <v>2461593</v>
      </c>
      <c r="I29" s="60">
        <v>3745296</v>
      </c>
      <c r="J29" s="60">
        <v>10904131</v>
      </c>
      <c r="K29" s="60">
        <v>4208121</v>
      </c>
      <c r="L29" s="60">
        <v>5009305</v>
      </c>
      <c r="M29" s="60">
        <v>3603433</v>
      </c>
      <c r="N29" s="60">
        <v>12820859</v>
      </c>
      <c r="O29" s="60">
        <v>3893671</v>
      </c>
      <c r="P29" s="60">
        <v>5355942</v>
      </c>
      <c r="Q29" s="60">
        <v>4764154</v>
      </c>
      <c r="R29" s="60">
        <v>14013767</v>
      </c>
      <c r="S29" s="60"/>
      <c r="T29" s="60"/>
      <c r="U29" s="60"/>
      <c r="V29" s="60"/>
      <c r="W29" s="60">
        <v>37738757</v>
      </c>
      <c r="X29" s="60">
        <v>22920090</v>
      </c>
      <c r="Y29" s="60">
        <v>14818667</v>
      </c>
      <c r="Z29" s="140">
        <v>64.65</v>
      </c>
      <c r="AA29" s="155">
        <v>38225177</v>
      </c>
    </row>
    <row r="30" spans="1:27" ht="12.75">
      <c r="A30" s="138" t="s">
        <v>76</v>
      </c>
      <c r="B30" s="136"/>
      <c r="C30" s="157">
        <v>50759871</v>
      </c>
      <c r="D30" s="157"/>
      <c r="E30" s="158">
        <v>47396405</v>
      </c>
      <c r="F30" s="159">
        <v>52092757</v>
      </c>
      <c r="G30" s="159">
        <v>4240154</v>
      </c>
      <c r="H30" s="159">
        <v>3394626</v>
      </c>
      <c r="I30" s="159">
        <v>4171609</v>
      </c>
      <c r="J30" s="159">
        <v>11806389</v>
      </c>
      <c r="K30" s="159">
        <v>3870978</v>
      </c>
      <c r="L30" s="159">
        <v>5031698</v>
      </c>
      <c r="M30" s="159">
        <v>4952957</v>
      </c>
      <c r="N30" s="159">
        <v>13855633</v>
      </c>
      <c r="O30" s="159">
        <v>7738563</v>
      </c>
      <c r="P30" s="159">
        <v>3848973</v>
      </c>
      <c r="Q30" s="159">
        <v>4820520</v>
      </c>
      <c r="R30" s="159">
        <v>16408056</v>
      </c>
      <c r="S30" s="159"/>
      <c r="T30" s="159"/>
      <c r="U30" s="159"/>
      <c r="V30" s="159"/>
      <c r="W30" s="159">
        <v>42070078</v>
      </c>
      <c r="X30" s="159">
        <v>63445725</v>
      </c>
      <c r="Y30" s="159">
        <v>-21375647</v>
      </c>
      <c r="Z30" s="141">
        <v>-33.69</v>
      </c>
      <c r="AA30" s="157">
        <v>52092757</v>
      </c>
    </row>
    <row r="31" spans="1:27" ht="12.75">
      <c r="A31" s="138" t="s">
        <v>77</v>
      </c>
      <c r="B31" s="136"/>
      <c r="C31" s="155">
        <v>41993057</v>
      </c>
      <c r="D31" s="155"/>
      <c r="E31" s="156">
        <v>41790456</v>
      </c>
      <c r="F31" s="60">
        <v>27602507</v>
      </c>
      <c r="G31" s="60">
        <v>2476539</v>
      </c>
      <c r="H31" s="60">
        <v>3330660</v>
      </c>
      <c r="I31" s="60">
        <v>2197327</v>
      </c>
      <c r="J31" s="60">
        <v>8004526</v>
      </c>
      <c r="K31" s="60">
        <v>2479622</v>
      </c>
      <c r="L31" s="60">
        <v>1268524</v>
      </c>
      <c r="M31" s="60">
        <v>3590169</v>
      </c>
      <c r="N31" s="60">
        <v>7338315</v>
      </c>
      <c r="O31" s="60">
        <v>1275926</v>
      </c>
      <c r="P31" s="60">
        <v>1797041</v>
      </c>
      <c r="Q31" s="60">
        <v>1354458</v>
      </c>
      <c r="R31" s="60">
        <v>4427425</v>
      </c>
      <c r="S31" s="60"/>
      <c r="T31" s="60"/>
      <c r="U31" s="60"/>
      <c r="V31" s="60"/>
      <c r="W31" s="60">
        <v>19770266</v>
      </c>
      <c r="X31" s="60">
        <v>3152349</v>
      </c>
      <c r="Y31" s="60">
        <v>16617917</v>
      </c>
      <c r="Z31" s="140">
        <v>527.16</v>
      </c>
      <c r="AA31" s="155">
        <v>27602507</v>
      </c>
    </row>
    <row r="32" spans="1:27" ht="12.75">
      <c r="A32" s="135" t="s">
        <v>78</v>
      </c>
      <c r="B32" s="136"/>
      <c r="C32" s="153">
        <f aca="true" t="shared" si="6" ref="C32:Y32">SUM(C33:C37)</f>
        <v>43937319</v>
      </c>
      <c r="D32" s="153">
        <f>SUM(D33:D37)</f>
        <v>0</v>
      </c>
      <c r="E32" s="154">
        <f t="shared" si="6"/>
        <v>36460133</v>
      </c>
      <c r="F32" s="100">
        <f t="shared" si="6"/>
        <v>35534326</v>
      </c>
      <c r="G32" s="100">
        <f t="shared" si="6"/>
        <v>2858656</v>
      </c>
      <c r="H32" s="100">
        <f t="shared" si="6"/>
        <v>3274099</v>
      </c>
      <c r="I32" s="100">
        <f t="shared" si="6"/>
        <v>3134653</v>
      </c>
      <c r="J32" s="100">
        <f t="shared" si="6"/>
        <v>9267408</v>
      </c>
      <c r="K32" s="100">
        <f t="shared" si="6"/>
        <v>3079307</v>
      </c>
      <c r="L32" s="100">
        <f t="shared" si="6"/>
        <v>1893823</v>
      </c>
      <c r="M32" s="100">
        <f t="shared" si="6"/>
        <v>3936126</v>
      </c>
      <c r="N32" s="100">
        <f t="shared" si="6"/>
        <v>8909256</v>
      </c>
      <c r="O32" s="100">
        <f t="shared" si="6"/>
        <v>1746960</v>
      </c>
      <c r="P32" s="100">
        <f t="shared" si="6"/>
        <v>1676315</v>
      </c>
      <c r="Q32" s="100">
        <f t="shared" si="6"/>
        <v>1531654</v>
      </c>
      <c r="R32" s="100">
        <f t="shared" si="6"/>
        <v>4954929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23131593</v>
      </c>
      <c r="X32" s="100">
        <f t="shared" si="6"/>
        <v>27601013</v>
      </c>
      <c r="Y32" s="100">
        <f t="shared" si="6"/>
        <v>-4469420</v>
      </c>
      <c r="Z32" s="137">
        <f>+IF(X32&lt;&gt;0,+(Y32/X32)*100,0)</f>
        <v>-16.192956396201836</v>
      </c>
      <c r="AA32" s="153">
        <f>SUM(AA33:AA37)</f>
        <v>35534326</v>
      </c>
    </row>
    <row r="33" spans="1:27" ht="12.75">
      <c r="A33" s="138" t="s">
        <v>79</v>
      </c>
      <c r="B33" s="136"/>
      <c r="C33" s="155">
        <v>6490650</v>
      </c>
      <c r="D33" s="155"/>
      <c r="E33" s="156">
        <v>6298348</v>
      </c>
      <c r="F33" s="60">
        <v>6331572</v>
      </c>
      <c r="G33" s="60">
        <v>447358</v>
      </c>
      <c r="H33" s="60">
        <v>611120</v>
      </c>
      <c r="I33" s="60">
        <v>669705</v>
      </c>
      <c r="J33" s="60">
        <v>1728183</v>
      </c>
      <c r="K33" s="60">
        <v>556985</v>
      </c>
      <c r="L33" s="60">
        <v>430685</v>
      </c>
      <c r="M33" s="60">
        <v>724505</v>
      </c>
      <c r="N33" s="60">
        <v>1712175</v>
      </c>
      <c r="O33" s="60">
        <v>459745</v>
      </c>
      <c r="P33" s="60">
        <v>430602</v>
      </c>
      <c r="Q33" s="60">
        <v>361665</v>
      </c>
      <c r="R33" s="60">
        <v>1252012</v>
      </c>
      <c r="S33" s="60"/>
      <c r="T33" s="60"/>
      <c r="U33" s="60"/>
      <c r="V33" s="60"/>
      <c r="W33" s="60">
        <v>4692370</v>
      </c>
      <c r="X33" s="60">
        <v>4603193</v>
      </c>
      <c r="Y33" s="60">
        <v>89177</v>
      </c>
      <c r="Z33" s="140">
        <v>1.94</v>
      </c>
      <c r="AA33" s="155">
        <v>6331572</v>
      </c>
    </row>
    <row r="34" spans="1:27" ht="12.75">
      <c r="A34" s="138" t="s">
        <v>80</v>
      </c>
      <c r="B34" s="136"/>
      <c r="C34" s="155">
        <v>10749868</v>
      </c>
      <c r="D34" s="155"/>
      <c r="E34" s="156">
        <v>10620593</v>
      </c>
      <c r="F34" s="60">
        <v>10455909</v>
      </c>
      <c r="G34" s="60">
        <v>620533</v>
      </c>
      <c r="H34" s="60">
        <v>714624</v>
      </c>
      <c r="I34" s="60">
        <v>661764</v>
      </c>
      <c r="J34" s="60">
        <v>1996921</v>
      </c>
      <c r="K34" s="60">
        <v>716305</v>
      </c>
      <c r="L34" s="60">
        <v>612775</v>
      </c>
      <c r="M34" s="60">
        <v>678275</v>
      </c>
      <c r="N34" s="60">
        <v>2007355</v>
      </c>
      <c r="O34" s="60">
        <v>730668</v>
      </c>
      <c r="P34" s="60">
        <v>624033</v>
      </c>
      <c r="Q34" s="60">
        <v>616716</v>
      </c>
      <c r="R34" s="60">
        <v>1971417</v>
      </c>
      <c r="S34" s="60"/>
      <c r="T34" s="60"/>
      <c r="U34" s="60"/>
      <c r="V34" s="60"/>
      <c r="W34" s="60">
        <v>5975693</v>
      </c>
      <c r="X34" s="60">
        <v>8489572</v>
      </c>
      <c r="Y34" s="60">
        <v>-2513879</v>
      </c>
      <c r="Z34" s="140">
        <v>-29.61</v>
      </c>
      <c r="AA34" s="155">
        <v>10455909</v>
      </c>
    </row>
    <row r="35" spans="1:27" ht="12.75">
      <c r="A35" s="138" t="s">
        <v>81</v>
      </c>
      <c r="B35" s="136"/>
      <c r="C35" s="155">
        <v>19562019</v>
      </c>
      <c r="D35" s="155"/>
      <c r="E35" s="156">
        <v>4118283</v>
      </c>
      <c r="F35" s="60">
        <v>3995576</v>
      </c>
      <c r="G35" s="60">
        <v>1277494</v>
      </c>
      <c r="H35" s="60">
        <v>1452091</v>
      </c>
      <c r="I35" s="60">
        <v>1296572</v>
      </c>
      <c r="J35" s="60">
        <v>4026157</v>
      </c>
      <c r="K35" s="60">
        <v>1308795</v>
      </c>
      <c r="L35" s="60">
        <v>41744</v>
      </c>
      <c r="M35" s="60">
        <v>110978</v>
      </c>
      <c r="N35" s="60">
        <v>1461517</v>
      </c>
      <c r="O35" s="60">
        <v>46258</v>
      </c>
      <c r="P35" s="60">
        <v>40980</v>
      </c>
      <c r="Q35" s="60">
        <v>42844</v>
      </c>
      <c r="R35" s="60">
        <v>130082</v>
      </c>
      <c r="S35" s="60"/>
      <c r="T35" s="60"/>
      <c r="U35" s="60"/>
      <c r="V35" s="60"/>
      <c r="W35" s="60">
        <v>5617756</v>
      </c>
      <c r="X35" s="60">
        <v>2989501</v>
      </c>
      <c r="Y35" s="60">
        <v>2628255</v>
      </c>
      <c r="Z35" s="140">
        <v>87.92</v>
      </c>
      <c r="AA35" s="155">
        <v>3995576</v>
      </c>
    </row>
    <row r="36" spans="1:27" ht="12.75">
      <c r="A36" s="138" t="s">
        <v>82</v>
      </c>
      <c r="B36" s="136"/>
      <c r="C36" s="155">
        <v>6587209</v>
      </c>
      <c r="D36" s="155"/>
      <c r="E36" s="156">
        <v>14869469</v>
      </c>
      <c r="F36" s="60">
        <v>14197829</v>
      </c>
      <c r="G36" s="60">
        <v>513271</v>
      </c>
      <c r="H36" s="60">
        <v>496264</v>
      </c>
      <c r="I36" s="60">
        <v>506612</v>
      </c>
      <c r="J36" s="60">
        <v>1516147</v>
      </c>
      <c r="K36" s="60">
        <v>497222</v>
      </c>
      <c r="L36" s="60">
        <v>808619</v>
      </c>
      <c r="M36" s="60">
        <v>2145648</v>
      </c>
      <c r="N36" s="60">
        <v>3451489</v>
      </c>
      <c r="O36" s="60">
        <v>510289</v>
      </c>
      <c r="P36" s="60">
        <v>580700</v>
      </c>
      <c r="Q36" s="60">
        <v>510429</v>
      </c>
      <c r="R36" s="60">
        <v>1601418</v>
      </c>
      <c r="S36" s="60"/>
      <c r="T36" s="60"/>
      <c r="U36" s="60"/>
      <c r="V36" s="60"/>
      <c r="W36" s="60">
        <v>6569054</v>
      </c>
      <c r="X36" s="60">
        <v>11065930</v>
      </c>
      <c r="Y36" s="60">
        <v>-4496876</v>
      </c>
      <c r="Z36" s="140">
        <v>-40.64</v>
      </c>
      <c r="AA36" s="155">
        <v>14197829</v>
      </c>
    </row>
    <row r="37" spans="1:27" ht="12.75">
      <c r="A37" s="138" t="s">
        <v>83</v>
      </c>
      <c r="B37" s="136"/>
      <c r="C37" s="157">
        <v>547573</v>
      </c>
      <c r="D37" s="157"/>
      <c r="E37" s="158">
        <v>553440</v>
      </c>
      <c r="F37" s="159">
        <v>553440</v>
      </c>
      <c r="G37" s="159"/>
      <c r="H37" s="159"/>
      <c r="I37" s="159"/>
      <c r="J37" s="159"/>
      <c r="K37" s="159"/>
      <c r="L37" s="159"/>
      <c r="M37" s="159">
        <v>276720</v>
      </c>
      <c r="N37" s="159">
        <v>276720</v>
      </c>
      <c r="O37" s="159"/>
      <c r="P37" s="159"/>
      <c r="Q37" s="159"/>
      <c r="R37" s="159"/>
      <c r="S37" s="159"/>
      <c r="T37" s="159"/>
      <c r="U37" s="159"/>
      <c r="V37" s="159"/>
      <c r="W37" s="159">
        <v>276720</v>
      </c>
      <c r="X37" s="159">
        <v>452817</v>
      </c>
      <c r="Y37" s="159">
        <v>-176097</v>
      </c>
      <c r="Z37" s="141">
        <v>-38.89</v>
      </c>
      <c r="AA37" s="157">
        <v>553440</v>
      </c>
    </row>
    <row r="38" spans="1:27" ht="12.75">
      <c r="A38" s="135" t="s">
        <v>84</v>
      </c>
      <c r="B38" s="142"/>
      <c r="C38" s="153">
        <f aca="true" t="shared" si="7" ref="C38:Y38">SUM(C39:C41)</f>
        <v>216903244</v>
      </c>
      <c r="D38" s="153">
        <f>SUM(D39:D41)</f>
        <v>0</v>
      </c>
      <c r="E38" s="154">
        <f t="shared" si="7"/>
        <v>39671207</v>
      </c>
      <c r="F38" s="100">
        <f t="shared" si="7"/>
        <v>261635005</v>
      </c>
      <c r="G38" s="100">
        <f t="shared" si="7"/>
        <v>1403599</v>
      </c>
      <c r="H38" s="100">
        <f t="shared" si="7"/>
        <v>1114541</v>
      </c>
      <c r="I38" s="100">
        <f t="shared" si="7"/>
        <v>1242085</v>
      </c>
      <c r="J38" s="100">
        <f t="shared" si="7"/>
        <v>3760225</v>
      </c>
      <c r="K38" s="100">
        <f t="shared" si="7"/>
        <v>1543909</v>
      </c>
      <c r="L38" s="100">
        <f t="shared" si="7"/>
        <v>5210413</v>
      </c>
      <c r="M38" s="100">
        <f t="shared" si="7"/>
        <v>107839165</v>
      </c>
      <c r="N38" s="100">
        <f t="shared" si="7"/>
        <v>114593487</v>
      </c>
      <c r="O38" s="100">
        <f t="shared" si="7"/>
        <v>3613889</v>
      </c>
      <c r="P38" s="100">
        <f t="shared" si="7"/>
        <v>3376027</v>
      </c>
      <c r="Q38" s="100">
        <f t="shared" si="7"/>
        <v>3475049</v>
      </c>
      <c r="R38" s="100">
        <f t="shared" si="7"/>
        <v>10464965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128818677</v>
      </c>
      <c r="X38" s="100">
        <f t="shared" si="7"/>
        <v>29667504</v>
      </c>
      <c r="Y38" s="100">
        <f t="shared" si="7"/>
        <v>99151173</v>
      </c>
      <c r="Z38" s="137">
        <f>+IF(X38&lt;&gt;0,+(Y38/X38)*100,0)</f>
        <v>334.2080041516132</v>
      </c>
      <c r="AA38" s="153">
        <f>SUM(AA39:AA41)</f>
        <v>261635005</v>
      </c>
    </row>
    <row r="39" spans="1:27" ht="12.75">
      <c r="A39" s="138" t="s">
        <v>85</v>
      </c>
      <c r="B39" s="136"/>
      <c r="C39" s="155"/>
      <c r="D39" s="155"/>
      <c r="E39" s="156">
        <v>7719615</v>
      </c>
      <c r="F39" s="60">
        <v>7405953</v>
      </c>
      <c r="G39" s="60"/>
      <c r="H39" s="60"/>
      <c r="I39" s="60">
        <v>75</v>
      </c>
      <c r="J39" s="60">
        <v>75</v>
      </c>
      <c r="K39" s="60">
        <v>234057</v>
      </c>
      <c r="L39" s="60">
        <v>462547</v>
      </c>
      <c r="M39" s="60">
        <v>493883</v>
      </c>
      <c r="N39" s="60">
        <v>1190487</v>
      </c>
      <c r="O39" s="60">
        <v>421417</v>
      </c>
      <c r="P39" s="60">
        <v>346485</v>
      </c>
      <c r="Q39" s="60">
        <v>370673</v>
      </c>
      <c r="R39" s="60">
        <v>1138575</v>
      </c>
      <c r="S39" s="60"/>
      <c r="T39" s="60"/>
      <c r="U39" s="60"/>
      <c r="V39" s="60"/>
      <c r="W39" s="60">
        <v>2329137</v>
      </c>
      <c r="X39" s="60">
        <v>5625294</v>
      </c>
      <c r="Y39" s="60">
        <v>-3296157</v>
      </c>
      <c r="Z39" s="140">
        <v>-58.6</v>
      </c>
      <c r="AA39" s="155">
        <v>7405953</v>
      </c>
    </row>
    <row r="40" spans="1:27" ht="12.75">
      <c r="A40" s="138" t="s">
        <v>86</v>
      </c>
      <c r="B40" s="136"/>
      <c r="C40" s="155">
        <v>216903244</v>
      </c>
      <c r="D40" s="155"/>
      <c r="E40" s="156">
        <v>31951592</v>
      </c>
      <c r="F40" s="60">
        <v>254229052</v>
      </c>
      <c r="G40" s="60">
        <v>1403599</v>
      </c>
      <c r="H40" s="60">
        <v>1114541</v>
      </c>
      <c r="I40" s="60">
        <v>1242010</v>
      </c>
      <c r="J40" s="60">
        <v>3760150</v>
      </c>
      <c r="K40" s="60">
        <v>1309852</v>
      </c>
      <c r="L40" s="60">
        <v>4747866</v>
      </c>
      <c r="M40" s="60">
        <v>107345282</v>
      </c>
      <c r="N40" s="60">
        <v>113403000</v>
      </c>
      <c r="O40" s="60">
        <v>3192472</v>
      </c>
      <c r="P40" s="60">
        <v>3029542</v>
      </c>
      <c r="Q40" s="60">
        <v>3104376</v>
      </c>
      <c r="R40" s="60">
        <v>9326390</v>
      </c>
      <c r="S40" s="60"/>
      <c r="T40" s="60"/>
      <c r="U40" s="60"/>
      <c r="V40" s="60"/>
      <c r="W40" s="60">
        <v>126489540</v>
      </c>
      <c r="X40" s="60">
        <v>24042210</v>
      </c>
      <c r="Y40" s="60">
        <v>102447330</v>
      </c>
      <c r="Z40" s="140">
        <v>426.11</v>
      </c>
      <c r="AA40" s="155">
        <v>254229052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238980744</v>
      </c>
      <c r="D42" s="153">
        <f>SUM(D43:D46)</f>
        <v>0</v>
      </c>
      <c r="E42" s="154">
        <f t="shared" si="8"/>
        <v>213086006</v>
      </c>
      <c r="F42" s="100">
        <f t="shared" si="8"/>
        <v>224132839</v>
      </c>
      <c r="G42" s="100">
        <f t="shared" si="8"/>
        <v>14579497</v>
      </c>
      <c r="H42" s="100">
        <f t="shared" si="8"/>
        <v>5766034</v>
      </c>
      <c r="I42" s="100">
        <f t="shared" si="8"/>
        <v>14115010</v>
      </c>
      <c r="J42" s="100">
        <f t="shared" si="8"/>
        <v>34460541</v>
      </c>
      <c r="K42" s="100">
        <f t="shared" si="8"/>
        <v>10373134</v>
      </c>
      <c r="L42" s="100">
        <f t="shared" si="8"/>
        <v>11241879</v>
      </c>
      <c r="M42" s="100">
        <f t="shared" si="8"/>
        <v>12861776</v>
      </c>
      <c r="N42" s="100">
        <f t="shared" si="8"/>
        <v>34476789</v>
      </c>
      <c r="O42" s="100">
        <f t="shared" si="8"/>
        <v>10412037</v>
      </c>
      <c r="P42" s="100">
        <f t="shared" si="8"/>
        <v>11227001</v>
      </c>
      <c r="Q42" s="100">
        <f t="shared" si="8"/>
        <v>10632873</v>
      </c>
      <c r="R42" s="100">
        <f t="shared" si="8"/>
        <v>32271911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101209241</v>
      </c>
      <c r="X42" s="100">
        <f t="shared" si="8"/>
        <v>159397259</v>
      </c>
      <c r="Y42" s="100">
        <f t="shared" si="8"/>
        <v>-58188018</v>
      </c>
      <c r="Z42" s="137">
        <f>+IF(X42&lt;&gt;0,+(Y42/X42)*100,0)</f>
        <v>-36.5050304911454</v>
      </c>
      <c r="AA42" s="153">
        <f>SUM(AA43:AA46)</f>
        <v>224132839</v>
      </c>
    </row>
    <row r="43" spans="1:27" ht="12.75">
      <c r="A43" s="138" t="s">
        <v>89</v>
      </c>
      <c r="B43" s="136"/>
      <c r="C43" s="155">
        <v>88216206</v>
      </c>
      <c r="D43" s="155"/>
      <c r="E43" s="156">
        <v>87100451</v>
      </c>
      <c r="F43" s="60">
        <v>85475798</v>
      </c>
      <c r="G43" s="60">
        <v>8505675</v>
      </c>
      <c r="H43" s="60">
        <v>1040932</v>
      </c>
      <c r="I43" s="60">
        <v>7953120</v>
      </c>
      <c r="J43" s="60">
        <v>17499727</v>
      </c>
      <c r="K43" s="60">
        <v>5090282</v>
      </c>
      <c r="L43" s="60">
        <v>5840756</v>
      </c>
      <c r="M43" s="60">
        <v>5088016</v>
      </c>
      <c r="N43" s="60">
        <v>16019054</v>
      </c>
      <c r="O43" s="60">
        <v>4671384</v>
      </c>
      <c r="P43" s="60">
        <v>5159119</v>
      </c>
      <c r="Q43" s="60">
        <v>4683359</v>
      </c>
      <c r="R43" s="60">
        <v>14513862</v>
      </c>
      <c r="S43" s="60"/>
      <c r="T43" s="60"/>
      <c r="U43" s="60"/>
      <c r="V43" s="60"/>
      <c r="W43" s="60">
        <v>48032643</v>
      </c>
      <c r="X43" s="60">
        <v>65218180</v>
      </c>
      <c r="Y43" s="60">
        <v>-17185537</v>
      </c>
      <c r="Z43" s="140">
        <v>-26.35</v>
      </c>
      <c r="AA43" s="155">
        <v>85475798</v>
      </c>
    </row>
    <row r="44" spans="1:27" ht="12.75">
      <c r="A44" s="138" t="s">
        <v>90</v>
      </c>
      <c r="B44" s="136"/>
      <c r="C44" s="155">
        <v>65489419</v>
      </c>
      <c r="D44" s="155"/>
      <c r="E44" s="156">
        <v>48231023</v>
      </c>
      <c r="F44" s="60">
        <v>60482342</v>
      </c>
      <c r="G44" s="60">
        <v>3418148</v>
      </c>
      <c r="H44" s="60">
        <v>1740074</v>
      </c>
      <c r="I44" s="60">
        <v>3080944</v>
      </c>
      <c r="J44" s="60">
        <v>8239166</v>
      </c>
      <c r="K44" s="60">
        <v>2358099</v>
      </c>
      <c r="L44" s="60">
        <v>2670587</v>
      </c>
      <c r="M44" s="60">
        <v>4859397</v>
      </c>
      <c r="N44" s="60">
        <v>9888083</v>
      </c>
      <c r="O44" s="60">
        <v>2624450</v>
      </c>
      <c r="P44" s="60">
        <v>3057574</v>
      </c>
      <c r="Q44" s="60">
        <v>3126579</v>
      </c>
      <c r="R44" s="60">
        <v>8808603</v>
      </c>
      <c r="S44" s="60"/>
      <c r="T44" s="60"/>
      <c r="U44" s="60"/>
      <c r="V44" s="60"/>
      <c r="W44" s="60">
        <v>26935852</v>
      </c>
      <c r="X44" s="60">
        <v>36261733</v>
      </c>
      <c r="Y44" s="60">
        <v>-9325881</v>
      </c>
      <c r="Z44" s="140">
        <v>-25.72</v>
      </c>
      <c r="AA44" s="155">
        <v>60482342</v>
      </c>
    </row>
    <row r="45" spans="1:27" ht="12.75">
      <c r="A45" s="138" t="s">
        <v>91</v>
      </c>
      <c r="B45" s="136"/>
      <c r="C45" s="157">
        <v>39701629</v>
      </c>
      <c r="D45" s="157"/>
      <c r="E45" s="158">
        <v>39410791</v>
      </c>
      <c r="F45" s="159">
        <v>38828320</v>
      </c>
      <c r="G45" s="159">
        <v>1510496</v>
      </c>
      <c r="H45" s="159">
        <v>1690127</v>
      </c>
      <c r="I45" s="159">
        <v>1427841</v>
      </c>
      <c r="J45" s="159">
        <v>4628464</v>
      </c>
      <c r="K45" s="159">
        <v>1200617</v>
      </c>
      <c r="L45" s="159">
        <v>1327676</v>
      </c>
      <c r="M45" s="159">
        <v>1674978</v>
      </c>
      <c r="N45" s="159">
        <v>4203271</v>
      </c>
      <c r="O45" s="159">
        <v>1520585</v>
      </c>
      <c r="P45" s="159">
        <v>1291400</v>
      </c>
      <c r="Q45" s="159">
        <v>1267336</v>
      </c>
      <c r="R45" s="159">
        <v>4079321</v>
      </c>
      <c r="S45" s="159"/>
      <c r="T45" s="159"/>
      <c r="U45" s="159"/>
      <c r="V45" s="159"/>
      <c r="W45" s="159">
        <v>12911056</v>
      </c>
      <c r="X45" s="159">
        <v>28345191</v>
      </c>
      <c r="Y45" s="159">
        <v>-15434135</v>
      </c>
      <c r="Z45" s="141">
        <v>-54.45</v>
      </c>
      <c r="AA45" s="157">
        <v>38828320</v>
      </c>
    </row>
    <row r="46" spans="1:27" ht="12.75">
      <c r="A46" s="138" t="s">
        <v>92</v>
      </c>
      <c r="B46" s="136"/>
      <c r="C46" s="155">
        <v>45573490</v>
      </c>
      <c r="D46" s="155"/>
      <c r="E46" s="156">
        <v>38343741</v>
      </c>
      <c r="F46" s="60">
        <v>39346379</v>
      </c>
      <c r="G46" s="60">
        <v>1145178</v>
      </c>
      <c r="H46" s="60">
        <v>1294901</v>
      </c>
      <c r="I46" s="60">
        <v>1653105</v>
      </c>
      <c r="J46" s="60">
        <v>4093184</v>
      </c>
      <c r="K46" s="60">
        <v>1724136</v>
      </c>
      <c r="L46" s="60">
        <v>1402860</v>
      </c>
      <c r="M46" s="60">
        <v>1239385</v>
      </c>
      <c r="N46" s="60">
        <v>4366381</v>
      </c>
      <c r="O46" s="60">
        <v>1595618</v>
      </c>
      <c r="P46" s="60">
        <v>1718908</v>
      </c>
      <c r="Q46" s="60">
        <v>1555599</v>
      </c>
      <c r="R46" s="60">
        <v>4870125</v>
      </c>
      <c r="S46" s="60"/>
      <c r="T46" s="60"/>
      <c r="U46" s="60"/>
      <c r="V46" s="60"/>
      <c r="W46" s="60">
        <v>13329690</v>
      </c>
      <c r="X46" s="60">
        <v>29572155</v>
      </c>
      <c r="Y46" s="60">
        <v>-16242465</v>
      </c>
      <c r="Z46" s="140">
        <v>-54.92</v>
      </c>
      <c r="AA46" s="155">
        <v>39346379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637151429</v>
      </c>
      <c r="D48" s="168">
        <f>+D28+D32+D38+D42+D47</f>
        <v>0</v>
      </c>
      <c r="E48" s="169">
        <f t="shared" si="9"/>
        <v>409435651</v>
      </c>
      <c r="F48" s="73">
        <f t="shared" si="9"/>
        <v>639222611</v>
      </c>
      <c r="G48" s="73">
        <f t="shared" si="9"/>
        <v>30255687</v>
      </c>
      <c r="H48" s="73">
        <f t="shared" si="9"/>
        <v>19341553</v>
      </c>
      <c r="I48" s="73">
        <f t="shared" si="9"/>
        <v>28605980</v>
      </c>
      <c r="J48" s="73">
        <f t="shared" si="9"/>
        <v>78203220</v>
      </c>
      <c r="K48" s="73">
        <f t="shared" si="9"/>
        <v>25555071</v>
      </c>
      <c r="L48" s="73">
        <f t="shared" si="9"/>
        <v>29655642</v>
      </c>
      <c r="M48" s="73">
        <f t="shared" si="9"/>
        <v>136783626</v>
      </c>
      <c r="N48" s="73">
        <f t="shared" si="9"/>
        <v>191994339</v>
      </c>
      <c r="O48" s="73">
        <f t="shared" si="9"/>
        <v>28681046</v>
      </c>
      <c r="P48" s="73">
        <f t="shared" si="9"/>
        <v>27281299</v>
      </c>
      <c r="Q48" s="73">
        <f t="shared" si="9"/>
        <v>26578708</v>
      </c>
      <c r="R48" s="73">
        <f t="shared" si="9"/>
        <v>82541053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352738612</v>
      </c>
      <c r="X48" s="73">
        <f t="shared" si="9"/>
        <v>306183940</v>
      </c>
      <c r="Y48" s="73">
        <f t="shared" si="9"/>
        <v>46554672</v>
      </c>
      <c r="Z48" s="170">
        <f>+IF(X48&lt;&gt;0,+(Y48/X48)*100,0)</f>
        <v>15.20480532061871</v>
      </c>
      <c r="AA48" s="168">
        <f>+AA28+AA32+AA38+AA42+AA47</f>
        <v>639222611</v>
      </c>
    </row>
    <row r="49" spans="1:27" ht="12.75">
      <c r="A49" s="148" t="s">
        <v>49</v>
      </c>
      <c r="B49" s="149"/>
      <c r="C49" s="171">
        <f aca="true" t="shared" si="10" ref="C49:Y49">+C25-C48</f>
        <v>-124580992</v>
      </c>
      <c r="D49" s="171">
        <f>+D25-D48</f>
        <v>0</v>
      </c>
      <c r="E49" s="172">
        <f t="shared" si="10"/>
        <v>134772301</v>
      </c>
      <c r="F49" s="173">
        <f t="shared" si="10"/>
        <v>-112307911</v>
      </c>
      <c r="G49" s="173">
        <f t="shared" si="10"/>
        <v>100999071</v>
      </c>
      <c r="H49" s="173">
        <f t="shared" si="10"/>
        <v>2129918</v>
      </c>
      <c r="I49" s="173">
        <f t="shared" si="10"/>
        <v>-3721825</v>
      </c>
      <c r="J49" s="173">
        <f t="shared" si="10"/>
        <v>99407164</v>
      </c>
      <c r="K49" s="173">
        <f t="shared" si="10"/>
        <v>14215887</v>
      </c>
      <c r="L49" s="173">
        <f t="shared" si="10"/>
        <v>-4906649</v>
      </c>
      <c r="M49" s="173">
        <f t="shared" si="10"/>
        <v>-45725048</v>
      </c>
      <c r="N49" s="173">
        <f t="shared" si="10"/>
        <v>-36415810</v>
      </c>
      <c r="O49" s="173">
        <f t="shared" si="10"/>
        <v>-3612027</v>
      </c>
      <c r="P49" s="173">
        <f t="shared" si="10"/>
        <v>-2105624</v>
      </c>
      <c r="Q49" s="173">
        <f t="shared" si="10"/>
        <v>50829515</v>
      </c>
      <c r="R49" s="173">
        <f t="shared" si="10"/>
        <v>45111864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108103218</v>
      </c>
      <c r="X49" s="173">
        <f>IF(F25=F48,0,X25-X48)</f>
        <v>97546473</v>
      </c>
      <c r="Y49" s="173">
        <f t="shared" si="10"/>
        <v>10556745</v>
      </c>
      <c r="Z49" s="174">
        <f>+IF(X49&lt;&gt;0,+(Y49/X49)*100,0)</f>
        <v>10.822272374727481</v>
      </c>
      <c r="AA49" s="171">
        <f>+AA25-AA48</f>
        <v>-112307911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44238872</v>
      </c>
      <c r="D5" s="155">
        <v>0</v>
      </c>
      <c r="E5" s="156">
        <v>43262792</v>
      </c>
      <c r="F5" s="60">
        <v>53262792</v>
      </c>
      <c r="G5" s="60">
        <v>5019383</v>
      </c>
      <c r="H5" s="60">
        <v>3757627</v>
      </c>
      <c r="I5" s="60">
        <v>5237319</v>
      </c>
      <c r="J5" s="60">
        <v>14014329</v>
      </c>
      <c r="K5" s="60">
        <v>5319548</v>
      </c>
      <c r="L5" s="60">
        <v>5408113</v>
      </c>
      <c r="M5" s="60">
        <v>5427790</v>
      </c>
      <c r="N5" s="60">
        <v>16155451</v>
      </c>
      <c r="O5" s="60">
        <v>5455541</v>
      </c>
      <c r="P5" s="60">
        <v>5475509</v>
      </c>
      <c r="Q5" s="60">
        <v>5477234</v>
      </c>
      <c r="R5" s="60">
        <v>16408284</v>
      </c>
      <c r="S5" s="60">
        <v>0</v>
      </c>
      <c r="T5" s="60">
        <v>0</v>
      </c>
      <c r="U5" s="60">
        <v>0</v>
      </c>
      <c r="V5" s="60">
        <v>0</v>
      </c>
      <c r="W5" s="60">
        <v>46578064</v>
      </c>
      <c r="X5" s="60">
        <v>31709663</v>
      </c>
      <c r="Y5" s="60">
        <v>14868401</v>
      </c>
      <c r="Z5" s="140">
        <v>46.89</v>
      </c>
      <c r="AA5" s="155">
        <v>53262792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62934974</v>
      </c>
      <c r="D7" s="155">
        <v>0</v>
      </c>
      <c r="E7" s="156">
        <v>66146848</v>
      </c>
      <c r="F7" s="60">
        <v>68146848</v>
      </c>
      <c r="G7" s="60">
        <v>6827432</v>
      </c>
      <c r="H7" s="60">
        <v>6288225</v>
      </c>
      <c r="I7" s="60">
        <v>5978842</v>
      </c>
      <c r="J7" s="60">
        <v>19094499</v>
      </c>
      <c r="K7" s="60">
        <v>5751449</v>
      </c>
      <c r="L7" s="60">
        <v>5377847</v>
      </c>
      <c r="M7" s="60">
        <v>5197989</v>
      </c>
      <c r="N7" s="60">
        <v>16327285</v>
      </c>
      <c r="O7" s="60">
        <v>6383902</v>
      </c>
      <c r="P7" s="60">
        <v>5323299</v>
      </c>
      <c r="Q7" s="60">
        <v>6092664</v>
      </c>
      <c r="R7" s="60">
        <v>17799865</v>
      </c>
      <c r="S7" s="60">
        <v>0</v>
      </c>
      <c r="T7" s="60">
        <v>0</v>
      </c>
      <c r="U7" s="60">
        <v>0</v>
      </c>
      <c r="V7" s="60">
        <v>0</v>
      </c>
      <c r="W7" s="60">
        <v>53221649</v>
      </c>
      <c r="X7" s="60">
        <v>49330454</v>
      </c>
      <c r="Y7" s="60">
        <v>3891195</v>
      </c>
      <c r="Z7" s="140">
        <v>7.89</v>
      </c>
      <c r="AA7" s="155">
        <v>68146848</v>
      </c>
    </row>
    <row r="8" spans="1:27" ht="12.75">
      <c r="A8" s="183" t="s">
        <v>104</v>
      </c>
      <c r="B8" s="182"/>
      <c r="C8" s="155">
        <v>49378958</v>
      </c>
      <c r="D8" s="155">
        <v>0</v>
      </c>
      <c r="E8" s="156">
        <v>50813001</v>
      </c>
      <c r="F8" s="60">
        <v>50811489</v>
      </c>
      <c r="G8" s="60">
        <v>4202730</v>
      </c>
      <c r="H8" s="60">
        <v>3712167</v>
      </c>
      <c r="I8" s="60">
        <v>5347018</v>
      </c>
      <c r="J8" s="60">
        <v>13261915</v>
      </c>
      <c r="K8" s="60">
        <v>4985963</v>
      </c>
      <c r="L8" s="60">
        <v>4766520</v>
      </c>
      <c r="M8" s="60">
        <v>5218464</v>
      </c>
      <c r="N8" s="60">
        <v>14970947</v>
      </c>
      <c r="O8" s="60">
        <v>5067655</v>
      </c>
      <c r="P8" s="60">
        <v>5153453</v>
      </c>
      <c r="Q8" s="60">
        <v>5105771</v>
      </c>
      <c r="R8" s="60">
        <v>15326879</v>
      </c>
      <c r="S8" s="60">
        <v>0</v>
      </c>
      <c r="T8" s="60">
        <v>0</v>
      </c>
      <c r="U8" s="60">
        <v>0</v>
      </c>
      <c r="V8" s="60">
        <v>0</v>
      </c>
      <c r="W8" s="60">
        <v>43559741</v>
      </c>
      <c r="X8" s="60">
        <v>38831374</v>
      </c>
      <c r="Y8" s="60">
        <v>4728367</v>
      </c>
      <c r="Z8" s="140">
        <v>12.18</v>
      </c>
      <c r="AA8" s="155">
        <v>50811489</v>
      </c>
    </row>
    <row r="9" spans="1:27" ht="12.75">
      <c r="A9" s="183" t="s">
        <v>105</v>
      </c>
      <c r="B9" s="182"/>
      <c r="C9" s="155">
        <v>25373925</v>
      </c>
      <c r="D9" s="155">
        <v>0</v>
      </c>
      <c r="E9" s="156">
        <v>23390734</v>
      </c>
      <c r="F9" s="60">
        <v>23392246</v>
      </c>
      <c r="G9" s="60">
        <v>2206503</v>
      </c>
      <c r="H9" s="60">
        <v>1931196</v>
      </c>
      <c r="I9" s="60">
        <v>2371898</v>
      </c>
      <c r="J9" s="60">
        <v>6509597</v>
      </c>
      <c r="K9" s="60">
        <v>2373930</v>
      </c>
      <c r="L9" s="60">
        <v>2373177</v>
      </c>
      <c r="M9" s="60">
        <v>2376007</v>
      </c>
      <c r="N9" s="60">
        <v>7123114</v>
      </c>
      <c r="O9" s="60">
        <v>2367568</v>
      </c>
      <c r="P9" s="60">
        <v>2365622</v>
      </c>
      <c r="Q9" s="60">
        <v>2332767</v>
      </c>
      <c r="R9" s="60">
        <v>7065957</v>
      </c>
      <c r="S9" s="60">
        <v>0</v>
      </c>
      <c r="T9" s="60">
        <v>0</v>
      </c>
      <c r="U9" s="60">
        <v>0</v>
      </c>
      <c r="V9" s="60">
        <v>0</v>
      </c>
      <c r="W9" s="60">
        <v>20698668</v>
      </c>
      <c r="X9" s="60">
        <v>16520660</v>
      </c>
      <c r="Y9" s="60">
        <v>4178008</v>
      </c>
      <c r="Z9" s="140">
        <v>25.29</v>
      </c>
      <c r="AA9" s="155">
        <v>23392246</v>
      </c>
    </row>
    <row r="10" spans="1:27" ht="12.75">
      <c r="A10" s="183" t="s">
        <v>106</v>
      </c>
      <c r="B10" s="182"/>
      <c r="C10" s="155">
        <v>25366875</v>
      </c>
      <c r="D10" s="155">
        <v>0</v>
      </c>
      <c r="E10" s="156">
        <v>27364978</v>
      </c>
      <c r="F10" s="54">
        <v>36364978</v>
      </c>
      <c r="G10" s="54">
        <v>2797361</v>
      </c>
      <c r="H10" s="54">
        <v>2410211</v>
      </c>
      <c r="I10" s="54">
        <v>3024805</v>
      </c>
      <c r="J10" s="54">
        <v>8232377</v>
      </c>
      <c r="K10" s="54">
        <v>3024823</v>
      </c>
      <c r="L10" s="54">
        <v>3026246</v>
      </c>
      <c r="M10" s="54">
        <v>3026232</v>
      </c>
      <c r="N10" s="54">
        <v>9077301</v>
      </c>
      <c r="O10" s="54">
        <v>3020935</v>
      </c>
      <c r="P10" s="54">
        <v>3023884</v>
      </c>
      <c r="Q10" s="54">
        <v>3017349</v>
      </c>
      <c r="R10" s="54">
        <v>9062168</v>
      </c>
      <c r="S10" s="54">
        <v>0</v>
      </c>
      <c r="T10" s="54">
        <v>0</v>
      </c>
      <c r="U10" s="54">
        <v>0</v>
      </c>
      <c r="V10" s="54">
        <v>0</v>
      </c>
      <c r="W10" s="54">
        <v>26371846</v>
      </c>
      <c r="X10" s="54">
        <v>19787239</v>
      </c>
      <c r="Y10" s="54">
        <v>6584607</v>
      </c>
      <c r="Z10" s="184">
        <v>33.28</v>
      </c>
      <c r="AA10" s="130">
        <v>36364978</v>
      </c>
    </row>
    <row r="11" spans="1:27" ht="12.75">
      <c r="A11" s="183" t="s">
        <v>107</v>
      </c>
      <c r="B11" s="185"/>
      <c r="C11" s="155">
        <v>252331</v>
      </c>
      <c r="D11" s="155">
        <v>0</v>
      </c>
      <c r="E11" s="156">
        <v>0</v>
      </c>
      <c r="F11" s="60">
        <v>-5000000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-5000000</v>
      </c>
    </row>
    <row r="12" spans="1:27" ht="12.75">
      <c r="A12" s="183" t="s">
        <v>108</v>
      </c>
      <c r="B12" s="185"/>
      <c r="C12" s="155">
        <v>1901910</v>
      </c>
      <c r="D12" s="155">
        <v>0</v>
      </c>
      <c r="E12" s="156">
        <v>748749</v>
      </c>
      <c r="F12" s="60">
        <v>739949</v>
      </c>
      <c r="G12" s="60">
        <v>93294</v>
      </c>
      <c r="H12" s="60">
        <v>99175</v>
      </c>
      <c r="I12" s="60">
        <v>3490</v>
      </c>
      <c r="J12" s="60">
        <v>195959</v>
      </c>
      <c r="K12" s="60">
        <v>71797</v>
      </c>
      <c r="L12" s="60">
        <v>218659</v>
      </c>
      <c r="M12" s="60">
        <v>91987</v>
      </c>
      <c r="N12" s="60">
        <v>382443</v>
      </c>
      <c r="O12" s="60">
        <v>17393</v>
      </c>
      <c r="P12" s="60">
        <v>17443</v>
      </c>
      <c r="Q12" s="60">
        <v>15557</v>
      </c>
      <c r="R12" s="60">
        <v>50393</v>
      </c>
      <c r="S12" s="60">
        <v>0</v>
      </c>
      <c r="T12" s="60">
        <v>0</v>
      </c>
      <c r="U12" s="60">
        <v>0</v>
      </c>
      <c r="V12" s="60">
        <v>0</v>
      </c>
      <c r="W12" s="60">
        <v>628795</v>
      </c>
      <c r="X12" s="60">
        <v>522394</v>
      </c>
      <c r="Y12" s="60">
        <v>106401</v>
      </c>
      <c r="Z12" s="140">
        <v>20.37</v>
      </c>
      <c r="AA12" s="155">
        <v>739949</v>
      </c>
    </row>
    <row r="13" spans="1:27" ht="12.75">
      <c r="A13" s="181" t="s">
        <v>109</v>
      </c>
      <c r="B13" s="185"/>
      <c r="C13" s="155">
        <v>1973314</v>
      </c>
      <c r="D13" s="155">
        <v>0</v>
      </c>
      <c r="E13" s="156">
        <v>1860366</v>
      </c>
      <c r="F13" s="60">
        <v>3307236</v>
      </c>
      <c r="G13" s="60">
        <v>102683</v>
      </c>
      <c r="H13" s="60">
        <v>254637</v>
      </c>
      <c r="I13" s="60">
        <v>253488</v>
      </c>
      <c r="J13" s="60">
        <v>610808</v>
      </c>
      <c r="K13" s="60">
        <v>181715</v>
      </c>
      <c r="L13" s="60">
        <v>184677</v>
      </c>
      <c r="M13" s="60">
        <v>136926</v>
      </c>
      <c r="N13" s="60">
        <v>503318</v>
      </c>
      <c r="O13" s="60">
        <v>155273</v>
      </c>
      <c r="P13" s="60">
        <v>192048</v>
      </c>
      <c r="Q13" s="60">
        <v>189751</v>
      </c>
      <c r="R13" s="60">
        <v>537072</v>
      </c>
      <c r="S13" s="60">
        <v>0</v>
      </c>
      <c r="T13" s="60">
        <v>0</v>
      </c>
      <c r="U13" s="60">
        <v>0</v>
      </c>
      <c r="V13" s="60">
        <v>0</v>
      </c>
      <c r="W13" s="60">
        <v>1651198</v>
      </c>
      <c r="X13" s="60">
        <v>1573452</v>
      </c>
      <c r="Y13" s="60">
        <v>77746</v>
      </c>
      <c r="Z13" s="140">
        <v>4.94</v>
      </c>
      <c r="AA13" s="155">
        <v>3307236</v>
      </c>
    </row>
    <row r="14" spans="1:27" ht="12.75">
      <c r="A14" s="181" t="s">
        <v>110</v>
      </c>
      <c r="B14" s="185"/>
      <c r="C14" s="155">
        <v>19524870</v>
      </c>
      <c r="D14" s="155">
        <v>0</v>
      </c>
      <c r="E14" s="156">
        <v>25630364</v>
      </c>
      <c r="F14" s="60">
        <v>26630364</v>
      </c>
      <c r="G14" s="60">
        <v>2090005</v>
      </c>
      <c r="H14" s="60">
        <v>2040063</v>
      </c>
      <c r="I14" s="60">
        <v>2300151</v>
      </c>
      <c r="J14" s="60">
        <v>6430219</v>
      </c>
      <c r="K14" s="60">
        <v>2361614</v>
      </c>
      <c r="L14" s="60">
        <v>2345159</v>
      </c>
      <c r="M14" s="60">
        <v>2401778</v>
      </c>
      <c r="N14" s="60">
        <v>7108551</v>
      </c>
      <c r="O14" s="60">
        <v>2452169</v>
      </c>
      <c r="P14" s="60">
        <v>2911305</v>
      </c>
      <c r="Q14" s="60">
        <v>2580575</v>
      </c>
      <c r="R14" s="60">
        <v>7944049</v>
      </c>
      <c r="S14" s="60">
        <v>0</v>
      </c>
      <c r="T14" s="60">
        <v>0</v>
      </c>
      <c r="U14" s="60">
        <v>0</v>
      </c>
      <c r="V14" s="60">
        <v>0</v>
      </c>
      <c r="W14" s="60">
        <v>21482819</v>
      </c>
      <c r="X14" s="60">
        <v>19830660</v>
      </c>
      <c r="Y14" s="60">
        <v>1652159</v>
      </c>
      <c r="Z14" s="140">
        <v>8.33</v>
      </c>
      <c r="AA14" s="155">
        <v>26630364</v>
      </c>
    </row>
    <row r="15" spans="1:27" ht="12.75">
      <c r="A15" s="181" t="s">
        <v>111</v>
      </c>
      <c r="B15" s="185"/>
      <c r="C15" s="155">
        <v>39848</v>
      </c>
      <c r="D15" s="155">
        <v>0</v>
      </c>
      <c r="E15" s="156">
        <v>40000</v>
      </c>
      <c r="F15" s="60">
        <v>40000</v>
      </c>
      <c r="G15" s="60">
        <v>0</v>
      </c>
      <c r="H15" s="60">
        <v>51142</v>
      </c>
      <c r="I15" s="60">
        <v>0</v>
      </c>
      <c r="J15" s="60">
        <v>51142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51142</v>
      </c>
      <c r="X15" s="60">
        <v>39848</v>
      </c>
      <c r="Y15" s="60">
        <v>11294</v>
      </c>
      <c r="Z15" s="140">
        <v>28.34</v>
      </c>
      <c r="AA15" s="155">
        <v>40000</v>
      </c>
    </row>
    <row r="16" spans="1:27" ht="12.75">
      <c r="A16" s="181" t="s">
        <v>112</v>
      </c>
      <c r="B16" s="185"/>
      <c r="C16" s="155">
        <v>2462779</v>
      </c>
      <c r="D16" s="155">
        <v>0</v>
      </c>
      <c r="E16" s="156">
        <v>364322</v>
      </c>
      <c r="F16" s="60">
        <v>364320</v>
      </c>
      <c r="G16" s="60">
        <v>101100</v>
      </c>
      <c r="H16" s="60">
        <v>10640</v>
      </c>
      <c r="I16" s="60">
        <v>27518</v>
      </c>
      <c r="J16" s="60">
        <v>139258</v>
      </c>
      <c r="K16" s="60">
        <v>0</v>
      </c>
      <c r="L16" s="60">
        <v>2050</v>
      </c>
      <c r="M16" s="60">
        <v>0</v>
      </c>
      <c r="N16" s="60">
        <v>2050</v>
      </c>
      <c r="O16" s="60">
        <v>0</v>
      </c>
      <c r="P16" s="60">
        <v>1500</v>
      </c>
      <c r="Q16" s="60">
        <v>0</v>
      </c>
      <c r="R16" s="60">
        <v>1500</v>
      </c>
      <c r="S16" s="60">
        <v>0</v>
      </c>
      <c r="T16" s="60">
        <v>0</v>
      </c>
      <c r="U16" s="60">
        <v>0</v>
      </c>
      <c r="V16" s="60">
        <v>0</v>
      </c>
      <c r="W16" s="60">
        <v>142808</v>
      </c>
      <c r="X16" s="60">
        <v>251550</v>
      </c>
      <c r="Y16" s="60">
        <v>-108742</v>
      </c>
      <c r="Z16" s="140">
        <v>-43.23</v>
      </c>
      <c r="AA16" s="155">
        <v>364320</v>
      </c>
    </row>
    <row r="17" spans="1:27" ht="12.75">
      <c r="A17" s="181" t="s">
        <v>113</v>
      </c>
      <c r="B17" s="185"/>
      <c r="C17" s="155">
        <v>39298</v>
      </c>
      <c r="D17" s="155">
        <v>0</v>
      </c>
      <c r="E17" s="156">
        <v>30963</v>
      </c>
      <c r="F17" s="60">
        <v>30960</v>
      </c>
      <c r="G17" s="60">
        <v>33509</v>
      </c>
      <c r="H17" s="60">
        <v>46421</v>
      </c>
      <c r="I17" s="60">
        <v>6360</v>
      </c>
      <c r="J17" s="60">
        <v>86290</v>
      </c>
      <c r="K17" s="60">
        <v>16668</v>
      </c>
      <c r="L17" s="60">
        <v>9386</v>
      </c>
      <c r="M17" s="60">
        <v>6316</v>
      </c>
      <c r="N17" s="60">
        <v>32370</v>
      </c>
      <c r="O17" s="60">
        <v>5263</v>
      </c>
      <c r="P17" s="60">
        <v>10702</v>
      </c>
      <c r="Q17" s="60">
        <v>44211</v>
      </c>
      <c r="R17" s="60">
        <v>60176</v>
      </c>
      <c r="S17" s="60">
        <v>0</v>
      </c>
      <c r="T17" s="60">
        <v>0</v>
      </c>
      <c r="U17" s="60">
        <v>0</v>
      </c>
      <c r="V17" s="60">
        <v>0</v>
      </c>
      <c r="W17" s="60">
        <v>178836</v>
      </c>
      <c r="X17" s="60">
        <v>9912</v>
      </c>
      <c r="Y17" s="60">
        <v>168924</v>
      </c>
      <c r="Z17" s="140">
        <v>1704.24</v>
      </c>
      <c r="AA17" s="155">
        <v>30960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170002425</v>
      </c>
      <c r="D19" s="155">
        <v>0</v>
      </c>
      <c r="E19" s="156">
        <v>163644850</v>
      </c>
      <c r="F19" s="60">
        <v>157656000</v>
      </c>
      <c r="G19" s="60">
        <v>67390000</v>
      </c>
      <c r="H19" s="60">
        <v>473000</v>
      </c>
      <c r="I19" s="60">
        <v>0</v>
      </c>
      <c r="J19" s="60">
        <v>67863000</v>
      </c>
      <c r="K19" s="60">
        <v>74036</v>
      </c>
      <c r="L19" s="60">
        <v>895490</v>
      </c>
      <c r="M19" s="60">
        <v>51201000</v>
      </c>
      <c r="N19" s="60">
        <v>52170526</v>
      </c>
      <c r="O19" s="60">
        <v>0</v>
      </c>
      <c r="P19" s="60">
        <v>606097</v>
      </c>
      <c r="Q19" s="60">
        <v>39414002</v>
      </c>
      <c r="R19" s="60">
        <v>40020099</v>
      </c>
      <c r="S19" s="60">
        <v>0</v>
      </c>
      <c r="T19" s="60">
        <v>0</v>
      </c>
      <c r="U19" s="60">
        <v>0</v>
      </c>
      <c r="V19" s="60">
        <v>0</v>
      </c>
      <c r="W19" s="60">
        <v>160053625</v>
      </c>
      <c r="X19" s="60">
        <v>161245000</v>
      </c>
      <c r="Y19" s="60">
        <v>-1191375</v>
      </c>
      <c r="Z19" s="140">
        <v>-0.74</v>
      </c>
      <c r="AA19" s="155">
        <v>157656000</v>
      </c>
    </row>
    <row r="20" spans="1:27" ht="12.75">
      <c r="A20" s="181" t="s">
        <v>35</v>
      </c>
      <c r="B20" s="185"/>
      <c r="C20" s="155">
        <v>5683576</v>
      </c>
      <c r="D20" s="155">
        <v>0</v>
      </c>
      <c r="E20" s="156">
        <v>5668835</v>
      </c>
      <c r="F20" s="54">
        <v>1316180</v>
      </c>
      <c r="G20" s="54">
        <v>569758</v>
      </c>
      <c r="H20" s="54">
        <v>396967</v>
      </c>
      <c r="I20" s="54">
        <v>333266</v>
      </c>
      <c r="J20" s="54">
        <v>1299991</v>
      </c>
      <c r="K20" s="54">
        <v>109415</v>
      </c>
      <c r="L20" s="54">
        <v>141669</v>
      </c>
      <c r="M20" s="54">
        <v>101089</v>
      </c>
      <c r="N20" s="54">
        <v>352173</v>
      </c>
      <c r="O20" s="54">
        <v>143320</v>
      </c>
      <c r="P20" s="54">
        <v>94813</v>
      </c>
      <c r="Q20" s="54">
        <v>106787</v>
      </c>
      <c r="R20" s="54">
        <v>344920</v>
      </c>
      <c r="S20" s="54">
        <v>0</v>
      </c>
      <c r="T20" s="54">
        <v>0</v>
      </c>
      <c r="U20" s="54">
        <v>0</v>
      </c>
      <c r="V20" s="54">
        <v>0</v>
      </c>
      <c r="W20" s="54">
        <v>1997084</v>
      </c>
      <c r="X20" s="54">
        <v>4256778</v>
      </c>
      <c r="Y20" s="54">
        <v>-2259694</v>
      </c>
      <c r="Z20" s="184">
        <v>-53.08</v>
      </c>
      <c r="AA20" s="130">
        <v>1316180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409173955</v>
      </c>
      <c r="D22" s="188">
        <f>SUM(D5:D21)</f>
        <v>0</v>
      </c>
      <c r="E22" s="189">
        <f t="shared" si="0"/>
        <v>408966802</v>
      </c>
      <c r="F22" s="190">
        <f t="shared" si="0"/>
        <v>417063362</v>
      </c>
      <c r="G22" s="190">
        <f t="shared" si="0"/>
        <v>91433758</v>
      </c>
      <c r="H22" s="190">
        <f t="shared" si="0"/>
        <v>21471471</v>
      </c>
      <c r="I22" s="190">
        <f t="shared" si="0"/>
        <v>24884155</v>
      </c>
      <c r="J22" s="190">
        <f t="shared" si="0"/>
        <v>137789384</v>
      </c>
      <c r="K22" s="190">
        <f t="shared" si="0"/>
        <v>24270958</v>
      </c>
      <c r="L22" s="190">
        <f t="shared" si="0"/>
        <v>24748993</v>
      </c>
      <c r="M22" s="190">
        <f t="shared" si="0"/>
        <v>75185578</v>
      </c>
      <c r="N22" s="190">
        <f t="shared" si="0"/>
        <v>124205529</v>
      </c>
      <c r="O22" s="190">
        <f t="shared" si="0"/>
        <v>25069019</v>
      </c>
      <c r="P22" s="190">
        <f t="shared" si="0"/>
        <v>25175675</v>
      </c>
      <c r="Q22" s="190">
        <f t="shared" si="0"/>
        <v>64376668</v>
      </c>
      <c r="R22" s="190">
        <f t="shared" si="0"/>
        <v>114621362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376616275</v>
      </c>
      <c r="X22" s="190">
        <f t="shared" si="0"/>
        <v>343908984</v>
      </c>
      <c r="Y22" s="190">
        <f t="shared" si="0"/>
        <v>32707291</v>
      </c>
      <c r="Z22" s="191">
        <f>+IF(X22&lt;&gt;0,+(Y22/X22)*100,0)</f>
        <v>9.510449718289419</v>
      </c>
      <c r="AA22" s="188">
        <f>SUM(AA5:AA21)</f>
        <v>417063362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187599214</v>
      </c>
      <c r="D25" s="155">
        <v>0</v>
      </c>
      <c r="E25" s="156">
        <v>182907643</v>
      </c>
      <c r="F25" s="60">
        <v>182907969</v>
      </c>
      <c r="G25" s="60">
        <v>13308572</v>
      </c>
      <c r="H25" s="60">
        <v>13938110</v>
      </c>
      <c r="I25" s="60">
        <v>13722509</v>
      </c>
      <c r="J25" s="60">
        <v>40969191</v>
      </c>
      <c r="K25" s="60">
        <v>14024746</v>
      </c>
      <c r="L25" s="60">
        <v>13987925</v>
      </c>
      <c r="M25" s="60">
        <v>14340582</v>
      </c>
      <c r="N25" s="60">
        <v>42353253</v>
      </c>
      <c r="O25" s="60">
        <v>14230147</v>
      </c>
      <c r="P25" s="60">
        <v>14078840</v>
      </c>
      <c r="Q25" s="60">
        <v>14244988</v>
      </c>
      <c r="R25" s="60">
        <v>42553975</v>
      </c>
      <c r="S25" s="60">
        <v>0</v>
      </c>
      <c r="T25" s="60">
        <v>0</v>
      </c>
      <c r="U25" s="60">
        <v>0</v>
      </c>
      <c r="V25" s="60">
        <v>0</v>
      </c>
      <c r="W25" s="60">
        <v>125876419</v>
      </c>
      <c r="X25" s="60">
        <v>145382614</v>
      </c>
      <c r="Y25" s="60">
        <v>-19506195</v>
      </c>
      <c r="Z25" s="140">
        <v>-13.42</v>
      </c>
      <c r="AA25" s="155">
        <v>182907969</v>
      </c>
    </row>
    <row r="26" spans="1:27" ht="12.75">
      <c r="A26" s="183" t="s">
        <v>38</v>
      </c>
      <c r="B26" s="182"/>
      <c r="C26" s="155">
        <v>9896389</v>
      </c>
      <c r="D26" s="155">
        <v>0</v>
      </c>
      <c r="E26" s="156">
        <v>11061584</v>
      </c>
      <c r="F26" s="60">
        <v>12561588</v>
      </c>
      <c r="G26" s="60">
        <v>952343</v>
      </c>
      <c r="H26" s="60">
        <v>970020</v>
      </c>
      <c r="I26" s="60">
        <v>984341</v>
      </c>
      <c r="J26" s="60">
        <v>2906704</v>
      </c>
      <c r="K26" s="60">
        <v>951783</v>
      </c>
      <c r="L26" s="60">
        <v>963281</v>
      </c>
      <c r="M26" s="60">
        <v>984308</v>
      </c>
      <c r="N26" s="60">
        <v>2899372</v>
      </c>
      <c r="O26" s="60">
        <v>958285</v>
      </c>
      <c r="P26" s="60">
        <v>1799066</v>
      </c>
      <c r="Q26" s="60">
        <v>1066408</v>
      </c>
      <c r="R26" s="60">
        <v>3823759</v>
      </c>
      <c r="S26" s="60">
        <v>0</v>
      </c>
      <c r="T26" s="60">
        <v>0</v>
      </c>
      <c r="U26" s="60">
        <v>0</v>
      </c>
      <c r="V26" s="60">
        <v>0</v>
      </c>
      <c r="W26" s="60">
        <v>9629835</v>
      </c>
      <c r="X26" s="60">
        <v>8239750</v>
      </c>
      <c r="Y26" s="60">
        <v>1390085</v>
      </c>
      <c r="Z26" s="140">
        <v>16.87</v>
      </c>
      <c r="AA26" s="155">
        <v>12561588</v>
      </c>
    </row>
    <row r="27" spans="1:27" ht="12.75">
      <c r="A27" s="183" t="s">
        <v>118</v>
      </c>
      <c r="B27" s="182"/>
      <c r="C27" s="155">
        <v>69861412</v>
      </c>
      <c r="D27" s="155">
        <v>0</v>
      </c>
      <c r="E27" s="156">
        <v>58014497</v>
      </c>
      <c r="F27" s="60">
        <v>58014496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29007248</v>
      </c>
      <c r="Y27" s="60">
        <v>-29007248</v>
      </c>
      <c r="Z27" s="140">
        <v>-100</v>
      </c>
      <c r="AA27" s="155">
        <v>58014496</v>
      </c>
    </row>
    <row r="28" spans="1:27" ht="12.75">
      <c r="A28" s="183" t="s">
        <v>39</v>
      </c>
      <c r="B28" s="182"/>
      <c r="C28" s="155">
        <v>209967015</v>
      </c>
      <c r="D28" s="155">
        <v>0</v>
      </c>
      <c r="E28" s="156">
        <v>12489980</v>
      </c>
      <c r="F28" s="60">
        <v>223489980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111736043</v>
      </c>
      <c r="N28" s="60">
        <v>111736043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111736043</v>
      </c>
      <c r="X28" s="60">
        <v>6244990</v>
      </c>
      <c r="Y28" s="60">
        <v>105491053</v>
      </c>
      <c r="Z28" s="140">
        <v>1689.21</v>
      </c>
      <c r="AA28" s="155">
        <v>223489980</v>
      </c>
    </row>
    <row r="29" spans="1:27" ht="12.75">
      <c r="A29" s="183" t="s">
        <v>40</v>
      </c>
      <c r="B29" s="182"/>
      <c r="C29" s="155">
        <v>2288707</v>
      </c>
      <c r="D29" s="155">
        <v>0</v>
      </c>
      <c r="E29" s="156">
        <v>8511410</v>
      </c>
      <c r="F29" s="60">
        <v>4834918</v>
      </c>
      <c r="G29" s="60">
        <v>0</v>
      </c>
      <c r="H29" s="60">
        <v>40939</v>
      </c>
      <c r="I29" s="60">
        <v>0</v>
      </c>
      <c r="J29" s="60">
        <v>40939</v>
      </c>
      <c r="K29" s="60">
        <v>235839</v>
      </c>
      <c r="L29" s="60">
        <v>442446</v>
      </c>
      <c r="M29" s="60">
        <v>350690</v>
      </c>
      <c r="N29" s="60">
        <v>1028975</v>
      </c>
      <c r="O29" s="60">
        <v>827085</v>
      </c>
      <c r="P29" s="60">
        <v>198489</v>
      </c>
      <c r="Q29" s="60">
        <v>404380</v>
      </c>
      <c r="R29" s="60">
        <v>1429954</v>
      </c>
      <c r="S29" s="60">
        <v>0</v>
      </c>
      <c r="T29" s="60">
        <v>0</v>
      </c>
      <c r="U29" s="60">
        <v>0</v>
      </c>
      <c r="V29" s="60">
        <v>0</v>
      </c>
      <c r="W29" s="60">
        <v>2499868</v>
      </c>
      <c r="X29" s="60">
        <v>6383556</v>
      </c>
      <c r="Y29" s="60">
        <v>-3883688</v>
      </c>
      <c r="Z29" s="140">
        <v>-60.84</v>
      </c>
      <c r="AA29" s="155">
        <v>4834918</v>
      </c>
    </row>
    <row r="30" spans="1:27" ht="12.75">
      <c r="A30" s="183" t="s">
        <v>119</v>
      </c>
      <c r="B30" s="182"/>
      <c r="C30" s="155">
        <v>68977949</v>
      </c>
      <c r="D30" s="155">
        <v>0</v>
      </c>
      <c r="E30" s="156">
        <v>64448460</v>
      </c>
      <c r="F30" s="60">
        <v>66265040</v>
      </c>
      <c r="G30" s="60">
        <v>8480518</v>
      </c>
      <c r="H30" s="60">
        <v>0</v>
      </c>
      <c r="I30" s="60">
        <v>7557408</v>
      </c>
      <c r="J30" s="60">
        <v>16037926</v>
      </c>
      <c r="K30" s="60">
        <v>4133506</v>
      </c>
      <c r="L30" s="60">
        <v>4285469</v>
      </c>
      <c r="M30" s="60">
        <v>3995267</v>
      </c>
      <c r="N30" s="60">
        <v>12414242</v>
      </c>
      <c r="O30" s="60">
        <v>3774969</v>
      </c>
      <c r="P30" s="60">
        <v>4217970</v>
      </c>
      <c r="Q30" s="60">
        <v>3710164</v>
      </c>
      <c r="R30" s="60">
        <v>11703103</v>
      </c>
      <c r="S30" s="60">
        <v>0</v>
      </c>
      <c r="T30" s="60">
        <v>0</v>
      </c>
      <c r="U30" s="60">
        <v>0</v>
      </c>
      <c r="V30" s="60">
        <v>0</v>
      </c>
      <c r="W30" s="60">
        <v>40155271</v>
      </c>
      <c r="X30" s="60">
        <v>50463000</v>
      </c>
      <c r="Y30" s="60">
        <v>-10307729</v>
      </c>
      <c r="Z30" s="140">
        <v>-20.43</v>
      </c>
      <c r="AA30" s="155">
        <v>66265040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36067294</v>
      </c>
      <c r="G31" s="60">
        <v>0</v>
      </c>
      <c r="H31" s="60">
        <v>0</v>
      </c>
      <c r="I31" s="60">
        <v>1291184</v>
      </c>
      <c r="J31" s="60">
        <v>1291184</v>
      </c>
      <c r="K31" s="60">
        <v>0</v>
      </c>
      <c r="L31" s="60">
        <v>0</v>
      </c>
      <c r="M31" s="60">
        <v>0</v>
      </c>
      <c r="N31" s="60">
        <v>0</v>
      </c>
      <c r="O31" s="60">
        <v>1357972</v>
      </c>
      <c r="P31" s="60">
        <v>1159844</v>
      </c>
      <c r="Q31" s="60">
        <v>1252431</v>
      </c>
      <c r="R31" s="60">
        <v>3770247</v>
      </c>
      <c r="S31" s="60">
        <v>0</v>
      </c>
      <c r="T31" s="60">
        <v>0</v>
      </c>
      <c r="U31" s="60">
        <v>0</v>
      </c>
      <c r="V31" s="60">
        <v>0</v>
      </c>
      <c r="W31" s="60">
        <v>5061431</v>
      </c>
      <c r="X31" s="60"/>
      <c r="Y31" s="60">
        <v>5061431</v>
      </c>
      <c r="Z31" s="140">
        <v>0</v>
      </c>
      <c r="AA31" s="155">
        <v>36067294</v>
      </c>
    </row>
    <row r="32" spans="1:27" ht="12.75">
      <c r="A32" s="183" t="s">
        <v>121</v>
      </c>
      <c r="B32" s="182"/>
      <c r="C32" s="155">
        <v>11473398</v>
      </c>
      <c r="D32" s="155">
        <v>0</v>
      </c>
      <c r="E32" s="156">
        <v>18392290</v>
      </c>
      <c r="F32" s="60">
        <v>21097774</v>
      </c>
      <c r="G32" s="60">
        <v>1583430</v>
      </c>
      <c r="H32" s="60">
        <v>628599</v>
      </c>
      <c r="I32" s="60">
        <v>1681620</v>
      </c>
      <c r="J32" s="60">
        <v>3893649</v>
      </c>
      <c r="K32" s="60">
        <v>1771432</v>
      </c>
      <c r="L32" s="60">
        <v>2311737</v>
      </c>
      <c r="M32" s="60">
        <v>1320762</v>
      </c>
      <c r="N32" s="60">
        <v>5403931</v>
      </c>
      <c r="O32" s="60">
        <v>2331204</v>
      </c>
      <c r="P32" s="60">
        <v>1124337</v>
      </c>
      <c r="Q32" s="60">
        <v>725933</v>
      </c>
      <c r="R32" s="60">
        <v>4181474</v>
      </c>
      <c r="S32" s="60">
        <v>0</v>
      </c>
      <c r="T32" s="60">
        <v>0</v>
      </c>
      <c r="U32" s="60">
        <v>0</v>
      </c>
      <c r="V32" s="60">
        <v>0</v>
      </c>
      <c r="W32" s="60">
        <v>13479054</v>
      </c>
      <c r="X32" s="60">
        <v>14828787</v>
      </c>
      <c r="Y32" s="60">
        <v>-1349733</v>
      </c>
      <c r="Z32" s="140">
        <v>-9.1</v>
      </c>
      <c r="AA32" s="155">
        <v>21097774</v>
      </c>
    </row>
    <row r="33" spans="1:27" ht="12.75">
      <c r="A33" s="183" t="s">
        <v>42</v>
      </c>
      <c r="B33" s="182"/>
      <c r="C33" s="155">
        <v>5618338</v>
      </c>
      <c r="D33" s="155">
        <v>0</v>
      </c>
      <c r="E33" s="156">
        <v>893600</v>
      </c>
      <c r="F33" s="60">
        <v>1455688</v>
      </c>
      <c r="G33" s="60">
        <v>789423</v>
      </c>
      <c r="H33" s="60">
        <v>41694</v>
      </c>
      <c r="I33" s="60">
        <v>1981453</v>
      </c>
      <c r="J33" s="60">
        <v>2812570</v>
      </c>
      <c r="K33" s="60">
        <v>2122034</v>
      </c>
      <c r="L33" s="60">
        <v>2938900</v>
      </c>
      <c r="M33" s="60">
        <v>2625899</v>
      </c>
      <c r="N33" s="60">
        <v>7686833</v>
      </c>
      <c r="O33" s="60">
        <v>2608434</v>
      </c>
      <c r="P33" s="60">
        <v>3805344</v>
      </c>
      <c r="Q33" s="60">
        <v>3824154</v>
      </c>
      <c r="R33" s="60">
        <v>10237932</v>
      </c>
      <c r="S33" s="60">
        <v>0</v>
      </c>
      <c r="T33" s="60">
        <v>0</v>
      </c>
      <c r="U33" s="60">
        <v>0</v>
      </c>
      <c r="V33" s="60">
        <v>0</v>
      </c>
      <c r="W33" s="60">
        <v>20737335</v>
      </c>
      <c r="X33" s="60">
        <v>649830</v>
      </c>
      <c r="Y33" s="60">
        <v>20087505</v>
      </c>
      <c r="Z33" s="140">
        <v>3091.19</v>
      </c>
      <c r="AA33" s="155">
        <v>1455688</v>
      </c>
    </row>
    <row r="34" spans="1:27" ht="12.75">
      <c r="A34" s="183" t="s">
        <v>43</v>
      </c>
      <c r="B34" s="182"/>
      <c r="C34" s="155">
        <v>64972102</v>
      </c>
      <c r="D34" s="155">
        <v>0</v>
      </c>
      <c r="E34" s="156">
        <v>52716187</v>
      </c>
      <c r="F34" s="60">
        <v>32527864</v>
      </c>
      <c r="G34" s="60">
        <v>5141401</v>
      </c>
      <c r="H34" s="60">
        <v>3722191</v>
      </c>
      <c r="I34" s="60">
        <v>1387465</v>
      </c>
      <c r="J34" s="60">
        <v>10251057</v>
      </c>
      <c r="K34" s="60">
        <v>2315731</v>
      </c>
      <c r="L34" s="60">
        <v>4725884</v>
      </c>
      <c r="M34" s="60">
        <v>1430075</v>
      </c>
      <c r="N34" s="60">
        <v>8471690</v>
      </c>
      <c r="O34" s="60">
        <v>2592950</v>
      </c>
      <c r="P34" s="60">
        <v>897409</v>
      </c>
      <c r="Q34" s="60">
        <v>1350550</v>
      </c>
      <c r="R34" s="60">
        <v>4840909</v>
      </c>
      <c r="S34" s="60">
        <v>0</v>
      </c>
      <c r="T34" s="60">
        <v>0</v>
      </c>
      <c r="U34" s="60">
        <v>0</v>
      </c>
      <c r="V34" s="60">
        <v>0</v>
      </c>
      <c r="W34" s="60">
        <v>23563656</v>
      </c>
      <c r="X34" s="60">
        <v>38831374</v>
      </c>
      <c r="Y34" s="60">
        <v>-15267718</v>
      </c>
      <c r="Z34" s="140">
        <v>-39.32</v>
      </c>
      <c r="AA34" s="155">
        <v>32527864</v>
      </c>
    </row>
    <row r="35" spans="1:27" ht="12.75">
      <c r="A35" s="181" t="s">
        <v>122</v>
      </c>
      <c r="B35" s="185"/>
      <c r="C35" s="155">
        <v>6496905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-300</v>
      </c>
      <c r="R35" s="60">
        <v>-300</v>
      </c>
      <c r="S35" s="60">
        <v>0</v>
      </c>
      <c r="T35" s="60">
        <v>0</v>
      </c>
      <c r="U35" s="60">
        <v>0</v>
      </c>
      <c r="V35" s="60">
        <v>0</v>
      </c>
      <c r="W35" s="60">
        <v>-300</v>
      </c>
      <c r="X35" s="60"/>
      <c r="Y35" s="60">
        <v>-300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637151429</v>
      </c>
      <c r="D36" s="188">
        <f>SUM(D25:D35)</f>
        <v>0</v>
      </c>
      <c r="E36" s="189">
        <f t="shared" si="1"/>
        <v>409435651</v>
      </c>
      <c r="F36" s="190">
        <f t="shared" si="1"/>
        <v>639222611</v>
      </c>
      <c r="G36" s="190">
        <f t="shared" si="1"/>
        <v>30255687</v>
      </c>
      <c r="H36" s="190">
        <f t="shared" si="1"/>
        <v>19341553</v>
      </c>
      <c r="I36" s="190">
        <f t="shared" si="1"/>
        <v>28605980</v>
      </c>
      <c r="J36" s="190">
        <f t="shared" si="1"/>
        <v>78203220</v>
      </c>
      <c r="K36" s="190">
        <f t="shared" si="1"/>
        <v>25555071</v>
      </c>
      <c r="L36" s="190">
        <f t="shared" si="1"/>
        <v>29655642</v>
      </c>
      <c r="M36" s="190">
        <f t="shared" si="1"/>
        <v>136783626</v>
      </c>
      <c r="N36" s="190">
        <f t="shared" si="1"/>
        <v>191994339</v>
      </c>
      <c r="O36" s="190">
        <f t="shared" si="1"/>
        <v>28681046</v>
      </c>
      <c r="P36" s="190">
        <f t="shared" si="1"/>
        <v>27281299</v>
      </c>
      <c r="Q36" s="190">
        <f t="shared" si="1"/>
        <v>26578708</v>
      </c>
      <c r="R36" s="190">
        <f t="shared" si="1"/>
        <v>82541053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352738612</v>
      </c>
      <c r="X36" s="190">
        <f t="shared" si="1"/>
        <v>300031149</v>
      </c>
      <c r="Y36" s="190">
        <f t="shared" si="1"/>
        <v>52707463</v>
      </c>
      <c r="Z36" s="191">
        <f>+IF(X36&lt;&gt;0,+(Y36/X36)*100,0)</f>
        <v>17.567330317426475</v>
      </c>
      <c r="AA36" s="188">
        <f>SUM(AA25:AA35)</f>
        <v>639222611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-227977474</v>
      </c>
      <c r="D38" s="199">
        <f>+D22-D36</f>
        <v>0</v>
      </c>
      <c r="E38" s="200">
        <f t="shared" si="2"/>
        <v>-468849</v>
      </c>
      <c r="F38" s="106">
        <f t="shared" si="2"/>
        <v>-222159249</v>
      </c>
      <c r="G38" s="106">
        <f t="shared" si="2"/>
        <v>61178071</v>
      </c>
      <c r="H38" s="106">
        <f t="shared" si="2"/>
        <v>2129918</v>
      </c>
      <c r="I38" s="106">
        <f t="shared" si="2"/>
        <v>-3721825</v>
      </c>
      <c r="J38" s="106">
        <f t="shared" si="2"/>
        <v>59586164</v>
      </c>
      <c r="K38" s="106">
        <f t="shared" si="2"/>
        <v>-1284113</v>
      </c>
      <c r="L38" s="106">
        <f t="shared" si="2"/>
        <v>-4906649</v>
      </c>
      <c r="M38" s="106">
        <f t="shared" si="2"/>
        <v>-61598048</v>
      </c>
      <c r="N38" s="106">
        <f t="shared" si="2"/>
        <v>-67788810</v>
      </c>
      <c r="O38" s="106">
        <f t="shared" si="2"/>
        <v>-3612027</v>
      </c>
      <c r="P38" s="106">
        <f t="shared" si="2"/>
        <v>-2105624</v>
      </c>
      <c r="Q38" s="106">
        <f t="shared" si="2"/>
        <v>37797960</v>
      </c>
      <c r="R38" s="106">
        <f t="shared" si="2"/>
        <v>32080309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23877663</v>
      </c>
      <c r="X38" s="106">
        <f>IF(F22=F36,0,X22-X36)</f>
        <v>43877835</v>
      </c>
      <c r="Y38" s="106">
        <f t="shared" si="2"/>
        <v>-20000172</v>
      </c>
      <c r="Z38" s="201">
        <f>+IF(X38&lt;&gt;0,+(Y38/X38)*100,0)</f>
        <v>-45.58149234117864</v>
      </c>
      <c r="AA38" s="199">
        <f>+AA22-AA36</f>
        <v>-222159249</v>
      </c>
    </row>
    <row r="39" spans="1:27" ht="12.75">
      <c r="A39" s="181" t="s">
        <v>46</v>
      </c>
      <c r="B39" s="185"/>
      <c r="C39" s="155">
        <v>103396482</v>
      </c>
      <c r="D39" s="155">
        <v>0</v>
      </c>
      <c r="E39" s="156">
        <v>135241150</v>
      </c>
      <c r="F39" s="60">
        <v>109851338</v>
      </c>
      <c r="G39" s="60">
        <v>39821000</v>
      </c>
      <c r="H39" s="60">
        <v>0</v>
      </c>
      <c r="I39" s="60">
        <v>0</v>
      </c>
      <c r="J39" s="60">
        <v>39821000</v>
      </c>
      <c r="K39" s="60">
        <v>15500000</v>
      </c>
      <c r="L39" s="60">
        <v>0</v>
      </c>
      <c r="M39" s="60">
        <v>15873000</v>
      </c>
      <c r="N39" s="60">
        <v>31373000</v>
      </c>
      <c r="O39" s="60">
        <v>0</v>
      </c>
      <c r="P39" s="60">
        <v>0</v>
      </c>
      <c r="Q39" s="60">
        <v>13031555</v>
      </c>
      <c r="R39" s="60">
        <v>13031555</v>
      </c>
      <c r="S39" s="60">
        <v>0</v>
      </c>
      <c r="T39" s="60">
        <v>0</v>
      </c>
      <c r="U39" s="60">
        <v>0</v>
      </c>
      <c r="V39" s="60">
        <v>0</v>
      </c>
      <c r="W39" s="60">
        <v>84225555</v>
      </c>
      <c r="X39" s="60">
        <v>104997000</v>
      </c>
      <c r="Y39" s="60">
        <v>-20771445</v>
      </c>
      <c r="Z39" s="140">
        <v>-19.78</v>
      </c>
      <c r="AA39" s="155">
        <v>109851338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-124580992</v>
      </c>
      <c r="D42" s="206">
        <f>SUM(D38:D41)</f>
        <v>0</v>
      </c>
      <c r="E42" s="207">
        <f t="shared" si="3"/>
        <v>134772301</v>
      </c>
      <c r="F42" s="88">
        <f t="shared" si="3"/>
        <v>-112307911</v>
      </c>
      <c r="G42" s="88">
        <f t="shared" si="3"/>
        <v>100999071</v>
      </c>
      <c r="H42" s="88">
        <f t="shared" si="3"/>
        <v>2129918</v>
      </c>
      <c r="I42" s="88">
        <f t="shared" si="3"/>
        <v>-3721825</v>
      </c>
      <c r="J42" s="88">
        <f t="shared" si="3"/>
        <v>99407164</v>
      </c>
      <c r="K42" s="88">
        <f t="shared" si="3"/>
        <v>14215887</v>
      </c>
      <c r="L42" s="88">
        <f t="shared" si="3"/>
        <v>-4906649</v>
      </c>
      <c r="M42" s="88">
        <f t="shared" si="3"/>
        <v>-45725048</v>
      </c>
      <c r="N42" s="88">
        <f t="shared" si="3"/>
        <v>-36415810</v>
      </c>
      <c r="O42" s="88">
        <f t="shared" si="3"/>
        <v>-3612027</v>
      </c>
      <c r="P42" s="88">
        <f t="shared" si="3"/>
        <v>-2105624</v>
      </c>
      <c r="Q42" s="88">
        <f t="shared" si="3"/>
        <v>50829515</v>
      </c>
      <c r="R42" s="88">
        <f t="shared" si="3"/>
        <v>45111864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108103218</v>
      </c>
      <c r="X42" s="88">
        <f t="shared" si="3"/>
        <v>148874835</v>
      </c>
      <c r="Y42" s="88">
        <f t="shared" si="3"/>
        <v>-40771617</v>
      </c>
      <c r="Z42" s="208">
        <f>+IF(X42&lt;&gt;0,+(Y42/X42)*100,0)</f>
        <v>-27.386506927110954</v>
      </c>
      <c r="AA42" s="206">
        <f>SUM(AA38:AA41)</f>
        <v>-112307911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-124580992</v>
      </c>
      <c r="D44" s="210">
        <f>+D42-D43</f>
        <v>0</v>
      </c>
      <c r="E44" s="211">
        <f t="shared" si="4"/>
        <v>134772301</v>
      </c>
      <c r="F44" s="77">
        <f t="shared" si="4"/>
        <v>-112307911</v>
      </c>
      <c r="G44" s="77">
        <f t="shared" si="4"/>
        <v>100999071</v>
      </c>
      <c r="H44" s="77">
        <f t="shared" si="4"/>
        <v>2129918</v>
      </c>
      <c r="I44" s="77">
        <f t="shared" si="4"/>
        <v>-3721825</v>
      </c>
      <c r="J44" s="77">
        <f t="shared" si="4"/>
        <v>99407164</v>
      </c>
      <c r="K44" s="77">
        <f t="shared" si="4"/>
        <v>14215887</v>
      </c>
      <c r="L44" s="77">
        <f t="shared" si="4"/>
        <v>-4906649</v>
      </c>
      <c r="M44" s="77">
        <f t="shared" si="4"/>
        <v>-45725048</v>
      </c>
      <c r="N44" s="77">
        <f t="shared" si="4"/>
        <v>-36415810</v>
      </c>
      <c r="O44" s="77">
        <f t="shared" si="4"/>
        <v>-3612027</v>
      </c>
      <c r="P44" s="77">
        <f t="shared" si="4"/>
        <v>-2105624</v>
      </c>
      <c r="Q44" s="77">
        <f t="shared" si="4"/>
        <v>50829515</v>
      </c>
      <c r="R44" s="77">
        <f t="shared" si="4"/>
        <v>45111864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108103218</v>
      </c>
      <c r="X44" s="77">
        <f t="shared" si="4"/>
        <v>148874835</v>
      </c>
      <c r="Y44" s="77">
        <f t="shared" si="4"/>
        <v>-40771617</v>
      </c>
      <c r="Z44" s="212">
        <f>+IF(X44&lt;&gt;0,+(Y44/X44)*100,0)</f>
        <v>-27.386506927110954</v>
      </c>
      <c r="AA44" s="210">
        <f>+AA42-AA43</f>
        <v>-112307911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-124580992</v>
      </c>
      <c r="D46" s="206">
        <f>SUM(D44:D45)</f>
        <v>0</v>
      </c>
      <c r="E46" s="207">
        <f t="shared" si="5"/>
        <v>134772301</v>
      </c>
      <c r="F46" s="88">
        <f t="shared" si="5"/>
        <v>-112307911</v>
      </c>
      <c r="G46" s="88">
        <f t="shared" si="5"/>
        <v>100999071</v>
      </c>
      <c r="H46" s="88">
        <f t="shared" si="5"/>
        <v>2129918</v>
      </c>
      <c r="I46" s="88">
        <f t="shared" si="5"/>
        <v>-3721825</v>
      </c>
      <c r="J46" s="88">
        <f t="shared" si="5"/>
        <v>99407164</v>
      </c>
      <c r="K46" s="88">
        <f t="shared" si="5"/>
        <v>14215887</v>
      </c>
      <c r="L46" s="88">
        <f t="shared" si="5"/>
        <v>-4906649</v>
      </c>
      <c r="M46" s="88">
        <f t="shared" si="5"/>
        <v>-45725048</v>
      </c>
      <c r="N46" s="88">
        <f t="shared" si="5"/>
        <v>-36415810</v>
      </c>
      <c r="O46" s="88">
        <f t="shared" si="5"/>
        <v>-3612027</v>
      </c>
      <c r="P46" s="88">
        <f t="shared" si="5"/>
        <v>-2105624</v>
      </c>
      <c r="Q46" s="88">
        <f t="shared" si="5"/>
        <v>50829515</v>
      </c>
      <c r="R46" s="88">
        <f t="shared" si="5"/>
        <v>45111864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108103218</v>
      </c>
      <c r="X46" s="88">
        <f t="shared" si="5"/>
        <v>148874835</v>
      </c>
      <c r="Y46" s="88">
        <f t="shared" si="5"/>
        <v>-40771617</v>
      </c>
      <c r="Z46" s="208">
        <f>+IF(X46&lt;&gt;0,+(Y46/X46)*100,0)</f>
        <v>-27.386506927110954</v>
      </c>
      <c r="AA46" s="206">
        <f>SUM(AA44:AA45)</f>
        <v>-112307911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-124580992</v>
      </c>
      <c r="D48" s="217">
        <f>SUM(D46:D47)</f>
        <v>0</v>
      </c>
      <c r="E48" s="218">
        <f t="shared" si="6"/>
        <v>134772301</v>
      </c>
      <c r="F48" s="219">
        <f t="shared" si="6"/>
        <v>-112307911</v>
      </c>
      <c r="G48" s="219">
        <f t="shared" si="6"/>
        <v>100999071</v>
      </c>
      <c r="H48" s="220">
        <f t="shared" si="6"/>
        <v>2129918</v>
      </c>
      <c r="I48" s="220">
        <f t="shared" si="6"/>
        <v>-3721825</v>
      </c>
      <c r="J48" s="220">
        <f t="shared" si="6"/>
        <v>99407164</v>
      </c>
      <c r="K48" s="220">
        <f t="shared" si="6"/>
        <v>14215887</v>
      </c>
      <c r="L48" s="220">
        <f t="shared" si="6"/>
        <v>-4906649</v>
      </c>
      <c r="M48" s="219">
        <f t="shared" si="6"/>
        <v>-45725048</v>
      </c>
      <c r="N48" s="219">
        <f t="shared" si="6"/>
        <v>-36415810</v>
      </c>
      <c r="O48" s="220">
        <f t="shared" si="6"/>
        <v>-3612027</v>
      </c>
      <c r="P48" s="220">
        <f t="shared" si="6"/>
        <v>-2105624</v>
      </c>
      <c r="Q48" s="220">
        <f t="shared" si="6"/>
        <v>50829515</v>
      </c>
      <c r="R48" s="220">
        <f t="shared" si="6"/>
        <v>45111864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108103218</v>
      </c>
      <c r="X48" s="220">
        <f t="shared" si="6"/>
        <v>148874835</v>
      </c>
      <c r="Y48" s="220">
        <f t="shared" si="6"/>
        <v>-40771617</v>
      </c>
      <c r="Z48" s="221">
        <f>+IF(X48&lt;&gt;0,+(Y48/X48)*100,0)</f>
        <v>-27.386506927110954</v>
      </c>
      <c r="AA48" s="222">
        <f>SUM(AA46:AA47)</f>
        <v>-112307911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11501310</v>
      </c>
      <c r="D5" s="153">
        <f>SUM(D6:D8)</f>
        <v>0</v>
      </c>
      <c r="E5" s="154">
        <f t="shared" si="0"/>
        <v>27000000</v>
      </c>
      <c r="F5" s="100">
        <f t="shared" si="0"/>
        <v>2766888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2766888</v>
      </c>
    </row>
    <row r="6" spans="1:27" ht="12.75">
      <c r="A6" s="138" t="s">
        <v>75</v>
      </c>
      <c r="B6" s="136"/>
      <c r="C6" s="155">
        <v>3430</v>
      </c>
      <c r="D6" s="155"/>
      <c r="E6" s="156"/>
      <c r="F6" s="60">
        <v>243984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243984</v>
      </c>
    </row>
    <row r="7" spans="1:27" ht="12.75">
      <c r="A7" s="138" t="s">
        <v>76</v>
      </c>
      <c r="B7" s="136"/>
      <c r="C7" s="157">
        <v>1750534</v>
      </c>
      <c r="D7" s="157"/>
      <c r="E7" s="158">
        <v>27000000</v>
      </c>
      <c r="F7" s="159">
        <v>2318460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2318460</v>
      </c>
    </row>
    <row r="8" spans="1:27" ht="12.75">
      <c r="A8" s="138" t="s">
        <v>77</v>
      </c>
      <c r="B8" s="136"/>
      <c r="C8" s="155">
        <v>9747346</v>
      </c>
      <c r="D8" s="155"/>
      <c r="E8" s="156"/>
      <c r="F8" s="60">
        <v>204444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204444</v>
      </c>
    </row>
    <row r="9" spans="1:27" ht="12.75">
      <c r="A9" s="135" t="s">
        <v>78</v>
      </c>
      <c r="B9" s="136"/>
      <c r="C9" s="153">
        <f aca="true" t="shared" si="1" ref="C9:Y9">SUM(C10:C14)</f>
        <v>1683891</v>
      </c>
      <c r="D9" s="153">
        <f>SUM(D10:D14)</f>
        <v>0</v>
      </c>
      <c r="E9" s="154">
        <f t="shared" si="1"/>
        <v>5700000</v>
      </c>
      <c r="F9" s="100">
        <f t="shared" si="1"/>
        <v>4225008</v>
      </c>
      <c r="G9" s="100">
        <f t="shared" si="1"/>
        <v>0</v>
      </c>
      <c r="H9" s="100">
        <f t="shared" si="1"/>
        <v>204299</v>
      </c>
      <c r="I9" s="100">
        <f t="shared" si="1"/>
        <v>0</v>
      </c>
      <c r="J9" s="100">
        <f t="shared" si="1"/>
        <v>204299</v>
      </c>
      <c r="K9" s="100">
        <f t="shared" si="1"/>
        <v>270770</v>
      </c>
      <c r="L9" s="100">
        <f t="shared" si="1"/>
        <v>0</v>
      </c>
      <c r="M9" s="100">
        <f t="shared" si="1"/>
        <v>0</v>
      </c>
      <c r="N9" s="100">
        <f t="shared" si="1"/>
        <v>270770</v>
      </c>
      <c r="O9" s="100">
        <f t="shared" si="1"/>
        <v>0</v>
      </c>
      <c r="P9" s="100">
        <f t="shared" si="1"/>
        <v>0</v>
      </c>
      <c r="Q9" s="100">
        <f t="shared" si="1"/>
        <v>857167</v>
      </c>
      <c r="R9" s="100">
        <f t="shared" si="1"/>
        <v>857167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1332236</v>
      </c>
      <c r="X9" s="100">
        <f t="shared" si="1"/>
        <v>1700000</v>
      </c>
      <c r="Y9" s="100">
        <f t="shared" si="1"/>
        <v>-367764</v>
      </c>
      <c r="Z9" s="137">
        <f>+IF(X9&lt;&gt;0,+(Y9/X9)*100,0)</f>
        <v>-21.633176470588236</v>
      </c>
      <c r="AA9" s="102">
        <f>SUM(AA10:AA14)</f>
        <v>4225008</v>
      </c>
    </row>
    <row r="10" spans="1:27" ht="12.75">
      <c r="A10" s="138" t="s">
        <v>79</v>
      </c>
      <c r="B10" s="136"/>
      <c r="C10" s="155">
        <v>1683891</v>
      </c>
      <c r="D10" s="155"/>
      <c r="E10" s="156">
        <v>4000000</v>
      </c>
      <c r="F10" s="60">
        <v>350004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350004</v>
      </c>
    </row>
    <row r="11" spans="1:27" ht="12.75">
      <c r="A11" s="138" t="s">
        <v>80</v>
      </c>
      <c r="B11" s="136"/>
      <c r="C11" s="155"/>
      <c r="D11" s="155"/>
      <c r="E11" s="156">
        <v>1700000</v>
      </c>
      <c r="F11" s="60">
        <v>2715000</v>
      </c>
      <c r="G11" s="60"/>
      <c r="H11" s="60">
        <v>204299</v>
      </c>
      <c r="I11" s="60"/>
      <c r="J11" s="60">
        <v>204299</v>
      </c>
      <c r="K11" s="60">
        <v>270770</v>
      </c>
      <c r="L11" s="60"/>
      <c r="M11" s="60"/>
      <c r="N11" s="60">
        <v>270770</v>
      </c>
      <c r="O11" s="60"/>
      <c r="P11" s="60"/>
      <c r="Q11" s="60">
        <v>857167</v>
      </c>
      <c r="R11" s="60">
        <v>857167</v>
      </c>
      <c r="S11" s="60"/>
      <c r="T11" s="60"/>
      <c r="U11" s="60"/>
      <c r="V11" s="60"/>
      <c r="W11" s="60">
        <v>1332236</v>
      </c>
      <c r="X11" s="60">
        <v>1700000</v>
      </c>
      <c r="Y11" s="60">
        <v>-367764</v>
      </c>
      <c r="Z11" s="140">
        <v>-21.63</v>
      </c>
      <c r="AA11" s="62">
        <v>2715000</v>
      </c>
    </row>
    <row r="12" spans="1:27" ht="12.75">
      <c r="A12" s="138" t="s">
        <v>81</v>
      </c>
      <c r="B12" s="136"/>
      <c r="C12" s="155"/>
      <c r="D12" s="155"/>
      <c r="E12" s="156"/>
      <c r="F12" s="60">
        <v>800004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800004</v>
      </c>
    </row>
    <row r="13" spans="1:27" ht="12.75">
      <c r="A13" s="138" t="s">
        <v>82</v>
      </c>
      <c r="B13" s="136"/>
      <c r="C13" s="155"/>
      <c r="D13" s="155"/>
      <c r="E13" s="156"/>
      <c r="F13" s="60">
        <v>360000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360000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38768914</v>
      </c>
      <c r="D15" s="153">
        <f>SUM(D16:D18)</f>
        <v>0</v>
      </c>
      <c r="E15" s="154">
        <f t="shared" si="2"/>
        <v>31581150</v>
      </c>
      <c r="F15" s="100">
        <f t="shared" si="2"/>
        <v>38748408</v>
      </c>
      <c r="G15" s="100">
        <f t="shared" si="2"/>
        <v>920797</v>
      </c>
      <c r="H15" s="100">
        <f t="shared" si="2"/>
        <v>2026362</v>
      </c>
      <c r="I15" s="100">
        <f t="shared" si="2"/>
        <v>1317480</v>
      </c>
      <c r="J15" s="100">
        <f t="shared" si="2"/>
        <v>4264639</v>
      </c>
      <c r="K15" s="100">
        <f t="shared" si="2"/>
        <v>733795</v>
      </c>
      <c r="L15" s="100">
        <f t="shared" si="2"/>
        <v>2982554</v>
      </c>
      <c r="M15" s="100">
        <f t="shared" si="2"/>
        <v>1673096</v>
      </c>
      <c r="N15" s="100">
        <f t="shared" si="2"/>
        <v>5389445</v>
      </c>
      <c r="O15" s="100">
        <f t="shared" si="2"/>
        <v>834881</v>
      </c>
      <c r="P15" s="100">
        <f t="shared" si="2"/>
        <v>2430067</v>
      </c>
      <c r="Q15" s="100">
        <f t="shared" si="2"/>
        <v>2075516</v>
      </c>
      <c r="R15" s="100">
        <f t="shared" si="2"/>
        <v>5340464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14994548</v>
      </c>
      <c r="X15" s="100">
        <f t="shared" si="2"/>
        <v>23685763</v>
      </c>
      <c r="Y15" s="100">
        <f t="shared" si="2"/>
        <v>-8691215</v>
      </c>
      <c r="Z15" s="137">
        <f>+IF(X15&lt;&gt;0,+(Y15/X15)*100,0)</f>
        <v>-36.6938358709407</v>
      </c>
      <c r="AA15" s="102">
        <f>SUM(AA16:AA18)</f>
        <v>38748408</v>
      </c>
    </row>
    <row r="16" spans="1:27" ht="12.75">
      <c r="A16" s="138" t="s">
        <v>85</v>
      </c>
      <c r="B16" s="136"/>
      <c r="C16" s="155"/>
      <c r="D16" s="155"/>
      <c r="E16" s="156"/>
      <c r="F16" s="60">
        <v>342396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342396</v>
      </c>
    </row>
    <row r="17" spans="1:27" ht="12.75">
      <c r="A17" s="138" t="s">
        <v>86</v>
      </c>
      <c r="B17" s="136"/>
      <c r="C17" s="155">
        <v>38768914</v>
      </c>
      <c r="D17" s="155"/>
      <c r="E17" s="156">
        <v>31581150</v>
      </c>
      <c r="F17" s="60">
        <v>38406012</v>
      </c>
      <c r="G17" s="60">
        <v>920797</v>
      </c>
      <c r="H17" s="60">
        <v>2026362</v>
      </c>
      <c r="I17" s="60">
        <v>1317480</v>
      </c>
      <c r="J17" s="60">
        <v>4264639</v>
      </c>
      <c r="K17" s="60">
        <v>733795</v>
      </c>
      <c r="L17" s="60">
        <v>2982554</v>
      </c>
      <c r="M17" s="60">
        <v>1673096</v>
      </c>
      <c r="N17" s="60">
        <v>5389445</v>
      </c>
      <c r="O17" s="60">
        <v>834881</v>
      </c>
      <c r="P17" s="60">
        <v>2430067</v>
      </c>
      <c r="Q17" s="60">
        <v>2075516</v>
      </c>
      <c r="R17" s="60">
        <v>5340464</v>
      </c>
      <c r="S17" s="60"/>
      <c r="T17" s="60"/>
      <c r="U17" s="60"/>
      <c r="V17" s="60"/>
      <c r="W17" s="60">
        <v>14994548</v>
      </c>
      <c r="X17" s="60">
        <v>23685763</v>
      </c>
      <c r="Y17" s="60">
        <v>-8691215</v>
      </c>
      <c r="Z17" s="140">
        <v>-36.69</v>
      </c>
      <c r="AA17" s="62">
        <v>38406012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7064845</v>
      </c>
      <c r="D19" s="153">
        <f>SUM(D20:D23)</f>
        <v>0</v>
      </c>
      <c r="E19" s="154">
        <f t="shared" si="3"/>
        <v>101960000</v>
      </c>
      <c r="F19" s="100">
        <f t="shared" si="3"/>
        <v>88015020</v>
      </c>
      <c r="G19" s="100">
        <f t="shared" si="3"/>
        <v>1618081</v>
      </c>
      <c r="H19" s="100">
        <f t="shared" si="3"/>
        <v>717178</v>
      </c>
      <c r="I19" s="100">
        <f t="shared" si="3"/>
        <v>3318496</v>
      </c>
      <c r="J19" s="100">
        <f t="shared" si="3"/>
        <v>5653755</v>
      </c>
      <c r="K19" s="100">
        <f t="shared" si="3"/>
        <v>2391259</v>
      </c>
      <c r="L19" s="100">
        <f t="shared" si="3"/>
        <v>1972659</v>
      </c>
      <c r="M19" s="100">
        <f t="shared" si="3"/>
        <v>8068954</v>
      </c>
      <c r="N19" s="100">
        <f t="shared" si="3"/>
        <v>12432872</v>
      </c>
      <c r="O19" s="100">
        <f t="shared" si="3"/>
        <v>102960</v>
      </c>
      <c r="P19" s="100">
        <f t="shared" si="3"/>
        <v>2420363</v>
      </c>
      <c r="Q19" s="100">
        <f t="shared" si="3"/>
        <v>4723871</v>
      </c>
      <c r="R19" s="100">
        <f t="shared" si="3"/>
        <v>7247194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25333821</v>
      </c>
      <c r="X19" s="100">
        <f t="shared" si="3"/>
        <v>56307339</v>
      </c>
      <c r="Y19" s="100">
        <f t="shared" si="3"/>
        <v>-30973518</v>
      </c>
      <c r="Z19" s="137">
        <f>+IF(X19&lt;&gt;0,+(Y19/X19)*100,0)</f>
        <v>-55.00795908682525</v>
      </c>
      <c r="AA19" s="102">
        <f>SUM(AA20:AA23)</f>
        <v>88015020</v>
      </c>
    </row>
    <row r="20" spans="1:27" ht="12.75">
      <c r="A20" s="138" t="s">
        <v>89</v>
      </c>
      <c r="B20" s="136"/>
      <c r="C20" s="155">
        <v>6974845</v>
      </c>
      <c r="D20" s="155"/>
      <c r="E20" s="156">
        <v>6000000</v>
      </c>
      <c r="F20" s="60">
        <v>12780012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>
        <v>624109</v>
      </c>
      <c r="R20" s="60">
        <v>624109</v>
      </c>
      <c r="S20" s="60"/>
      <c r="T20" s="60"/>
      <c r="U20" s="60"/>
      <c r="V20" s="60"/>
      <c r="W20" s="60">
        <v>624109</v>
      </c>
      <c r="X20" s="60">
        <v>4500000</v>
      </c>
      <c r="Y20" s="60">
        <v>-3875891</v>
      </c>
      <c r="Z20" s="140">
        <v>-86.13</v>
      </c>
      <c r="AA20" s="62">
        <v>12780012</v>
      </c>
    </row>
    <row r="21" spans="1:27" ht="12.75">
      <c r="A21" s="138" t="s">
        <v>90</v>
      </c>
      <c r="B21" s="136"/>
      <c r="C21" s="155"/>
      <c r="D21" s="155"/>
      <c r="E21" s="156">
        <v>42716000</v>
      </c>
      <c r="F21" s="60">
        <v>45260004</v>
      </c>
      <c r="G21" s="60">
        <v>367928</v>
      </c>
      <c r="H21" s="60">
        <v>312729</v>
      </c>
      <c r="I21" s="60">
        <v>1239017</v>
      </c>
      <c r="J21" s="60">
        <v>1919674</v>
      </c>
      <c r="K21" s="60">
        <v>283540</v>
      </c>
      <c r="L21" s="60">
        <v>980879</v>
      </c>
      <c r="M21" s="60">
        <v>7879554</v>
      </c>
      <c r="N21" s="60">
        <v>9143973</v>
      </c>
      <c r="O21" s="60">
        <v>42782</v>
      </c>
      <c r="P21" s="60">
        <v>834747</v>
      </c>
      <c r="Q21" s="60">
        <v>2225288</v>
      </c>
      <c r="R21" s="60">
        <v>3102817</v>
      </c>
      <c r="S21" s="60"/>
      <c r="T21" s="60"/>
      <c r="U21" s="60"/>
      <c r="V21" s="60"/>
      <c r="W21" s="60">
        <v>14166464</v>
      </c>
      <c r="X21" s="60">
        <v>32037003</v>
      </c>
      <c r="Y21" s="60">
        <v>-17870539</v>
      </c>
      <c r="Z21" s="140">
        <v>-55.78</v>
      </c>
      <c r="AA21" s="62">
        <v>45260004</v>
      </c>
    </row>
    <row r="22" spans="1:27" ht="12.75">
      <c r="A22" s="138" t="s">
        <v>91</v>
      </c>
      <c r="B22" s="136"/>
      <c r="C22" s="157"/>
      <c r="D22" s="157"/>
      <c r="E22" s="158">
        <v>53244000</v>
      </c>
      <c r="F22" s="159">
        <v>16560000</v>
      </c>
      <c r="G22" s="159">
        <v>1250153</v>
      </c>
      <c r="H22" s="159">
        <v>404449</v>
      </c>
      <c r="I22" s="159">
        <v>2079479</v>
      </c>
      <c r="J22" s="159">
        <v>3734081</v>
      </c>
      <c r="K22" s="159">
        <v>2107719</v>
      </c>
      <c r="L22" s="159">
        <v>991780</v>
      </c>
      <c r="M22" s="159">
        <v>189400</v>
      </c>
      <c r="N22" s="159">
        <v>3288899</v>
      </c>
      <c r="O22" s="159">
        <v>60178</v>
      </c>
      <c r="P22" s="159">
        <v>1585616</v>
      </c>
      <c r="Q22" s="159">
        <v>1874474</v>
      </c>
      <c r="R22" s="159">
        <v>3520268</v>
      </c>
      <c r="S22" s="159"/>
      <c r="T22" s="159"/>
      <c r="U22" s="159"/>
      <c r="V22" s="159"/>
      <c r="W22" s="159">
        <v>10543248</v>
      </c>
      <c r="X22" s="159">
        <v>19770336</v>
      </c>
      <c r="Y22" s="159">
        <v>-9227088</v>
      </c>
      <c r="Z22" s="141">
        <v>-46.67</v>
      </c>
      <c r="AA22" s="225">
        <v>16560000</v>
      </c>
    </row>
    <row r="23" spans="1:27" ht="12.75">
      <c r="A23" s="138" t="s">
        <v>92</v>
      </c>
      <c r="B23" s="136"/>
      <c r="C23" s="155">
        <v>90000</v>
      </c>
      <c r="D23" s="155"/>
      <c r="E23" s="156"/>
      <c r="F23" s="60">
        <v>13415004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13415004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59018960</v>
      </c>
      <c r="D25" s="217">
        <f>+D5+D9+D15+D19+D24</f>
        <v>0</v>
      </c>
      <c r="E25" s="230">
        <f t="shared" si="4"/>
        <v>166241150</v>
      </c>
      <c r="F25" s="219">
        <f t="shared" si="4"/>
        <v>133755324</v>
      </c>
      <c r="G25" s="219">
        <f t="shared" si="4"/>
        <v>2538878</v>
      </c>
      <c r="H25" s="219">
        <f t="shared" si="4"/>
        <v>2947839</v>
      </c>
      <c r="I25" s="219">
        <f t="shared" si="4"/>
        <v>4635976</v>
      </c>
      <c r="J25" s="219">
        <f t="shared" si="4"/>
        <v>10122693</v>
      </c>
      <c r="K25" s="219">
        <f t="shared" si="4"/>
        <v>3395824</v>
      </c>
      <c r="L25" s="219">
        <f t="shared" si="4"/>
        <v>4955213</v>
      </c>
      <c r="M25" s="219">
        <f t="shared" si="4"/>
        <v>9742050</v>
      </c>
      <c r="N25" s="219">
        <f t="shared" si="4"/>
        <v>18093087</v>
      </c>
      <c r="O25" s="219">
        <f t="shared" si="4"/>
        <v>937841</v>
      </c>
      <c r="P25" s="219">
        <f t="shared" si="4"/>
        <v>4850430</v>
      </c>
      <c r="Q25" s="219">
        <f t="shared" si="4"/>
        <v>7656554</v>
      </c>
      <c r="R25" s="219">
        <f t="shared" si="4"/>
        <v>13444825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41660605</v>
      </c>
      <c r="X25" s="219">
        <f t="shared" si="4"/>
        <v>81693102</v>
      </c>
      <c r="Y25" s="219">
        <f t="shared" si="4"/>
        <v>-40032497</v>
      </c>
      <c r="Z25" s="231">
        <f>+IF(X25&lt;&gt;0,+(Y25/X25)*100,0)</f>
        <v>-49.003521741652065</v>
      </c>
      <c r="AA25" s="232">
        <f>+AA5+AA9+AA15+AA19+AA24</f>
        <v>133755324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45743759</v>
      </c>
      <c r="D28" s="155"/>
      <c r="E28" s="156">
        <v>117597150</v>
      </c>
      <c r="F28" s="60">
        <v>126763428</v>
      </c>
      <c r="G28" s="60">
        <v>2538878</v>
      </c>
      <c r="H28" s="60">
        <v>2947839</v>
      </c>
      <c r="I28" s="60">
        <v>4635976</v>
      </c>
      <c r="J28" s="60">
        <v>10122693</v>
      </c>
      <c r="K28" s="60">
        <v>3395824</v>
      </c>
      <c r="L28" s="60">
        <v>4955213</v>
      </c>
      <c r="M28" s="60">
        <v>9742050</v>
      </c>
      <c r="N28" s="60">
        <v>18093087</v>
      </c>
      <c r="O28" s="60">
        <v>937841</v>
      </c>
      <c r="P28" s="60">
        <v>4850430</v>
      </c>
      <c r="Q28" s="60">
        <v>7656554</v>
      </c>
      <c r="R28" s="60">
        <v>13444825</v>
      </c>
      <c r="S28" s="60"/>
      <c r="T28" s="60"/>
      <c r="U28" s="60"/>
      <c r="V28" s="60"/>
      <c r="W28" s="60">
        <v>41660605</v>
      </c>
      <c r="X28" s="60">
        <v>104997000</v>
      </c>
      <c r="Y28" s="60">
        <v>-63336395</v>
      </c>
      <c r="Z28" s="140">
        <v>-60.32</v>
      </c>
      <c r="AA28" s="155">
        <v>126763428</v>
      </c>
    </row>
    <row r="29" spans="1:27" ht="12.75">
      <c r="A29" s="234" t="s">
        <v>134</v>
      </c>
      <c r="B29" s="136"/>
      <c r="C29" s="155"/>
      <c r="D29" s="155"/>
      <c r="E29" s="156">
        <v>17644000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45743759</v>
      </c>
      <c r="D32" s="210">
        <f>SUM(D28:D31)</f>
        <v>0</v>
      </c>
      <c r="E32" s="211">
        <f t="shared" si="5"/>
        <v>135241150</v>
      </c>
      <c r="F32" s="77">
        <f t="shared" si="5"/>
        <v>126763428</v>
      </c>
      <c r="G32" s="77">
        <f t="shared" si="5"/>
        <v>2538878</v>
      </c>
      <c r="H32" s="77">
        <f t="shared" si="5"/>
        <v>2947839</v>
      </c>
      <c r="I32" s="77">
        <f t="shared" si="5"/>
        <v>4635976</v>
      </c>
      <c r="J32" s="77">
        <f t="shared" si="5"/>
        <v>10122693</v>
      </c>
      <c r="K32" s="77">
        <f t="shared" si="5"/>
        <v>3395824</v>
      </c>
      <c r="L32" s="77">
        <f t="shared" si="5"/>
        <v>4955213</v>
      </c>
      <c r="M32" s="77">
        <f t="shared" si="5"/>
        <v>9742050</v>
      </c>
      <c r="N32" s="77">
        <f t="shared" si="5"/>
        <v>18093087</v>
      </c>
      <c r="O32" s="77">
        <f t="shared" si="5"/>
        <v>937841</v>
      </c>
      <c r="P32" s="77">
        <f t="shared" si="5"/>
        <v>4850430</v>
      </c>
      <c r="Q32" s="77">
        <f t="shared" si="5"/>
        <v>7656554</v>
      </c>
      <c r="R32" s="77">
        <f t="shared" si="5"/>
        <v>13444825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41660605</v>
      </c>
      <c r="X32" s="77">
        <f t="shared" si="5"/>
        <v>104997000</v>
      </c>
      <c r="Y32" s="77">
        <f t="shared" si="5"/>
        <v>-63336395</v>
      </c>
      <c r="Z32" s="212">
        <f>+IF(X32&lt;&gt;0,+(Y32/X32)*100,0)</f>
        <v>-60.322099679038445</v>
      </c>
      <c r="AA32" s="79">
        <f>SUM(AA28:AA31)</f>
        <v>126763428</v>
      </c>
    </row>
    <row r="33" spans="1:27" ht="12.75">
      <c r="A33" s="237" t="s">
        <v>51</v>
      </c>
      <c r="B33" s="136" t="s">
        <v>137</v>
      </c>
      <c r="C33" s="155">
        <v>90000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7903121</v>
      </c>
      <c r="D34" s="155"/>
      <c r="E34" s="156">
        <v>31000000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5282080</v>
      </c>
      <c r="D35" s="155"/>
      <c r="E35" s="156"/>
      <c r="F35" s="60">
        <v>6991896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6991896</v>
      </c>
    </row>
    <row r="36" spans="1:27" ht="12.75">
      <c r="A36" s="238" t="s">
        <v>139</v>
      </c>
      <c r="B36" s="149"/>
      <c r="C36" s="222">
        <f aca="true" t="shared" si="6" ref="C36:Y36">SUM(C32:C35)</f>
        <v>59018960</v>
      </c>
      <c r="D36" s="222">
        <f>SUM(D32:D35)</f>
        <v>0</v>
      </c>
      <c r="E36" s="218">
        <f t="shared" si="6"/>
        <v>166241150</v>
      </c>
      <c r="F36" s="220">
        <f t="shared" si="6"/>
        <v>133755324</v>
      </c>
      <c r="G36" s="220">
        <f t="shared" si="6"/>
        <v>2538878</v>
      </c>
      <c r="H36" s="220">
        <f t="shared" si="6"/>
        <v>2947839</v>
      </c>
      <c r="I36" s="220">
        <f t="shared" si="6"/>
        <v>4635976</v>
      </c>
      <c r="J36" s="220">
        <f t="shared" si="6"/>
        <v>10122693</v>
      </c>
      <c r="K36" s="220">
        <f t="shared" si="6"/>
        <v>3395824</v>
      </c>
      <c r="L36" s="220">
        <f t="shared" si="6"/>
        <v>4955213</v>
      </c>
      <c r="M36" s="220">
        <f t="shared" si="6"/>
        <v>9742050</v>
      </c>
      <c r="N36" s="220">
        <f t="shared" si="6"/>
        <v>18093087</v>
      </c>
      <c r="O36" s="220">
        <f t="shared" si="6"/>
        <v>937841</v>
      </c>
      <c r="P36" s="220">
        <f t="shared" si="6"/>
        <v>4850430</v>
      </c>
      <c r="Q36" s="220">
        <f t="shared" si="6"/>
        <v>7656554</v>
      </c>
      <c r="R36" s="220">
        <f t="shared" si="6"/>
        <v>13444825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41660605</v>
      </c>
      <c r="X36" s="220">
        <f t="shared" si="6"/>
        <v>104997000</v>
      </c>
      <c r="Y36" s="220">
        <f t="shared" si="6"/>
        <v>-63336395</v>
      </c>
      <c r="Z36" s="221">
        <f>+IF(X36&lt;&gt;0,+(Y36/X36)*100,0)</f>
        <v>-60.322099679038445</v>
      </c>
      <c r="AA36" s="239">
        <f>SUM(AA32:AA35)</f>
        <v>133755324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2080903</v>
      </c>
      <c r="D6" s="155"/>
      <c r="E6" s="59"/>
      <c r="F6" s="60"/>
      <c r="G6" s="60">
        <v>59531295</v>
      </c>
      <c r="H6" s="60">
        <v>54066663</v>
      </c>
      <c r="I6" s="60">
        <v>38157268</v>
      </c>
      <c r="J6" s="60">
        <v>38157268</v>
      </c>
      <c r="K6" s="60">
        <v>39463749</v>
      </c>
      <c r="L6" s="60">
        <v>27314288</v>
      </c>
      <c r="M6" s="60">
        <v>1808214</v>
      </c>
      <c r="N6" s="60">
        <v>1808214</v>
      </c>
      <c r="O6" s="60">
        <v>1248901</v>
      </c>
      <c r="P6" s="60">
        <v>2373375</v>
      </c>
      <c r="Q6" s="60">
        <v>3080174</v>
      </c>
      <c r="R6" s="60">
        <v>3080174</v>
      </c>
      <c r="S6" s="60"/>
      <c r="T6" s="60"/>
      <c r="U6" s="60"/>
      <c r="V6" s="60"/>
      <c r="W6" s="60">
        <v>3080174</v>
      </c>
      <c r="X6" s="60"/>
      <c r="Y6" s="60">
        <v>3080174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>
        <v>29481111</v>
      </c>
      <c r="N7" s="60">
        <v>29481111</v>
      </c>
      <c r="O7" s="60">
        <v>21618822</v>
      </c>
      <c r="P7" s="60">
        <v>27485947</v>
      </c>
      <c r="Q7" s="60">
        <v>31159521</v>
      </c>
      <c r="R7" s="60">
        <v>31159521</v>
      </c>
      <c r="S7" s="60"/>
      <c r="T7" s="60"/>
      <c r="U7" s="60"/>
      <c r="V7" s="60"/>
      <c r="W7" s="60">
        <v>31159521</v>
      </c>
      <c r="X7" s="60"/>
      <c r="Y7" s="60">
        <v>31159521</v>
      </c>
      <c r="Z7" s="140"/>
      <c r="AA7" s="62"/>
    </row>
    <row r="8" spans="1:27" ht="12.75">
      <c r="A8" s="249" t="s">
        <v>145</v>
      </c>
      <c r="B8" s="182"/>
      <c r="C8" s="155">
        <v>146501145</v>
      </c>
      <c r="D8" s="155"/>
      <c r="E8" s="59">
        <v>208014497</v>
      </c>
      <c r="F8" s="60">
        <v>213014497</v>
      </c>
      <c r="G8" s="60">
        <v>195271435</v>
      </c>
      <c r="H8" s="60">
        <v>202706236</v>
      </c>
      <c r="I8" s="60">
        <v>206715217</v>
      </c>
      <c r="J8" s="60">
        <v>206715217</v>
      </c>
      <c r="K8" s="60">
        <v>211201481</v>
      </c>
      <c r="L8" s="60">
        <v>213465465</v>
      </c>
      <c r="M8" s="60">
        <v>218271157</v>
      </c>
      <c r="N8" s="60">
        <v>218271157</v>
      </c>
      <c r="O8" s="60">
        <v>223689385</v>
      </c>
      <c r="P8" s="60">
        <v>228782936</v>
      </c>
      <c r="Q8" s="60">
        <v>234725190</v>
      </c>
      <c r="R8" s="60">
        <v>234725190</v>
      </c>
      <c r="S8" s="60"/>
      <c r="T8" s="60"/>
      <c r="U8" s="60"/>
      <c r="V8" s="60"/>
      <c r="W8" s="60">
        <v>234725190</v>
      </c>
      <c r="X8" s="60">
        <v>159760873</v>
      </c>
      <c r="Y8" s="60">
        <v>74964317</v>
      </c>
      <c r="Z8" s="140">
        <v>46.92</v>
      </c>
      <c r="AA8" s="62">
        <v>213014497</v>
      </c>
    </row>
    <row r="9" spans="1:27" ht="12.75">
      <c r="A9" s="249" t="s">
        <v>146</v>
      </c>
      <c r="B9" s="182"/>
      <c r="C9" s="155">
        <v>58946414</v>
      </c>
      <c r="D9" s="155"/>
      <c r="E9" s="59">
        <v>62359477</v>
      </c>
      <c r="F9" s="60">
        <v>62359477</v>
      </c>
      <c r="G9" s="60">
        <v>161808902</v>
      </c>
      <c r="H9" s="60">
        <v>165731327</v>
      </c>
      <c r="I9" s="60">
        <v>170329133</v>
      </c>
      <c r="J9" s="60">
        <v>170329133</v>
      </c>
      <c r="K9" s="60">
        <v>169870624</v>
      </c>
      <c r="L9" s="60">
        <v>170808680</v>
      </c>
      <c r="M9" s="60">
        <v>175351409</v>
      </c>
      <c r="N9" s="60">
        <v>175351409</v>
      </c>
      <c r="O9" s="60">
        <v>180600980</v>
      </c>
      <c r="P9" s="60">
        <v>171566386</v>
      </c>
      <c r="Q9" s="60">
        <v>176542031</v>
      </c>
      <c r="R9" s="60">
        <v>176542031</v>
      </c>
      <c r="S9" s="60"/>
      <c r="T9" s="60"/>
      <c r="U9" s="60"/>
      <c r="V9" s="60"/>
      <c r="W9" s="60">
        <v>176542031</v>
      </c>
      <c r="X9" s="60">
        <v>46769608</v>
      </c>
      <c r="Y9" s="60">
        <v>129772423</v>
      </c>
      <c r="Z9" s="140">
        <v>277.47</v>
      </c>
      <c r="AA9" s="62">
        <v>62359477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2420121</v>
      </c>
      <c r="D11" s="155"/>
      <c r="E11" s="59">
        <v>5123000</v>
      </c>
      <c r="F11" s="60">
        <v>5123000</v>
      </c>
      <c r="G11" s="60">
        <v>2420121</v>
      </c>
      <c r="H11" s="60">
        <v>2420121</v>
      </c>
      <c r="I11" s="60">
        <v>2420121</v>
      </c>
      <c r="J11" s="60">
        <v>2420121</v>
      </c>
      <c r="K11" s="60">
        <v>1841850</v>
      </c>
      <c r="L11" s="60">
        <v>2051825</v>
      </c>
      <c r="M11" s="60">
        <v>2578767</v>
      </c>
      <c r="N11" s="60">
        <v>2578767</v>
      </c>
      <c r="O11" s="60">
        <v>2237588</v>
      </c>
      <c r="P11" s="60">
        <v>4826604</v>
      </c>
      <c r="Q11" s="60">
        <v>4854572</v>
      </c>
      <c r="R11" s="60">
        <v>4854572</v>
      </c>
      <c r="S11" s="60"/>
      <c r="T11" s="60"/>
      <c r="U11" s="60"/>
      <c r="V11" s="60"/>
      <c r="W11" s="60">
        <v>4854572</v>
      </c>
      <c r="X11" s="60">
        <v>3842250</v>
      </c>
      <c r="Y11" s="60">
        <v>1012322</v>
      </c>
      <c r="Z11" s="140">
        <v>26.35</v>
      </c>
      <c r="AA11" s="62">
        <v>5123000</v>
      </c>
    </row>
    <row r="12" spans="1:27" ht="12.75">
      <c r="A12" s="250" t="s">
        <v>56</v>
      </c>
      <c r="B12" s="251"/>
      <c r="C12" s="168">
        <f aca="true" t="shared" si="0" ref="C12:Y12">SUM(C6:C11)</f>
        <v>209948583</v>
      </c>
      <c r="D12" s="168">
        <f>SUM(D6:D11)</f>
        <v>0</v>
      </c>
      <c r="E12" s="72">
        <f t="shared" si="0"/>
        <v>275496974</v>
      </c>
      <c r="F12" s="73">
        <f t="shared" si="0"/>
        <v>280496974</v>
      </c>
      <c r="G12" s="73">
        <f t="shared" si="0"/>
        <v>419031753</v>
      </c>
      <c r="H12" s="73">
        <f t="shared" si="0"/>
        <v>424924347</v>
      </c>
      <c r="I12" s="73">
        <f t="shared" si="0"/>
        <v>417621739</v>
      </c>
      <c r="J12" s="73">
        <f t="shared" si="0"/>
        <v>417621739</v>
      </c>
      <c r="K12" s="73">
        <f t="shared" si="0"/>
        <v>422377704</v>
      </c>
      <c r="L12" s="73">
        <f t="shared" si="0"/>
        <v>413640258</v>
      </c>
      <c r="M12" s="73">
        <f t="shared" si="0"/>
        <v>427490658</v>
      </c>
      <c r="N12" s="73">
        <f t="shared" si="0"/>
        <v>427490658</v>
      </c>
      <c r="O12" s="73">
        <f t="shared" si="0"/>
        <v>429395676</v>
      </c>
      <c r="P12" s="73">
        <f t="shared" si="0"/>
        <v>435035248</v>
      </c>
      <c r="Q12" s="73">
        <f t="shared" si="0"/>
        <v>450361488</v>
      </c>
      <c r="R12" s="73">
        <f t="shared" si="0"/>
        <v>450361488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450361488</v>
      </c>
      <c r="X12" s="73">
        <f t="shared" si="0"/>
        <v>210372731</v>
      </c>
      <c r="Y12" s="73">
        <f t="shared" si="0"/>
        <v>239988757</v>
      </c>
      <c r="Z12" s="170">
        <f>+IF(X12&lt;&gt;0,+(Y12/X12)*100,0)</f>
        <v>114.07788255598584</v>
      </c>
      <c r="AA12" s="74">
        <f>SUM(AA6:AA11)</f>
        <v>280496974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3211861</v>
      </c>
      <c r="D16" s="155"/>
      <c r="E16" s="59">
        <v>2870000</v>
      </c>
      <c r="F16" s="60">
        <v>2870000</v>
      </c>
      <c r="G16" s="159">
        <v>3211861</v>
      </c>
      <c r="H16" s="159">
        <v>3211861</v>
      </c>
      <c r="I16" s="159">
        <v>3211861</v>
      </c>
      <c r="J16" s="60">
        <v>3211861</v>
      </c>
      <c r="K16" s="159">
        <v>3211861</v>
      </c>
      <c r="L16" s="159">
        <v>3211861</v>
      </c>
      <c r="M16" s="60">
        <v>6812522</v>
      </c>
      <c r="N16" s="159">
        <v>6812522</v>
      </c>
      <c r="O16" s="159">
        <v>3211861</v>
      </c>
      <c r="P16" s="159">
        <v>3211861</v>
      </c>
      <c r="Q16" s="60">
        <v>3211861</v>
      </c>
      <c r="R16" s="159">
        <v>3211861</v>
      </c>
      <c r="S16" s="159"/>
      <c r="T16" s="60"/>
      <c r="U16" s="159"/>
      <c r="V16" s="159"/>
      <c r="W16" s="159">
        <v>3211861</v>
      </c>
      <c r="X16" s="60">
        <v>2152500</v>
      </c>
      <c r="Y16" s="159">
        <v>1059361</v>
      </c>
      <c r="Z16" s="141">
        <v>49.22</v>
      </c>
      <c r="AA16" s="225">
        <v>2870000</v>
      </c>
    </row>
    <row r="17" spans="1:27" ht="12.75">
      <c r="A17" s="249" t="s">
        <v>152</v>
      </c>
      <c r="B17" s="182"/>
      <c r="C17" s="155">
        <v>68648208</v>
      </c>
      <c r="D17" s="155"/>
      <c r="E17" s="59">
        <v>87445050</v>
      </c>
      <c r="F17" s="60">
        <v>87445050</v>
      </c>
      <c r="G17" s="60">
        <v>68648208</v>
      </c>
      <c r="H17" s="60">
        <v>68648208</v>
      </c>
      <c r="I17" s="60">
        <v>68648208</v>
      </c>
      <c r="J17" s="60">
        <v>68648208</v>
      </c>
      <c r="K17" s="60">
        <v>68648208</v>
      </c>
      <c r="L17" s="60">
        <v>68648208</v>
      </c>
      <c r="M17" s="60">
        <v>96547400</v>
      </c>
      <c r="N17" s="60">
        <v>96547400</v>
      </c>
      <c r="O17" s="60">
        <v>67162541</v>
      </c>
      <c r="P17" s="60">
        <v>67162541</v>
      </c>
      <c r="Q17" s="60">
        <v>67162541</v>
      </c>
      <c r="R17" s="60">
        <v>67162541</v>
      </c>
      <c r="S17" s="60"/>
      <c r="T17" s="60"/>
      <c r="U17" s="60"/>
      <c r="V17" s="60"/>
      <c r="W17" s="60">
        <v>67162541</v>
      </c>
      <c r="X17" s="60">
        <v>65583788</v>
      </c>
      <c r="Y17" s="60">
        <v>1578753</v>
      </c>
      <c r="Z17" s="140">
        <v>2.41</v>
      </c>
      <c r="AA17" s="62">
        <v>87445050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3114843488</v>
      </c>
      <c r="D19" s="155"/>
      <c r="E19" s="59">
        <v>3426553601</v>
      </c>
      <c r="F19" s="60">
        <v>3419553601</v>
      </c>
      <c r="G19" s="60">
        <v>3120339322</v>
      </c>
      <c r="H19" s="60">
        <v>3120339322</v>
      </c>
      <c r="I19" s="60">
        <v>3120339322</v>
      </c>
      <c r="J19" s="60">
        <v>3120339322</v>
      </c>
      <c r="K19" s="60">
        <v>3120339322</v>
      </c>
      <c r="L19" s="60">
        <v>3120339322</v>
      </c>
      <c r="M19" s="60">
        <v>3006987161</v>
      </c>
      <c r="N19" s="60">
        <v>3006987161</v>
      </c>
      <c r="O19" s="60">
        <v>3010444326</v>
      </c>
      <c r="P19" s="60">
        <v>3010444326</v>
      </c>
      <c r="Q19" s="60">
        <v>3010444326</v>
      </c>
      <c r="R19" s="60">
        <v>3010444326</v>
      </c>
      <c r="S19" s="60"/>
      <c r="T19" s="60"/>
      <c r="U19" s="60"/>
      <c r="V19" s="60"/>
      <c r="W19" s="60">
        <v>3010444326</v>
      </c>
      <c r="X19" s="60">
        <v>2564665201</v>
      </c>
      <c r="Y19" s="60">
        <v>445779125</v>
      </c>
      <c r="Z19" s="140">
        <v>17.38</v>
      </c>
      <c r="AA19" s="62">
        <v>3419553601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2592068</v>
      </c>
      <c r="D22" s="155"/>
      <c r="E22" s="59"/>
      <c r="F22" s="60">
        <v>3000000</v>
      </c>
      <c r="G22" s="60">
        <v>2467564</v>
      </c>
      <c r="H22" s="60">
        <v>2467564</v>
      </c>
      <c r="I22" s="60">
        <v>2467564</v>
      </c>
      <c r="J22" s="60">
        <v>2467564</v>
      </c>
      <c r="K22" s="60">
        <v>2467564</v>
      </c>
      <c r="L22" s="60">
        <v>2467564</v>
      </c>
      <c r="M22" s="60">
        <v>2401798</v>
      </c>
      <c r="N22" s="60">
        <v>2401798</v>
      </c>
      <c r="O22" s="60">
        <v>2132564</v>
      </c>
      <c r="P22" s="60">
        <v>2132564</v>
      </c>
      <c r="Q22" s="60">
        <v>2132564</v>
      </c>
      <c r="R22" s="60">
        <v>2132564</v>
      </c>
      <c r="S22" s="60"/>
      <c r="T22" s="60"/>
      <c r="U22" s="60"/>
      <c r="V22" s="60"/>
      <c r="W22" s="60">
        <v>2132564</v>
      </c>
      <c r="X22" s="60">
        <v>2250000</v>
      </c>
      <c r="Y22" s="60">
        <v>-117436</v>
      </c>
      <c r="Z22" s="140">
        <v>-5.22</v>
      </c>
      <c r="AA22" s="62">
        <v>3000000</v>
      </c>
    </row>
    <row r="23" spans="1:27" ht="12.75">
      <c r="A23" s="249" t="s">
        <v>158</v>
      </c>
      <c r="B23" s="182"/>
      <c r="C23" s="155">
        <v>15385903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3204681528</v>
      </c>
      <c r="D24" s="168">
        <f>SUM(D15:D23)</f>
        <v>0</v>
      </c>
      <c r="E24" s="76">
        <f t="shared" si="1"/>
        <v>3516868651</v>
      </c>
      <c r="F24" s="77">
        <f t="shared" si="1"/>
        <v>3512868651</v>
      </c>
      <c r="G24" s="77">
        <f t="shared" si="1"/>
        <v>3194666955</v>
      </c>
      <c r="H24" s="77">
        <f t="shared" si="1"/>
        <v>3194666955</v>
      </c>
      <c r="I24" s="77">
        <f t="shared" si="1"/>
        <v>3194666955</v>
      </c>
      <c r="J24" s="77">
        <f t="shared" si="1"/>
        <v>3194666955</v>
      </c>
      <c r="K24" s="77">
        <f t="shared" si="1"/>
        <v>3194666955</v>
      </c>
      <c r="L24" s="77">
        <f t="shared" si="1"/>
        <v>3194666955</v>
      </c>
      <c r="M24" s="77">
        <f t="shared" si="1"/>
        <v>3112748881</v>
      </c>
      <c r="N24" s="77">
        <f t="shared" si="1"/>
        <v>3112748881</v>
      </c>
      <c r="O24" s="77">
        <f t="shared" si="1"/>
        <v>3082951292</v>
      </c>
      <c r="P24" s="77">
        <f t="shared" si="1"/>
        <v>3082951292</v>
      </c>
      <c r="Q24" s="77">
        <f t="shared" si="1"/>
        <v>3082951292</v>
      </c>
      <c r="R24" s="77">
        <f t="shared" si="1"/>
        <v>3082951292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3082951292</v>
      </c>
      <c r="X24" s="77">
        <f t="shared" si="1"/>
        <v>2634651489</v>
      </c>
      <c r="Y24" s="77">
        <f t="shared" si="1"/>
        <v>448299803</v>
      </c>
      <c r="Z24" s="212">
        <f>+IF(X24&lt;&gt;0,+(Y24/X24)*100,0)</f>
        <v>17.015525767704297</v>
      </c>
      <c r="AA24" s="79">
        <f>SUM(AA15:AA23)</f>
        <v>3512868651</v>
      </c>
    </row>
    <row r="25" spans="1:27" ht="12.75">
      <c r="A25" s="250" t="s">
        <v>159</v>
      </c>
      <c r="B25" s="251"/>
      <c r="C25" s="168">
        <f aca="true" t="shared" si="2" ref="C25:Y25">+C12+C24</f>
        <v>3414630111</v>
      </c>
      <c r="D25" s="168">
        <f>+D12+D24</f>
        <v>0</v>
      </c>
      <c r="E25" s="72">
        <f t="shared" si="2"/>
        <v>3792365625</v>
      </c>
      <c r="F25" s="73">
        <f t="shared" si="2"/>
        <v>3793365625</v>
      </c>
      <c r="G25" s="73">
        <f t="shared" si="2"/>
        <v>3613698708</v>
      </c>
      <c r="H25" s="73">
        <f t="shared" si="2"/>
        <v>3619591302</v>
      </c>
      <c r="I25" s="73">
        <f t="shared" si="2"/>
        <v>3612288694</v>
      </c>
      <c r="J25" s="73">
        <f t="shared" si="2"/>
        <v>3612288694</v>
      </c>
      <c r="K25" s="73">
        <f t="shared" si="2"/>
        <v>3617044659</v>
      </c>
      <c r="L25" s="73">
        <f t="shared" si="2"/>
        <v>3608307213</v>
      </c>
      <c r="M25" s="73">
        <f t="shared" si="2"/>
        <v>3540239539</v>
      </c>
      <c r="N25" s="73">
        <f t="shared" si="2"/>
        <v>3540239539</v>
      </c>
      <c r="O25" s="73">
        <f t="shared" si="2"/>
        <v>3512346968</v>
      </c>
      <c r="P25" s="73">
        <f t="shared" si="2"/>
        <v>3517986540</v>
      </c>
      <c r="Q25" s="73">
        <f t="shared" si="2"/>
        <v>3533312780</v>
      </c>
      <c r="R25" s="73">
        <f t="shared" si="2"/>
        <v>3533312780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3533312780</v>
      </c>
      <c r="X25" s="73">
        <f t="shared" si="2"/>
        <v>2845024220</v>
      </c>
      <c r="Y25" s="73">
        <f t="shared" si="2"/>
        <v>688288560</v>
      </c>
      <c r="Z25" s="170">
        <f>+IF(X25&lt;&gt;0,+(Y25/X25)*100,0)</f>
        <v>24.192713550958803</v>
      </c>
      <c r="AA25" s="74">
        <f>+AA12+AA24</f>
        <v>3793365625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8523650</v>
      </c>
      <c r="F29" s="60">
        <v>32079690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24059768</v>
      </c>
      <c r="Y29" s="60">
        <v>-24059768</v>
      </c>
      <c r="Z29" s="140">
        <v>-100</v>
      </c>
      <c r="AA29" s="62">
        <v>32079690</v>
      </c>
    </row>
    <row r="30" spans="1:27" ht="12.75">
      <c r="A30" s="249" t="s">
        <v>52</v>
      </c>
      <c r="B30" s="182"/>
      <c r="C30" s="155">
        <v>2250952</v>
      </c>
      <c r="D30" s="155"/>
      <c r="E30" s="59">
        <v>3014805</v>
      </c>
      <c r="F30" s="60">
        <v>1214805</v>
      </c>
      <c r="G30" s="60">
        <v>2250952</v>
      </c>
      <c r="H30" s="60">
        <v>2188102</v>
      </c>
      <c r="I30" s="60">
        <v>2188102</v>
      </c>
      <c r="J30" s="60">
        <v>2188102</v>
      </c>
      <c r="K30" s="60">
        <v>2188102</v>
      </c>
      <c r="L30" s="60">
        <v>2188102</v>
      </c>
      <c r="M30" s="60"/>
      <c r="N30" s="60"/>
      <c r="O30" s="60">
        <v>2250952</v>
      </c>
      <c r="P30" s="60">
        <v>2250952</v>
      </c>
      <c r="Q30" s="60">
        <v>2250952</v>
      </c>
      <c r="R30" s="60">
        <v>2250952</v>
      </c>
      <c r="S30" s="60"/>
      <c r="T30" s="60"/>
      <c r="U30" s="60"/>
      <c r="V30" s="60"/>
      <c r="W30" s="60">
        <v>2250952</v>
      </c>
      <c r="X30" s="60">
        <v>911104</v>
      </c>
      <c r="Y30" s="60">
        <v>1339848</v>
      </c>
      <c r="Z30" s="140">
        <v>147.06</v>
      </c>
      <c r="AA30" s="62">
        <v>1214805</v>
      </c>
    </row>
    <row r="31" spans="1:27" ht="12.75">
      <c r="A31" s="249" t="s">
        <v>163</v>
      </c>
      <c r="B31" s="182"/>
      <c r="C31" s="155">
        <v>2513344</v>
      </c>
      <c r="D31" s="155"/>
      <c r="E31" s="59">
        <v>3250150</v>
      </c>
      <c r="F31" s="60">
        <v>3250150</v>
      </c>
      <c r="G31" s="60">
        <v>2461394</v>
      </c>
      <c r="H31" s="60">
        <v>2461394</v>
      </c>
      <c r="I31" s="60">
        <v>2461394</v>
      </c>
      <c r="J31" s="60">
        <v>2461394</v>
      </c>
      <c r="K31" s="60">
        <v>2467548</v>
      </c>
      <c r="L31" s="60">
        <v>2529569</v>
      </c>
      <c r="M31" s="60">
        <v>1776929</v>
      </c>
      <c r="N31" s="60">
        <v>1776929</v>
      </c>
      <c r="O31" s="60">
        <v>2532755</v>
      </c>
      <c r="P31" s="60">
        <v>2595934</v>
      </c>
      <c r="Q31" s="60">
        <v>2592489</v>
      </c>
      <c r="R31" s="60">
        <v>2592489</v>
      </c>
      <c r="S31" s="60"/>
      <c r="T31" s="60"/>
      <c r="U31" s="60"/>
      <c r="V31" s="60"/>
      <c r="W31" s="60">
        <v>2592489</v>
      </c>
      <c r="X31" s="60">
        <v>2437613</v>
      </c>
      <c r="Y31" s="60">
        <v>154876</v>
      </c>
      <c r="Z31" s="140">
        <v>6.35</v>
      </c>
      <c r="AA31" s="62">
        <v>3250150</v>
      </c>
    </row>
    <row r="32" spans="1:27" ht="12.75">
      <c r="A32" s="249" t="s">
        <v>164</v>
      </c>
      <c r="B32" s="182"/>
      <c r="C32" s="155">
        <v>122185664</v>
      </c>
      <c r="D32" s="155"/>
      <c r="E32" s="59">
        <v>1200000</v>
      </c>
      <c r="F32" s="60">
        <v>1200000</v>
      </c>
      <c r="G32" s="60">
        <v>61610271</v>
      </c>
      <c r="H32" s="60">
        <v>69931091</v>
      </c>
      <c r="I32" s="60">
        <v>65866398</v>
      </c>
      <c r="J32" s="60">
        <v>65866398</v>
      </c>
      <c r="K32" s="60">
        <v>83594821</v>
      </c>
      <c r="L32" s="60">
        <v>43797370</v>
      </c>
      <c r="M32" s="60">
        <v>53024190</v>
      </c>
      <c r="N32" s="60">
        <v>53024190</v>
      </c>
      <c r="O32" s="60">
        <v>57426714</v>
      </c>
      <c r="P32" s="60">
        <v>86164947</v>
      </c>
      <c r="Q32" s="60">
        <v>73486705</v>
      </c>
      <c r="R32" s="60">
        <v>73486705</v>
      </c>
      <c r="S32" s="60"/>
      <c r="T32" s="60"/>
      <c r="U32" s="60"/>
      <c r="V32" s="60"/>
      <c r="W32" s="60">
        <v>73486705</v>
      </c>
      <c r="X32" s="60">
        <v>900000</v>
      </c>
      <c r="Y32" s="60">
        <v>72586705</v>
      </c>
      <c r="Z32" s="140">
        <v>8065.19</v>
      </c>
      <c r="AA32" s="62">
        <v>1200000</v>
      </c>
    </row>
    <row r="33" spans="1:27" ht="12.75">
      <c r="A33" s="249" t="s">
        <v>165</v>
      </c>
      <c r="B33" s="182"/>
      <c r="C33" s="155">
        <v>1446000</v>
      </c>
      <c r="D33" s="155"/>
      <c r="E33" s="59">
        <v>4000000</v>
      </c>
      <c r="F33" s="60">
        <v>4000000</v>
      </c>
      <c r="G33" s="60">
        <v>1446000</v>
      </c>
      <c r="H33" s="60">
        <v>1446000</v>
      </c>
      <c r="I33" s="60">
        <v>1446000</v>
      </c>
      <c r="J33" s="60">
        <v>1446000</v>
      </c>
      <c r="K33" s="60">
        <v>1446000</v>
      </c>
      <c r="L33" s="60">
        <v>1446000</v>
      </c>
      <c r="M33" s="60">
        <v>82821762</v>
      </c>
      <c r="N33" s="60">
        <v>82821762</v>
      </c>
      <c r="O33" s="60">
        <v>1446000</v>
      </c>
      <c r="P33" s="60">
        <v>1446000</v>
      </c>
      <c r="Q33" s="60">
        <v>1446000</v>
      </c>
      <c r="R33" s="60">
        <v>1446000</v>
      </c>
      <c r="S33" s="60"/>
      <c r="T33" s="60"/>
      <c r="U33" s="60"/>
      <c r="V33" s="60"/>
      <c r="W33" s="60">
        <v>1446000</v>
      </c>
      <c r="X33" s="60">
        <v>3000000</v>
      </c>
      <c r="Y33" s="60">
        <v>-1554000</v>
      </c>
      <c r="Z33" s="140">
        <v>-51.8</v>
      </c>
      <c r="AA33" s="62">
        <v>4000000</v>
      </c>
    </row>
    <row r="34" spans="1:27" ht="12.75">
      <c r="A34" s="250" t="s">
        <v>58</v>
      </c>
      <c r="B34" s="251"/>
      <c r="C34" s="168">
        <f aca="true" t="shared" si="3" ref="C34:Y34">SUM(C29:C33)</f>
        <v>128395960</v>
      </c>
      <c r="D34" s="168">
        <f>SUM(D29:D33)</f>
        <v>0</v>
      </c>
      <c r="E34" s="72">
        <f t="shared" si="3"/>
        <v>19988605</v>
      </c>
      <c r="F34" s="73">
        <f t="shared" si="3"/>
        <v>41744645</v>
      </c>
      <c r="G34" s="73">
        <f t="shared" si="3"/>
        <v>67768617</v>
      </c>
      <c r="H34" s="73">
        <f t="shared" si="3"/>
        <v>76026587</v>
      </c>
      <c r="I34" s="73">
        <f t="shared" si="3"/>
        <v>71961894</v>
      </c>
      <c r="J34" s="73">
        <f t="shared" si="3"/>
        <v>71961894</v>
      </c>
      <c r="K34" s="73">
        <f t="shared" si="3"/>
        <v>89696471</v>
      </c>
      <c r="L34" s="73">
        <f t="shared" si="3"/>
        <v>49961041</v>
      </c>
      <c r="M34" s="73">
        <f t="shared" si="3"/>
        <v>137622881</v>
      </c>
      <c r="N34" s="73">
        <f t="shared" si="3"/>
        <v>137622881</v>
      </c>
      <c r="O34" s="73">
        <f t="shared" si="3"/>
        <v>63656421</v>
      </c>
      <c r="P34" s="73">
        <f t="shared" si="3"/>
        <v>92457833</v>
      </c>
      <c r="Q34" s="73">
        <f t="shared" si="3"/>
        <v>79776146</v>
      </c>
      <c r="R34" s="73">
        <f t="shared" si="3"/>
        <v>79776146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79776146</v>
      </c>
      <c r="X34" s="73">
        <f t="shared" si="3"/>
        <v>31308485</v>
      </c>
      <c r="Y34" s="73">
        <f t="shared" si="3"/>
        <v>48467661</v>
      </c>
      <c r="Z34" s="170">
        <f>+IF(X34&lt;&gt;0,+(Y34/X34)*100,0)</f>
        <v>154.80679119414432</v>
      </c>
      <c r="AA34" s="74">
        <f>SUM(AA29:AA33)</f>
        <v>41744645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12890162</v>
      </c>
      <c r="D37" s="155"/>
      <c r="E37" s="59">
        <v>6000000</v>
      </c>
      <c r="F37" s="60">
        <v>7800000</v>
      </c>
      <c r="G37" s="60">
        <v>12890162</v>
      </c>
      <c r="H37" s="60">
        <v>12890162</v>
      </c>
      <c r="I37" s="60">
        <v>12890162</v>
      </c>
      <c r="J37" s="60">
        <v>12890162</v>
      </c>
      <c r="K37" s="60">
        <v>12890162</v>
      </c>
      <c r="L37" s="60">
        <v>12890162</v>
      </c>
      <c r="M37" s="60"/>
      <c r="N37" s="60"/>
      <c r="O37" s="60">
        <v>12005435</v>
      </c>
      <c r="P37" s="60">
        <v>11878853</v>
      </c>
      <c r="Q37" s="60">
        <v>11878853</v>
      </c>
      <c r="R37" s="60">
        <v>11878853</v>
      </c>
      <c r="S37" s="60"/>
      <c r="T37" s="60"/>
      <c r="U37" s="60"/>
      <c r="V37" s="60"/>
      <c r="W37" s="60">
        <v>11878853</v>
      </c>
      <c r="X37" s="60">
        <v>5850000</v>
      </c>
      <c r="Y37" s="60">
        <v>6028853</v>
      </c>
      <c r="Z37" s="140">
        <v>103.06</v>
      </c>
      <c r="AA37" s="62">
        <v>7800000</v>
      </c>
    </row>
    <row r="38" spans="1:27" ht="12.75">
      <c r="A38" s="249" t="s">
        <v>165</v>
      </c>
      <c r="B38" s="182"/>
      <c r="C38" s="155">
        <v>81683000</v>
      </c>
      <c r="D38" s="155"/>
      <c r="E38" s="59"/>
      <c r="F38" s="60"/>
      <c r="G38" s="60">
        <v>82192000</v>
      </c>
      <c r="H38" s="60">
        <v>82192000</v>
      </c>
      <c r="I38" s="60">
        <v>82192000</v>
      </c>
      <c r="J38" s="60">
        <v>82192000</v>
      </c>
      <c r="K38" s="60">
        <v>82192000</v>
      </c>
      <c r="L38" s="60">
        <v>82192000</v>
      </c>
      <c r="M38" s="60"/>
      <c r="N38" s="60"/>
      <c r="O38" s="60">
        <v>81683855</v>
      </c>
      <c r="P38" s="60">
        <v>81683000</v>
      </c>
      <c r="Q38" s="60">
        <v>81683000</v>
      </c>
      <c r="R38" s="60">
        <v>81683000</v>
      </c>
      <c r="S38" s="60"/>
      <c r="T38" s="60"/>
      <c r="U38" s="60"/>
      <c r="V38" s="60"/>
      <c r="W38" s="60">
        <v>81683000</v>
      </c>
      <c r="X38" s="60"/>
      <c r="Y38" s="60">
        <v>81683000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94573162</v>
      </c>
      <c r="D39" s="168">
        <f>SUM(D37:D38)</f>
        <v>0</v>
      </c>
      <c r="E39" s="76">
        <f t="shared" si="4"/>
        <v>6000000</v>
      </c>
      <c r="F39" s="77">
        <f t="shared" si="4"/>
        <v>7800000</v>
      </c>
      <c r="G39" s="77">
        <f t="shared" si="4"/>
        <v>95082162</v>
      </c>
      <c r="H39" s="77">
        <f t="shared" si="4"/>
        <v>95082162</v>
      </c>
      <c r="I39" s="77">
        <f t="shared" si="4"/>
        <v>95082162</v>
      </c>
      <c r="J39" s="77">
        <f t="shared" si="4"/>
        <v>95082162</v>
      </c>
      <c r="K39" s="77">
        <f t="shared" si="4"/>
        <v>95082162</v>
      </c>
      <c r="L39" s="77">
        <f t="shared" si="4"/>
        <v>95082162</v>
      </c>
      <c r="M39" s="77">
        <f t="shared" si="4"/>
        <v>0</v>
      </c>
      <c r="N39" s="77">
        <f t="shared" si="4"/>
        <v>0</v>
      </c>
      <c r="O39" s="77">
        <f t="shared" si="4"/>
        <v>93689290</v>
      </c>
      <c r="P39" s="77">
        <f t="shared" si="4"/>
        <v>93561853</v>
      </c>
      <c r="Q39" s="77">
        <f t="shared" si="4"/>
        <v>93561853</v>
      </c>
      <c r="R39" s="77">
        <f t="shared" si="4"/>
        <v>93561853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93561853</v>
      </c>
      <c r="X39" s="77">
        <f t="shared" si="4"/>
        <v>5850000</v>
      </c>
      <c r="Y39" s="77">
        <f t="shared" si="4"/>
        <v>87711853</v>
      </c>
      <c r="Z39" s="212">
        <f>+IF(X39&lt;&gt;0,+(Y39/X39)*100,0)</f>
        <v>1499.3479145299145</v>
      </c>
      <c r="AA39" s="79">
        <f>SUM(AA37:AA38)</f>
        <v>7800000</v>
      </c>
    </row>
    <row r="40" spans="1:27" ht="12.75">
      <c r="A40" s="250" t="s">
        <v>167</v>
      </c>
      <c r="B40" s="251"/>
      <c r="C40" s="168">
        <f aca="true" t="shared" si="5" ref="C40:Y40">+C34+C39</f>
        <v>222969122</v>
      </c>
      <c r="D40" s="168">
        <f>+D34+D39</f>
        <v>0</v>
      </c>
      <c r="E40" s="72">
        <f t="shared" si="5"/>
        <v>25988605</v>
      </c>
      <c r="F40" s="73">
        <f t="shared" si="5"/>
        <v>49544645</v>
      </c>
      <c r="G40" s="73">
        <f t="shared" si="5"/>
        <v>162850779</v>
      </c>
      <c r="H40" s="73">
        <f t="shared" si="5"/>
        <v>171108749</v>
      </c>
      <c r="I40" s="73">
        <f t="shared" si="5"/>
        <v>167044056</v>
      </c>
      <c r="J40" s="73">
        <f t="shared" si="5"/>
        <v>167044056</v>
      </c>
      <c r="K40" s="73">
        <f t="shared" si="5"/>
        <v>184778633</v>
      </c>
      <c r="L40" s="73">
        <f t="shared" si="5"/>
        <v>145043203</v>
      </c>
      <c r="M40" s="73">
        <f t="shared" si="5"/>
        <v>137622881</v>
      </c>
      <c r="N40" s="73">
        <f t="shared" si="5"/>
        <v>137622881</v>
      </c>
      <c r="O40" s="73">
        <f t="shared" si="5"/>
        <v>157345711</v>
      </c>
      <c r="P40" s="73">
        <f t="shared" si="5"/>
        <v>186019686</v>
      </c>
      <c r="Q40" s="73">
        <f t="shared" si="5"/>
        <v>173337999</v>
      </c>
      <c r="R40" s="73">
        <f t="shared" si="5"/>
        <v>173337999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173337999</v>
      </c>
      <c r="X40" s="73">
        <f t="shared" si="5"/>
        <v>37158485</v>
      </c>
      <c r="Y40" s="73">
        <f t="shared" si="5"/>
        <v>136179514</v>
      </c>
      <c r="Z40" s="170">
        <f>+IF(X40&lt;&gt;0,+(Y40/X40)*100,0)</f>
        <v>366.4829553734497</v>
      </c>
      <c r="AA40" s="74">
        <f>+AA34+AA39</f>
        <v>49544645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3191660989</v>
      </c>
      <c r="D42" s="257">
        <f>+D25-D40</f>
        <v>0</v>
      </c>
      <c r="E42" s="258">
        <f t="shared" si="6"/>
        <v>3766377020</v>
      </c>
      <c r="F42" s="259">
        <f t="shared" si="6"/>
        <v>3743820980</v>
      </c>
      <c r="G42" s="259">
        <f t="shared" si="6"/>
        <v>3450847929</v>
      </c>
      <c r="H42" s="259">
        <f t="shared" si="6"/>
        <v>3448482553</v>
      </c>
      <c r="I42" s="259">
        <f t="shared" si="6"/>
        <v>3445244638</v>
      </c>
      <c r="J42" s="259">
        <f t="shared" si="6"/>
        <v>3445244638</v>
      </c>
      <c r="K42" s="259">
        <f t="shared" si="6"/>
        <v>3432266026</v>
      </c>
      <c r="L42" s="259">
        <f t="shared" si="6"/>
        <v>3463264010</v>
      </c>
      <c r="M42" s="259">
        <f t="shared" si="6"/>
        <v>3402616658</v>
      </c>
      <c r="N42" s="259">
        <f t="shared" si="6"/>
        <v>3402616658</v>
      </c>
      <c r="O42" s="259">
        <f t="shared" si="6"/>
        <v>3355001257</v>
      </c>
      <c r="P42" s="259">
        <f t="shared" si="6"/>
        <v>3331966854</v>
      </c>
      <c r="Q42" s="259">
        <f t="shared" si="6"/>
        <v>3359974781</v>
      </c>
      <c r="R42" s="259">
        <f t="shared" si="6"/>
        <v>3359974781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3359974781</v>
      </c>
      <c r="X42" s="259">
        <f t="shared" si="6"/>
        <v>2807865735</v>
      </c>
      <c r="Y42" s="259">
        <f t="shared" si="6"/>
        <v>552109046</v>
      </c>
      <c r="Z42" s="260">
        <f>+IF(X42&lt;&gt;0,+(Y42/X42)*100,0)</f>
        <v>19.662943249670732</v>
      </c>
      <c r="AA42" s="261">
        <f>+AA25-AA40</f>
        <v>3743820980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3191660989</v>
      </c>
      <c r="D45" s="155"/>
      <c r="E45" s="59">
        <v>3766377020</v>
      </c>
      <c r="F45" s="60">
        <v>3743820980</v>
      </c>
      <c r="G45" s="60">
        <v>3450847929</v>
      </c>
      <c r="H45" s="60">
        <v>3448482553</v>
      </c>
      <c r="I45" s="60">
        <v>3445244638</v>
      </c>
      <c r="J45" s="60">
        <v>3445244638</v>
      </c>
      <c r="K45" s="60">
        <v>3432266025</v>
      </c>
      <c r="L45" s="60">
        <v>3463264010</v>
      </c>
      <c r="M45" s="60">
        <v>3402616658</v>
      </c>
      <c r="N45" s="60">
        <v>3402616658</v>
      </c>
      <c r="O45" s="60">
        <v>3355001257</v>
      </c>
      <c r="P45" s="60">
        <v>3331966854</v>
      </c>
      <c r="Q45" s="60">
        <v>3359974781</v>
      </c>
      <c r="R45" s="60">
        <v>3359974781</v>
      </c>
      <c r="S45" s="60"/>
      <c r="T45" s="60"/>
      <c r="U45" s="60"/>
      <c r="V45" s="60"/>
      <c r="W45" s="60">
        <v>3359974781</v>
      </c>
      <c r="X45" s="60">
        <v>2807865735</v>
      </c>
      <c r="Y45" s="60">
        <v>552109046</v>
      </c>
      <c r="Z45" s="139">
        <v>19.66</v>
      </c>
      <c r="AA45" s="62">
        <v>3743820980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3191660989</v>
      </c>
      <c r="D48" s="217">
        <f>SUM(D45:D47)</f>
        <v>0</v>
      </c>
      <c r="E48" s="264">
        <f t="shared" si="7"/>
        <v>3766377020</v>
      </c>
      <c r="F48" s="219">
        <f t="shared" si="7"/>
        <v>3743820980</v>
      </c>
      <c r="G48" s="219">
        <f t="shared" si="7"/>
        <v>3450847929</v>
      </c>
      <c r="H48" s="219">
        <f t="shared" si="7"/>
        <v>3448482553</v>
      </c>
      <c r="I48" s="219">
        <f t="shared" si="7"/>
        <v>3445244638</v>
      </c>
      <c r="J48" s="219">
        <f t="shared" si="7"/>
        <v>3445244638</v>
      </c>
      <c r="K48" s="219">
        <f t="shared" si="7"/>
        <v>3432266025</v>
      </c>
      <c r="L48" s="219">
        <f t="shared" si="7"/>
        <v>3463264010</v>
      </c>
      <c r="M48" s="219">
        <f t="shared" si="7"/>
        <v>3402616658</v>
      </c>
      <c r="N48" s="219">
        <f t="shared" si="7"/>
        <v>3402616658</v>
      </c>
      <c r="O48" s="219">
        <f t="shared" si="7"/>
        <v>3355001257</v>
      </c>
      <c r="P48" s="219">
        <f t="shared" si="7"/>
        <v>3331966854</v>
      </c>
      <c r="Q48" s="219">
        <f t="shared" si="7"/>
        <v>3359974781</v>
      </c>
      <c r="R48" s="219">
        <f t="shared" si="7"/>
        <v>3359974781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3359974781</v>
      </c>
      <c r="X48" s="219">
        <f t="shared" si="7"/>
        <v>2807865735</v>
      </c>
      <c r="Y48" s="219">
        <f t="shared" si="7"/>
        <v>552109046</v>
      </c>
      <c r="Z48" s="265">
        <f>+IF(X48&lt;&gt;0,+(Y48/X48)*100,0)</f>
        <v>19.662943249670732</v>
      </c>
      <c r="AA48" s="232">
        <f>SUM(AA45:AA47)</f>
        <v>3743820980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31394843</v>
      </c>
      <c r="D6" s="155"/>
      <c r="E6" s="59">
        <v>34610232</v>
      </c>
      <c r="F6" s="60">
        <v>37021341</v>
      </c>
      <c r="G6" s="60">
        <v>1195881</v>
      </c>
      <c r="H6" s="60">
        <v>1346240</v>
      </c>
      <c r="I6" s="60">
        <v>1189565</v>
      </c>
      <c r="J6" s="60">
        <v>3731686</v>
      </c>
      <c r="K6" s="60">
        <v>5226726</v>
      </c>
      <c r="L6" s="60">
        <v>3948837</v>
      </c>
      <c r="M6" s="60">
        <v>1046356</v>
      </c>
      <c r="N6" s="60">
        <v>10221919</v>
      </c>
      <c r="O6" s="60">
        <v>1826241</v>
      </c>
      <c r="P6" s="60">
        <v>13273450</v>
      </c>
      <c r="Q6" s="60">
        <v>1184619</v>
      </c>
      <c r="R6" s="60">
        <v>16284310</v>
      </c>
      <c r="S6" s="60"/>
      <c r="T6" s="60"/>
      <c r="U6" s="60"/>
      <c r="V6" s="60"/>
      <c r="W6" s="60">
        <v>30237915</v>
      </c>
      <c r="X6" s="60">
        <v>19388545</v>
      </c>
      <c r="Y6" s="60">
        <v>10849370</v>
      </c>
      <c r="Z6" s="140">
        <v>55.96</v>
      </c>
      <c r="AA6" s="62">
        <v>37021341</v>
      </c>
    </row>
    <row r="7" spans="1:27" ht="12.75">
      <c r="A7" s="249" t="s">
        <v>32</v>
      </c>
      <c r="B7" s="182"/>
      <c r="C7" s="155">
        <v>107055664</v>
      </c>
      <c r="D7" s="155"/>
      <c r="E7" s="59">
        <v>134172454</v>
      </c>
      <c r="F7" s="60">
        <v>141097973</v>
      </c>
      <c r="G7" s="60">
        <v>5758003</v>
      </c>
      <c r="H7" s="60">
        <v>7171692</v>
      </c>
      <c r="I7" s="60">
        <v>7654401</v>
      </c>
      <c r="J7" s="60">
        <v>20584096</v>
      </c>
      <c r="K7" s="60">
        <v>6696655</v>
      </c>
      <c r="L7" s="60">
        <v>10302377</v>
      </c>
      <c r="M7" s="60">
        <v>5923473</v>
      </c>
      <c r="N7" s="60">
        <v>22922505</v>
      </c>
      <c r="O7" s="60">
        <v>6162227</v>
      </c>
      <c r="P7" s="60">
        <v>6749225</v>
      </c>
      <c r="Q7" s="60">
        <v>5931754</v>
      </c>
      <c r="R7" s="60">
        <v>18843206</v>
      </c>
      <c r="S7" s="60"/>
      <c r="T7" s="60"/>
      <c r="U7" s="60"/>
      <c r="V7" s="60"/>
      <c r="W7" s="60">
        <v>62349807</v>
      </c>
      <c r="X7" s="60">
        <v>60700475</v>
      </c>
      <c r="Y7" s="60">
        <v>1649332</v>
      </c>
      <c r="Z7" s="140">
        <v>2.72</v>
      </c>
      <c r="AA7" s="62">
        <v>141097973</v>
      </c>
    </row>
    <row r="8" spans="1:27" ht="12.75">
      <c r="A8" s="249" t="s">
        <v>178</v>
      </c>
      <c r="B8" s="182"/>
      <c r="C8" s="155">
        <v>10087562</v>
      </c>
      <c r="D8" s="155"/>
      <c r="E8" s="59">
        <v>6737984</v>
      </c>
      <c r="F8" s="60">
        <v>6771681</v>
      </c>
      <c r="G8" s="60">
        <v>846521</v>
      </c>
      <c r="H8" s="60">
        <v>553203</v>
      </c>
      <c r="I8" s="60">
        <v>370634</v>
      </c>
      <c r="J8" s="60">
        <v>1770358</v>
      </c>
      <c r="K8" s="60">
        <v>197880</v>
      </c>
      <c r="L8" s="60">
        <v>371764</v>
      </c>
      <c r="M8" s="60">
        <v>1320196</v>
      </c>
      <c r="N8" s="60">
        <v>1889840</v>
      </c>
      <c r="O8" s="60">
        <v>12706183</v>
      </c>
      <c r="P8" s="60">
        <v>10218385</v>
      </c>
      <c r="Q8" s="60">
        <v>253949</v>
      </c>
      <c r="R8" s="60">
        <v>23178517</v>
      </c>
      <c r="S8" s="60"/>
      <c r="T8" s="60"/>
      <c r="U8" s="60"/>
      <c r="V8" s="60"/>
      <c r="W8" s="60">
        <v>26838715</v>
      </c>
      <c r="X8" s="60">
        <v>2219420</v>
      </c>
      <c r="Y8" s="60">
        <v>24619295</v>
      </c>
      <c r="Z8" s="140">
        <v>1109.27</v>
      </c>
      <c r="AA8" s="62">
        <v>6771681</v>
      </c>
    </row>
    <row r="9" spans="1:27" ht="12.75">
      <c r="A9" s="249" t="s">
        <v>179</v>
      </c>
      <c r="B9" s="182"/>
      <c r="C9" s="155">
        <v>170002425</v>
      </c>
      <c r="D9" s="155"/>
      <c r="E9" s="59">
        <v>163644850</v>
      </c>
      <c r="F9" s="60">
        <v>157656000</v>
      </c>
      <c r="G9" s="60">
        <v>67390000</v>
      </c>
      <c r="H9" s="60">
        <v>473000</v>
      </c>
      <c r="I9" s="60"/>
      <c r="J9" s="60">
        <v>67863000</v>
      </c>
      <c r="K9" s="60">
        <v>74036</v>
      </c>
      <c r="L9" s="60">
        <v>895490</v>
      </c>
      <c r="M9" s="60">
        <v>51201000</v>
      </c>
      <c r="N9" s="60">
        <v>52170526</v>
      </c>
      <c r="O9" s="60"/>
      <c r="P9" s="60">
        <v>606097</v>
      </c>
      <c r="Q9" s="60">
        <v>39414000</v>
      </c>
      <c r="R9" s="60">
        <v>40020097</v>
      </c>
      <c r="S9" s="60"/>
      <c r="T9" s="60"/>
      <c r="U9" s="60"/>
      <c r="V9" s="60"/>
      <c r="W9" s="60">
        <v>160053623</v>
      </c>
      <c r="X9" s="60">
        <v>157656000</v>
      </c>
      <c r="Y9" s="60">
        <v>2397623</v>
      </c>
      <c r="Z9" s="140">
        <v>1.52</v>
      </c>
      <c r="AA9" s="62">
        <v>157656000</v>
      </c>
    </row>
    <row r="10" spans="1:27" ht="12.75">
      <c r="A10" s="249" t="s">
        <v>180</v>
      </c>
      <c r="B10" s="182"/>
      <c r="C10" s="155">
        <v>103396482</v>
      </c>
      <c r="D10" s="155"/>
      <c r="E10" s="59">
        <v>117597150</v>
      </c>
      <c r="F10" s="60">
        <v>109851338</v>
      </c>
      <c r="G10" s="60">
        <v>39821000</v>
      </c>
      <c r="H10" s="60"/>
      <c r="I10" s="60"/>
      <c r="J10" s="60">
        <v>39821000</v>
      </c>
      <c r="K10" s="60">
        <v>15500000</v>
      </c>
      <c r="L10" s="60"/>
      <c r="M10" s="60">
        <v>15873000</v>
      </c>
      <c r="N10" s="60">
        <v>31373000</v>
      </c>
      <c r="O10" s="60"/>
      <c r="P10" s="60"/>
      <c r="Q10" s="60">
        <v>8000000</v>
      </c>
      <c r="R10" s="60">
        <v>8000000</v>
      </c>
      <c r="S10" s="60"/>
      <c r="T10" s="60"/>
      <c r="U10" s="60"/>
      <c r="V10" s="60"/>
      <c r="W10" s="60">
        <v>79194000</v>
      </c>
      <c r="X10" s="60">
        <v>81932652</v>
      </c>
      <c r="Y10" s="60">
        <v>-2738652</v>
      </c>
      <c r="Z10" s="140">
        <v>-3.34</v>
      </c>
      <c r="AA10" s="62">
        <v>109851338</v>
      </c>
    </row>
    <row r="11" spans="1:27" ht="12.75">
      <c r="A11" s="249" t="s">
        <v>181</v>
      </c>
      <c r="B11" s="182"/>
      <c r="C11" s="155">
        <v>21498184</v>
      </c>
      <c r="D11" s="155"/>
      <c r="E11" s="59">
        <v>22364652</v>
      </c>
      <c r="F11" s="60">
        <v>28477872</v>
      </c>
      <c r="G11" s="60"/>
      <c r="H11" s="60">
        <v>564855</v>
      </c>
      <c r="I11" s="60">
        <v>509611</v>
      </c>
      <c r="J11" s="60">
        <v>1074466</v>
      </c>
      <c r="K11" s="60">
        <v>375925</v>
      </c>
      <c r="L11" s="60">
        <v>415728</v>
      </c>
      <c r="M11" s="60">
        <v>285607</v>
      </c>
      <c r="N11" s="60">
        <v>1077260</v>
      </c>
      <c r="O11" s="60">
        <v>290649</v>
      </c>
      <c r="P11" s="60">
        <v>438797</v>
      </c>
      <c r="Q11" s="60">
        <v>354356</v>
      </c>
      <c r="R11" s="60">
        <v>1083802</v>
      </c>
      <c r="S11" s="60"/>
      <c r="T11" s="60"/>
      <c r="U11" s="60"/>
      <c r="V11" s="60"/>
      <c r="W11" s="60">
        <v>3235528</v>
      </c>
      <c r="X11" s="60">
        <v>8673808</v>
      </c>
      <c r="Y11" s="60">
        <v>-5438280</v>
      </c>
      <c r="Z11" s="140">
        <v>-62.7</v>
      </c>
      <c r="AA11" s="62">
        <v>28477872</v>
      </c>
    </row>
    <row r="12" spans="1:27" ht="12.75">
      <c r="A12" s="249" t="s">
        <v>182</v>
      </c>
      <c r="B12" s="182"/>
      <c r="C12" s="155">
        <v>39848</v>
      </c>
      <c r="D12" s="155"/>
      <c r="E12" s="59">
        <v>39996</v>
      </c>
      <c r="F12" s="60">
        <v>102292</v>
      </c>
      <c r="G12" s="60"/>
      <c r="H12" s="60">
        <v>51142</v>
      </c>
      <c r="I12" s="60"/>
      <c r="J12" s="60">
        <v>51142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51142</v>
      </c>
      <c r="X12" s="60">
        <v>51142</v>
      </c>
      <c r="Y12" s="60"/>
      <c r="Z12" s="140"/>
      <c r="AA12" s="62">
        <v>102292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-354541068</v>
      </c>
      <c r="D14" s="155"/>
      <c r="E14" s="59">
        <v>-326965305</v>
      </c>
      <c r="F14" s="60">
        <v>-381636018</v>
      </c>
      <c r="G14" s="60">
        <v>-49802947</v>
      </c>
      <c r="H14" s="60">
        <v>-37564233</v>
      </c>
      <c r="I14" s="60">
        <v>-26624527</v>
      </c>
      <c r="J14" s="60">
        <v>-113991707</v>
      </c>
      <c r="K14" s="60">
        <v>-29272258</v>
      </c>
      <c r="L14" s="60">
        <v>-26274296</v>
      </c>
      <c r="M14" s="60">
        <v>-50382566</v>
      </c>
      <c r="N14" s="60">
        <v>-105929120</v>
      </c>
      <c r="O14" s="60">
        <v>-24304099</v>
      </c>
      <c r="P14" s="60">
        <v>-21511656</v>
      </c>
      <c r="Q14" s="60">
        <v>-38734584</v>
      </c>
      <c r="R14" s="60">
        <v>-84550339</v>
      </c>
      <c r="S14" s="60"/>
      <c r="T14" s="60"/>
      <c r="U14" s="60"/>
      <c r="V14" s="60"/>
      <c r="W14" s="60">
        <v>-304471166</v>
      </c>
      <c r="X14" s="60">
        <v>-257622538</v>
      </c>
      <c r="Y14" s="60">
        <v>-46848628</v>
      </c>
      <c r="Z14" s="140">
        <v>18.18</v>
      </c>
      <c r="AA14" s="62">
        <v>-381636018</v>
      </c>
    </row>
    <row r="15" spans="1:27" ht="12.75">
      <c r="A15" s="249" t="s">
        <v>40</v>
      </c>
      <c r="B15" s="182"/>
      <c r="C15" s="155">
        <v>-2288707</v>
      </c>
      <c r="D15" s="155"/>
      <c r="E15" s="59">
        <v>-8511408</v>
      </c>
      <c r="F15" s="60">
        <v>-2834918</v>
      </c>
      <c r="G15" s="60">
        <v>-51116</v>
      </c>
      <c r="H15" s="60">
        <v>-40939</v>
      </c>
      <c r="I15" s="60"/>
      <c r="J15" s="60">
        <v>-92055</v>
      </c>
      <c r="K15" s="60">
        <v>-235839</v>
      </c>
      <c r="L15" s="60">
        <v>-442446</v>
      </c>
      <c r="M15" s="60">
        <v>-350690</v>
      </c>
      <c r="N15" s="60">
        <v>-1028975</v>
      </c>
      <c r="O15" s="60">
        <v>-827085</v>
      </c>
      <c r="P15" s="60">
        <v>-198489</v>
      </c>
      <c r="Q15" s="60">
        <v>-404379</v>
      </c>
      <c r="R15" s="60">
        <v>-1429953</v>
      </c>
      <c r="S15" s="60"/>
      <c r="T15" s="60"/>
      <c r="U15" s="60"/>
      <c r="V15" s="60"/>
      <c r="W15" s="60">
        <v>-2550983</v>
      </c>
      <c r="X15" s="60">
        <v>-2151699</v>
      </c>
      <c r="Y15" s="60">
        <v>-399284</v>
      </c>
      <c r="Z15" s="140">
        <v>18.56</v>
      </c>
      <c r="AA15" s="62">
        <v>-2834918</v>
      </c>
    </row>
    <row r="16" spans="1:27" ht="12.75">
      <c r="A16" s="249" t="s">
        <v>42</v>
      </c>
      <c r="B16" s="182"/>
      <c r="C16" s="155"/>
      <c r="D16" s="155"/>
      <c r="E16" s="59">
        <v>-893604</v>
      </c>
      <c r="F16" s="60">
        <v>-1455688</v>
      </c>
      <c r="G16" s="60">
        <v>-1785284</v>
      </c>
      <c r="H16" s="60">
        <v>-41694</v>
      </c>
      <c r="I16" s="60">
        <v>-1981453</v>
      </c>
      <c r="J16" s="60">
        <v>-3808431</v>
      </c>
      <c r="K16" s="60">
        <v>-2122034</v>
      </c>
      <c r="L16" s="60">
        <v>-2938900</v>
      </c>
      <c r="M16" s="60">
        <v>-2625899</v>
      </c>
      <c r="N16" s="60">
        <v>-7686833</v>
      </c>
      <c r="O16" s="60">
        <v>-2608434</v>
      </c>
      <c r="P16" s="60">
        <v>-3805344</v>
      </c>
      <c r="Q16" s="60">
        <v>-3824154</v>
      </c>
      <c r="R16" s="60">
        <v>-10237932</v>
      </c>
      <c r="S16" s="60"/>
      <c r="T16" s="60"/>
      <c r="U16" s="60"/>
      <c r="V16" s="60"/>
      <c r="W16" s="60">
        <v>-21733196</v>
      </c>
      <c r="X16" s="60"/>
      <c r="Y16" s="60">
        <v>-21733196</v>
      </c>
      <c r="Z16" s="140"/>
      <c r="AA16" s="62">
        <v>-1455688</v>
      </c>
    </row>
    <row r="17" spans="1:27" ht="12.75">
      <c r="A17" s="250" t="s">
        <v>185</v>
      </c>
      <c r="B17" s="251"/>
      <c r="C17" s="168">
        <f aca="true" t="shared" si="0" ref="C17:Y17">SUM(C6:C16)</f>
        <v>86645233</v>
      </c>
      <c r="D17" s="168">
        <f t="shared" si="0"/>
        <v>0</v>
      </c>
      <c r="E17" s="72">
        <f t="shared" si="0"/>
        <v>142797001</v>
      </c>
      <c r="F17" s="73">
        <f t="shared" si="0"/>
        <v>95051873</v>
      </c>
      <c r="G17" s="73">
        <f t="shared" si="0"/>
        <v>63372058</v>
      </c>
      <c r="H17" s="73">
        <f t="shared" si="0"/>
        <v>-27486734</v>
      </c>
      <c r="I17" s="73">
        <f t="shared" si="0"/>
        <v>-18881769</v>
      </c>
      <c r="J17" s="73">
        <f t="shared" si="0"/>
        <v>17003555</v>
      </c>
      <c r="K17" s="73">
        <f t="shared" si="0"/>
        <v>-3558909</v>
      </c>
      <c r="L17" s="73">
        <f t="shared" si="0"/>
        <v>-13721446</v>
      </c>
      <c r="M17" s="73">
        <f t="shared" si="0"/>
        <v>22290477</v>
      </c>
      <c r="N17" s="73">
        <f t="shared" si="0"/>
        <v>5010122</v>
      </c>
      <c r="O17" s="73">
        <f t="shared" si="0"/>
        <v>-6754318</v>
      </c>
      <c r="P17" s="73">
        <f t="shared" si="0"/>
        <v>5770465</v>
      </c>
      <c r="Q17" s="73">
        <f t="shared" si="0"/>
        <v>12175561</v>
      </c>
      <c r="R17" s="73">
        <f t="shared" si="0"/>
        <v>11191708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33205385</v>
      </c>
      <c r="X17" s="73">
        <f t="shared" si="0"/>
        <v>70847805</v>
      </c>
      <c r="Y17" s="73">
        <f t="shared" si="0"/>
        <v>-37642420</v>
      </c>
      <c r="Z17" s="170">
        <f>+IF(X17&lt;&gt;0,+(Y17/X17)*100,0)</f>
        <v>-53.131384945518064</v>
      </c>
      <c r="AA17" s="74">
        <f>SUM(AA6:AA16)</f>
        <v>95051873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-145568</v>
      </c>
      <c r="D24" s="155"/>
      <c r="E24" s="59">
        <v>-1265000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>
        <v>6136321</v>
      </c>
      <c r="Q24" s="60"/>
      <c r="R24" s="60">
        <v>6136321</v>
      </c>
      <c r="S24" s="60"/>
      <c r="T24" s="60"/>
      <c r="U24" s="60"/>
      <c r="V24" s="60"/>
      <c r="W24" s="60">
        <v>6136321</v>
      </c>
      <c r="X24" s="60"/>
      <c r="Y24" s="60">
        <v>6136321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-96931511</v>
      </c>
      <c r="D26" s="155"/>
      <c r="E26" s="59">
        <v>-166241149</v>
      </c>
      <c r="F26" s="60">
        <v>-133755324</v>
      </c>
      <c r="G26" s="60">
        <v>-5894230</v>
      </c>
      <c r="H26" s="60">
        <v>-2947839</v>
      </c>
      <c r="I26" s="60">
        <v>-4635976</v>
      </c>
      <c r="J26" s="60">
        <v>-13478045</v>
      </c>
      <c r="K26" s="60">
        <v>-5395824</v>
      </c>
      <c r="L26" s="60">
        <v>-4955213</v>
      </c>
      <c r="M26" s="60">
        <v>-9742050</v>
      </c>
      <c r="N26" s="60">
        <v>-20093087</v>
      </c>
      <c r="O26" s="60">
        <v>-1256791</v>
      </c>
      <c r="P26" s="60">
        <v>-4850430</v>
      </c>
      <c r="Q26" s="60">
        <v>-7656555</v>
      </c>
      <c r="R26" s="60">
        <v>-13763776</v>
      </c>
      <c r="S26" s="60"/>
      <c r="T26" s="60"/>
      <c r="U26" s="60"/>
      <c r="V26" s="60"/>
      <c r="W26" s="60">
        <v>-47334908</v>
      </c>
      <c r="X26" s="60">
        <v>-53765125</v>
      </c>
      <c r="Y26" s="60">
        <v>6430217</v>
      </c>
      <c r="Z26" s="140">
        <v>-11.96</v>
      </c>
      <c r="AA26" s="62">
        <v>-133755324</v>
      </c>
    </row>
    <row r="27" spans="1:27" ht="12.75">
      <c r="A27" s="250" t="s">
        <v>192</v>
      </c>
      <c r="B27" s="251"/>
      <c r="C27" s="168">
        <f aca="true" t="shared" si="1" ref="C27:Y27">SUM(C21:C26)</f>
        <v>-97077079</v>
      </c>
      <c r="D27" s="168">
        <f>SUM(D21:D26)</f>
        <v>0</v>
      </c>
      <c r="E27" s="72">
        <f t="shared" si="1"/>
        <v>-167506149</v>
      </c>
      <c r="F27" s="73">
        <f t="shared" si="1"/>
        <v>-133755324</v>
      </c>
      <c r="G27" s="73">
        <f t="shared" si="1"/>
        <v>-5894230</v>
      </c>
      <c r="H27" s="73">
        <f t="shared" si="1"/>
        <v>-2947839</v>
      </c>
      <c r="I27" s="73">
        <f t="shared" si="1"/>
        <v>-4635976</v>
      </c>
      <c r="J27" s="73">
        <f t="shared" si="1"/>
        <v>-13478045</v>
      </c>
      <c r="K27" s="73">
        <f t="shared" si="1"/>
        <v>-5395824</v>
      </c>
      <c r="L27" s="73">
        <f t="shared" si="1"/>
        <v>-4955213</v>
      </c>
      <c r="M27" s="73">
        <f t="shared" si="1"/>
        <v>-9742050</v>
      </c>
      <c r="N27" s="73">
        <f t="shared" si="1"/>
        <v>-20093087</v>
      </c>
      <c r="O27" s="73">
        <f t="shared" si="1"/>
        <v>-1256791</v>
      </c>
      <c r="P27" s="73">
        <f t="shared" si="1"/>
        <v>1285891</v>
      </c>
      <c r="Q27" s="73">
        <f t="shared" si="1"/>
        <v>-7656555</v>
      </c>
      <c r="R27" s="73">
        <f t="shared" si="1"/>
        <v>-7627455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-41198587</v>
      </c>
      <c r="X27" s="73">
        <f t="shared" si="1"/>
        <v>-53765125</v>
      </c>
      <c r="Y27" s="73">
        <f t="shared" si="1"/>
        <v>12566538</v>
      </c>
      <c r="Z27" s="170">
        <f>+IF(X27&lt;&gt;0,+(Y27/X27)*100,0)</f>
        <v>-23.373028519881615</v>
      </c>
      <c r="AA27" s="74">
        <f>SUM(AA21:AA26)</f>
        <v>-133755324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31000000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5000</v>
      </c>
      <c r="F33" s="60"/>
      <c r="G33" s="60">
        <v>9111</v>
      </c>
      <c r="H33" s="159"/>
      <c r="I33" s="159"/>
      <c r="J33" s="159">
        <v>9111</v>
      </c>
      <c r="K33" s="60">
        <v>7358</v>
      </c>
      <c r="L33" s="60">
        <v>10071</v>
      </c>
      <c r="M33" s="60">
        <v>7102</v>
      </c>
      <c r="N33" s="60">
        <v>24531</v>
      </c>
      <c r="O33" s="159">
        <v>-3243</v>
      </c>
      <c r="P33" s="159">
        <v>61822</v>
      </c>
      <c r="Q33" s="159">
        <v>-3445</v>
      </c>
      <c r="R33" s="60">
        <v>55134</v>
      </c>
      <c r="S33" s="60"/>
      <c r="T33" s="60"/>
      <c r="U33" s="60"/>
      <c r="V33" s="159"/>
      <c r="W33" s="159">
        <v>88776</v>
      </c>
      <c r="X33" s="159">
        <v>-1260</v>
      </c>
      <c r="Y33" s="60">
        <v>90036</v>
      </c>
      <c r="Z33" s="140">
        <v>-7145.71</v>
      </c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-560358</v>
      </c>
      <c r="D35" s="155"/>
      <c r="E35" s="59">
        <v>-2500000</v>
      </c>
      <c r="F35" s="60">
        <v>-8966946</v>
      </c>
      <c r="G35" s="60">
        <v>-52671</v>
      </c>
      <c r="H35" s="60">
        <v>-62850</v>
      </c>
      <c r="I35" s="60"/>
      <c r="J35" s="60">
        <v>-115521</v>
      </c>
      <c r="K35" s="60">
        <v>-443107</v>
      </c>
      <c r="L35" s="60">
        <v>-597653</v>
      </c>
      <c r="M35" s="60">
        <v>-1465712</v>
      </c>
      <c r="N35" s="60">
        <v>-2506472</v>
      </c>
      <c r="O35" s="60">
        <v>-407250</v>
      </c>
      <c r="P35" s="60">
        <v>-126580</v>
      </c>
      <c r="Q35" s="60">
        <v>-135185</v>
      </c>
      <c r="R35" s="60">
        <v>-669015</v>
      </c>
      <c r="S35" s="60"/>
      <c r="T35" s="60"/>
      <c r="U35" s="60"/>
      <c r="V35" s="60"/>
      <c r="W35" s="60">
        <v>-3291008</v>
      </c>
      <c r="X35" s="60">
        <v>-2569322</v>
      </c>
      <c r="Y35" s="60">
        <v>-721686</v>
      </c>
      <c r="Z35" s="140">
        <v>28.09</v>
      </c>
      <c r="AA35" s="62">
        <v>-8966946</v>
      </c>
    </row>
    <row r="36" spans="1:27" ht="12.75">
      <c r="A36" s="250" t="s">
        <v>198</v>
      </c>
      <c r="B36" s="251"/>
      <c r="C36" s="168">
        <f aca="true" t="shared" si="2" ref="C36:Y36">SUM(C31:C35)</f>
        <v>-560358</v>
      </c>
      <c r="D36" s="168">
        <f>SUM(D31:D35)</f>
        <v>0</v>
      </c>
      <c r="E36" s="72">
        <f t="shared" si="2"/>
        <v>28505000</v>
      </c>
      <c r="F36" s="73">
        <f t="shared" si="2"/>
        <v>-8966946</v>
      </c>
      <c r="G36" s="73">
        <f t="shared" si="2"/>
        <v>-43560</v>
      </c>
      <c r="H36" s="73">
        <f t="shared" si="2"/>
        <v>-62850</v>
      </c>
      <c r="I36" s="73">
        <f t="shared" si="2"/>
        <v>0</v>
      </c>
      <c r="J36" s="73">
        <f t="shared" si="2"/>
        <v>-106410</v>
      </c>
      <c r="K36" s="73">
        <f t="shared" si="2"/>
        <v>-435749</v>
      </c>
      <c r="L36" s="73">
        <f t="shared" si="2"/>
        <v>-587582</v>
      </c>
      <c r="M36" s="73">
        <f t="shared" si="2"/>
        <v>-1458610</v>
      </c>
      <c r="N36" s="73">
        <f t="shared" si="2"/>
        <v>-2481941</v>
      </c>
      <c r="O36" s="73">
        <f t="shared" si="2"/>
        <v>-410493</v>
      </c>
      <c r="P36" s="73">
        <f t="shared" si="2"/>
        <v>-64758</v>
      </c>
      <c r="Q36" s="73">
        <f t="shared" si="2"/>
        <v>-138630</v>
      </c>
      <c r="R36" s="73">
        <f t="shared" si="2"/>
        <v>-613881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-3202232</v>
      </c>
      <c r="X36" s="73">
        <f t="shared" si="2"/>
        <v>-2570582</v>
      </c>
      <c r="Y36" s="73">
        <f t="shared" si="2"/>
        <v>-631650</v>
      </c>
      <c r="Z36" s="170">
        <f>+IF(X36&lt;&gt;0,+(Y36/X36)*100,0)</f>
        <v>24.572256399523532</v>
      </c>
      <c r="AA36" s="74">
        <f>SUM(AA31:AA35)</f>
        <v>-8966946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-10992204</v>
      </c>
      <c r="D38" s="153">
        <f>+D17+D27+D36</f>
        <v>0</v>
      </c>
      <c r="E38" s="99">
        <f t="shared" si="3"/>
        <v>3795852</v>
      </c>
      <c r="F38" s="100">
        <f t="shared" si="3"/>
        <v>-47670397</v>
      </c>
      <c r="G38" s="100">
        <f t="shared" si="3"/>
        <v>57434268</v>
      </c>
      <c r="H38" s="100">
        <f t="shared" si="3"/>
        <v>-30497423</v>
      </c>
      <c r="I38" s="100">
        <f t="shared" si="3"/>
        <v>-23517745</v>
      </c>
      <c r="J38" s="100">
        <f t="shared" si="3"/>
        <v>3419100</v>
      </c>
      <c r="K38" s="100">
        <f t="shared" si="3"/>
        <v>-9390482</v>
      </c>
      <c r="L38" s="100">
        <f t="shared" si="3"/>
        <v>-19264241</v>
      </c>
      <c r="M38" s="100">
        <f t="shared" si="3"/>
        <v>11089817</v>
      </c>
      <c r="N38" s="100">
        <f t="shared" si="3"/>
        <v>-17564906</v>
      </c>
      <c r="O38" s="100">
        <f t="shared" si="3"/>
        <v>-8421602</v>
      </c>
      <c r="P38" s="100">
        <f t="shared" si="3"/>
        <v>6991598</v>
      </c>
      <c r="Q38" s="100">
        <f t="shared" si="3"/>
        <v>4380376</v>
      </c>
      <c r="R38" s="100">
        <f t="shared" si="3"/>
        <v>2950372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-11195434</v>
      </c>
      <c r="X38" s="100">
        <f t="shared" si="3"/>
        <v>14512098</v>
      </c>
      <c r="Y38" s="100">
        <f t="shared" si="3"/>
        <v>-25707532</v>
      </c>
      <c r="Z38" s="137">
        <f>+IF(X38&lt;&gt;0,+(Y38/X38)*100,0)</f>
        <v>-177.14552368651314</v>
      </c>
      <c r="AA38" s="102">
        <f>+AA17+AA27+AA36</f>
        <v>-47670397</v>
      </c>
    </row>
    <row r="39" spans="1:27" ht="12.75">
      <c r="A39" s="249" t="s">
        <v>200</v>
      </c>
      <c r="B39" s="182"/>
      <c r="C39" s="153">
        <v>8335356</v>
      </c>
      <c r="D39" s="153"/>
      <c r="E39" s="99">
        <v>-14509697</v>
      </c>
      <c r="F39" s="100">
        <v>15590514</v>
      </c>
      <c r="G39" s="100">
        <v>2097027</v>
      </c>
      <c r="H39" s="100">
        <v>59531295</v>
      </c>
      <c r="I39" s="100">
        <v>29033872</v>
      </c>
      <c r="J39" s="100">
        <v>2097027</v>
      </c>
      <c r="K39" s="100">
        <v>5516127</v>
      </c>
      <c r="L39" s="100">
        <v>-3874355</v>
      </c>
      <c r="M39" s="100">
        <v>-23138596</v>
      </c>
      <c r="N39" s="100">
        <v>5516127</v>
      </c>
      <c r="O39" s="100">
        <v>-12048779</v>
      </c>
      <c r="P39" s="100">
        <v>-20470381</v>
      </c>
      <c r="Q39" s="100">
        <v>-13478783</v>
      </c>
      <c r="R39" s="100">
        <v>-12048779</v>
      </c>
      <c r="S39" s="100"/>
      <c r="T39" s="100"/>
      <c r="U39" s="100"/>
      <c r="V39" s="100"/>
      <c r="W39" s="100">
        <v>2097027</v>
      </c>
      <c r="X39" s="100">
        <v>15590514</v>
      </c>
      <c r="Y39" s="100">
        <v>-13493487</v>
      </c>
      <c r="Z39" s="137">
        <v>-86.55</v>
      </c>
      <c r="AA39" s="102">
        <v>15590514</v>
      </c>
    </row>
    <row r="40" spans="1:27" ht="12.75">
      <c r="A40" s="269" t="s">
        <v>201</v>
      </c>
      <c r="B40" s="256"/>
      <c r="C40" s="257">
        <v>-2656848</v>
      </c>
      <c r="D40" s="257"/>
      <c r="E40" s="258">
        <v>-10713845</v>
      </c>
      <c r="F40" s="259">
        <v>-32079882</v>
      </c>
      <c r="G40" s="259">
        <v>59531295</v>
      </c>
      <c r="H40" s="259">
        <v>29033872</v>
      </c>
      <c r="I40" s="259">
        <v>5516127</v>
      </c>
      <c r="J40" s="259">
        <v>5516127</v>
      </c>
      <c r="K40" s="259">
        <v>-3874355</v>
      </c>
      <c r="L40" s="259">
        <v>-23138596</v>
      </c>
      <c r="M40" s="259">
        <v>-12048779</v>
      </c>
      <c r="N40" s="259">
        <v>-12048779</v>
      </c>
      <c r="O40" s="259">
        <v>-20470381</v>
      </c>
      <c r="P40" s="259">
        <v>-13478783</v>
      </c>
      <c r="Q40" s="259">
        <v>-9098407</v>
      </c>
      <c r="R40" s="259">
        <v>-9098407</v>
      </c>
      <c r="S40" s="259"/>
      <c r="T40" s="259"/>
      <c r="U40" s="259"/>
      <c r="V40" s="259"/>
      <c r="W40" s="259">
        <v>-9098407</v>
      </c>
      <c r="X40" s="259">
        <v>30102613</v>
      </c>
      <c r="Y40" s="259">
        <v>-39201020</v>
      </c>
      <c r="Z40" s="260">
        <v>-130.22</v>
      </c>
      <c r="AA40" s="261">
        <v>-32079882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59018960</v>
      </c>
      <c r="D5" s="200">
        <f t="shared" si="0"/>
        <v>0</v>
      </c>
      <c r="E5" s="106">
        <f t="shared" si="0"/>
        <v>166241150</v>
      </c>
      <c r="F5" s="106">
        <f t="shared" si="0"/>
        <v>133755324</v>
      </c>
      <c r="G5" s="106">
        <f t="shared" si="0"/>
        <v>2538878</v>
      </c>
      <c r="H5" s="106">
        <f t="shared" si="0"/>
        <v>2947839</v>
      </c>
      <c r="I5" s="106">
        <f t="shared" si="0"/>
        <v>4635976</v>
      </c>
      <c r="J5" s="106">
        <f t="shared" si="0"/>
        <v>10122693</v>
      </c>
      <c r="K5" s="106">
        <f t="shared" si="0"/>
        <v>3395824</v>
      </c>
      <c r="L5" s="106">
        <f t="shared" si="0"/>
        <v>4955213</v>
      </c>
      <c r="M5" s="106">
        <f t="shared" si="0"/>
        <v>9742050</v>
      </c>
      <c r="N5" s="106">
        <f t="shared" si="0"/>
        <v>18093087</v>
      </c>
      <c r="O5" s="106">
        <f t="shared" si="0"/>
        <v>937841</v>
      </c>
      <c r="P5" s="106">
        <f t="shared" si="0"/>
        <v>4850430</v>
      </c>
      <c r="Q5" s="106">
        <f t="shared" si="0"/>
        <v>7656554</v>
      </c>
      <c r="R5" s="106">
        <f t="shared" si="0"/>
        <v>13444825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41660605</v>
      </c>
      <c r="X5" s="106">
        <f t="shared" si="0"/>
        <v>100316493</v>
      </c>
      <c r="Y5" s="106">
        <f t="shared" si="0"/>
        <v>-58655888</v>
      </c>
      <c r="Z5" s="201">
        <f>+IF(X5&lt;&gt;0,+(Y5/X5)*100,0)</f>
        <v>-58.47083190996321</v>
      </c>
      <c r="AA5" s="199">
        <f>SUM(AA11:AA18)</f>
        <v>133755324</v>
      </c>
    </row>
    <row r="6" spans="1:27" ht="12.75">
      <c r="A6" s="291" t="s">
        <v>205</v>
      </c>
      <c r="B6" s="142"/>
      <c r="C6" s="62">
        <v>38768914</v>
      </c>
      <c r="D6" s="156"/>
      <c r="E6" s="60">
        <v>31581150</v>
      </c>
      <c r="F6" s="60">
        <v>38406012</v>
      </c>
      <c r="G6" s="60">
        <v>920797</v>
      </c>
      <c r="H6" s="60">
        <v>2026362</v>
      </c>
      <c r="I6" s="60">
        <v>1317480</v>
      </c>
      <c r="J6" s="60">
        <v>4264639</v>
      </c>
      <c r="K6" s="60">
        <v>733795</v>
      </c>
      <c r="L6" s="60">
        <v>2982554</v>
      </c>
      <c r="M6" s="60">
        <v>9552650</v>
      </c>
      <c r="N6" s="60">
        <v>13268999</v>
      </c>
      <c r="O6" s="60">
        <v>834881</v>
      </c>
      <c r="P6" s="60">
        <v>2430067</v>
      </c>
      <c r="Q6" s="60">
        <v>2075516</v>
      </c>
      <c r="R6" s="60">
        <v>5340464</v>
      </c>
      <c r="S6" s="60"/>
      <c r="T6" s="60"/>
      <c r="U6" s="60"/>
      <c r="V6" s="60"/>
      <c r="W6" s="60">
        <v>22874102</v>
      </c>
      <c r="X6" s="60">
        <v>28804509</v>
      </c>
      <c r="Y6" s="60">
        <v>-5930407</v>
      </c>
      <c r="Z6" s="140">
        <v>-20.59</v>
      </c>
      <c r="AA6" s="155">
        <v>38406012</v>
      </c>
    </row>
    <row r="7" spans="1:27" ht="12.75">
      <c r="A7" s="291" t="s">
        <v>206</v>
      </c>
      <c r="B7" s="142"/>
      <c r="C7" s="62">
        <v>6974845</v>
      </c>
      <c r="D7" s="156"/>
      <c r="E7" s="60">
        <v>6000000</v>
      </c>
      <c r="F7" s="60">
        <v>12780012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624109</v>
      </c>
      <c r="R7" s="60">
        <v>624109</v>
      </c>
      <c r="S7" s="60"/>
      <c r="T7" s="60"/>
      <c r="U7" s="60"/>
      <c r="V7" s="60"/>
      <c r="W7" s="60">
        <v>624109</v>
      </c>
      <c r="X7" s="60">
        <v>9585009</v>
      </c>
      <c r="Y7" s="60">
        <v>-8960900</v>
      </c>
      <c r="Z7" s="140">
        <v>-93.49</v>
      </c>
      <c r="AA7" s="155">
        <v>12780012</v>
      </c>
    </row>
    <row r="8" spans="1:27" ht="12.75">
      <c r="A8" s="291" t="s">
        <v>207</v>
      </c>
      <c r="B8" s="142"/>
      <c r="C8" s="62"/>
      <c r="D8" s="156"/>
      <c r="E8" s="60">
        <v>42716000</v>
      </c>
      <c r="F8" s="60">
        <v>45260004</v>
      </c>
      <c r="G8" s="60">
        <v>367928</v>
      </c>
      <c r="H8" s="60">
        <v>312729</v>
      </c>
      <c r="I8" s="60">
        <v>1239017</v>
      </c>
      <c r="J8" s="60">
        <v>1919674</v>
      </c>
      <c r="K8" s="60">
        <v>283540</v>
      </c>
      <c r="L8" s="60">
        <v>980879</v>
      </c>
      <c r="M8" s="60"/>
      <c r="N8" s="60">
        <v>1264419</v>
      </c>
      <c r="O8" s="60">
        <v>42782</v>
      </c>
      <c r="P8" s="60">
        <v>834747</v>
      </c>
      <c r="Q8" s="60">
        <v>2225288</v>
      </c>
      <c r="R8" s="60">
        <v>3102817</v>
      </c>
      <c r="S8" s="60"/>
      <c r="T8" s="60"/>
      <c r="U8" s="60"/>
      <c r="V8" s="60"/>
      <c r="W8" s="60">
        <v>6286910</v>
      </c>
      <c r="X8" s="60">
        <v>33945003</v>
      </c>
      <c r="Y8" s="60">
        <v>-27658093</v>
      </c>
      <c r="Z8" s="140">
        <v>-81.48</v>
      </c>
      <c r="AA8" s="155">
        <v>45260004</v>
      </c>
    </row>
    <row r="9" spans="1:27" ht="12.75">
      <c r="A9" s="291" t="s">
        <v>208</v>
      </c>
      <c r="B9" s="142"/>
      <c r="C9" s="62"/>
      <c r="D9" s="156"/>
      <c r="E9" s="60">
        <v>53244000</v>
      </c>
      <c r="F9" s="60">
        <v>16560000</v>
      </c>
      <c r="G9" s="60">
        <v>1250153</v>
      </c>
      <c r="H9" s="60">
        <v>404449</v>
      </c>
      <c r="I9" s="60">
        <v>2079479</v>
      </c>
      <c r="J9" s="60">
        <v>3734081</v>
      </c>
      <c r="K9" s="60">
        <v>2107719</v>
      </c>
      <c r="L9" s="60">
        <v>991780</v>
      </c>
      <c r="M9" s="60">
        <v>189400</v>
      </c>
      <c r="N9" s="60">
        <v>3288899</v>
      </c>
      <c r="O9" s="60">
        <v>60178</v>
      </c>
      <c r="P9" s="60">
        <v>1585616</v>
      </c>
      <c r="Q9" s="60">
        <v>1874474</v>
      </c>
      <c r="R9" s="60">
        <v>3520268</v>
      </c>
      <c r="S9" s="60"/>
      <c r="T9" s="60"/>
      <c r="U9" s="60"/>
      <c r="V9" s="60"/>
      <c r="W9" s="60">
        <v>10543248</v>
      </c>
      <c r="X9" s="60">
        <v>12420000</v>
      </c>
      <c r="Y9" s="60">
        <v>-1876752</v>
      </c>
      <c r="Z9" s="140">
        <v>-15.11</v>
      </c>
      <c r="AA9" s="155">
        <v>16560000</v>
      </c>
    </row>
    <row r="10" spans="1:27" ht="12.75">
      <c r="A10" s="291" t="s">
        <v>209</v>
      </c>
      <c r="B10" s="142"/>
      <c r="C10" s="62">
        <v>90000</v>
      </c>
      <c r="D10" s="156"/>
      <c r="E10" s="60"/>
      <c r="F10" s="60">
        <v>13415004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10061253</v>
      </c>
      <c r="Y10" s="60">
        <v>-10061253</v>
      </c>
      <c r="Z10" s="140">
        <v>-100</v>
      </c>
      <c r="AA10" s="155">
        <v>13415004</v>
      </c>
    </row>
    <row r="11" spans="1:27" ht="12.75">
      <c r="A11" s="292" t="s">
        <v>210</v>
      </c>
      <c r="B11" s="142"/>
      <c r="C11" s="293">
        <f aca="true" t="shared" si="1" ref="C11:Y11">SUM(C6:C10)</f>
        <v>45833759</v>
      </c>
      <c r="D11" s="294">
        <f t="shared" si="1"/>
        <v>0</v>
      </c>
      <c r="E11" s="295">
        <f t="shared" si="1"/>
        <v>133541150</v>
      </c>
      <c r="F11" s="295">
        <f t="shared" si="1"/>
        <v>126421032</v>
      </c>
      <c r="G11" s="295">
        <f t="shared" si="1"/>
        <v>2538878</v>
      </c>
      <c r="H11" s="295">
        <f t="shared" si="1"/>
        <v>2743540</v>
      </c>
      <c r="I11" s="295">
        <f t="shared" si="1"/>
        <v>4635976</v>
      </c>
      <c r="J11" s="295">
        <f t="shared" si="1"/>
        <v>9918394</v>
      </c>
      <c r="K11" s="295">
        <f t="shared" si="1"/>
        <v>3125054</v>
      </c>
      <c r="L11" s="295">
        <f t="shared" si="1"/>
        <v>4955213</v>
      </c>
      <c r="M11" s="295">
        <f t="shared" si="1"/>
        <v>9742050</v>
      </c>
      <c r="N11" s="295">
        <f t="shared" si="1"/>
        <v>17822317</v>
      </c>
      <c r="O11" s="295">
        <f t="shared" si="1"/>
        <v>937841</v>
      </c>
      <c r="P11" s="295">
        <f t="shared" si="1"/>
        <v>4850430</v>
      </c>
      <c r="Q11" s="295">
        <f t="shared" si="1"/>
        <v>6799387</v>
      </c>
      <c r="R11" s="295">
        <f t="shared" si="1"/>
        <v>12587658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40328369</v>
      </c>
      <c r="X11" s="295">
        <f t="shared" si="1"/>
        <v>94815774</v>
      </c>
      <c r="Y11" s="295">
        <f t="shared" si="1"/>
        <v>-54487405</v>
      </c>
      <c r="Z11" s="296">
        <f>+IF(X11&lt;&gt;0,+(Y11/X11)*100,0)</f>
        <v>-57.466603605429626</v>
      </c>
      <c r="AA11" s="297">
        <f>SUM(AA6:AA10)</f>
        <v>126421032</v>
      </c>
    </row>
    <row r="12" spans="1:27" ht="12.75">
      <c r="A12" s="298" t="s">
        <v>211</v>
      </c>
      <c r="B12" s="136"/>
      <c r="C12" s="62">
        <v>1683891</v>
      </c>
      <c r="D12" s="156"/>
      <c r="E12" s="60">
        <v>1700000</v>
      </c>
      <c r="F12" s="60">
        <v>3065004</v>
      </c>
      <c r="G12" s="60"/>
      <c r="H12" s="60">
        <v>204299</v>
      </c>
      <c r="I12" s="60"/>
      <c r="J12" s="60">
        <v>204299</v>
      </c>
      <c r="K12" s="60">
        <v>270770</v>
      </c>
      <c r="L12" s="60"/>
      <c r="M12" s="60"/>
      <c r="N12" s="60">
        <v>270770</v>
      </c>
      <c r="O12" s="60"/>
      <c r="P12" s="60"/>
      <c r="Q12" s="60">
        <v>857167</v>
      </c>
      <c r="R12" s="60">
        <v>857167</v>
      </c>
      <c r="S12" s="60"/>
      <c r="T12" s="60"/>
      <c r="U12" s="60"/>
      <c r="V12" s="60"/>
      <c r="W12" s="60">
        <v>1332236</v>
      </c>
      <c r="X12" s="60">
        <v>2298753</v>
      </c>
      <c r="Y12" s="60">
        <v>-966517</v>
      </c>
      <c r="Z12" s="140">
        <v>-42.05</v>
      </c>
      <c r="AA12" s="155">
        <v>3065004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11308342</v>
      </c>
      <c r="D15" s="156"/>
      <c r="E15" s="60">
        <v>31000000</v>
      </c>
      <c r="F15" s="60">
        <v>4269288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3201966</v>
      </c>
      <c r="Y15" s="60">
        <v>-3201966</v>
      </c>
      <c r="Z15" s="140">
        <v>-100</v>
      </c>
      <c r="AA15" s="155">
        <v>4269288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192968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38768914</v>
      </c>
      <c r="D36" s="156">
        <f t="shared" si="4"/>
        <v>0</v>
      </c>
      <c r="E36" s="60">
        <f t="shared" si="4"/>
        <v>31581150</v>
      </c>
      <c r="F36" s="60">
        <f t="shared" si="4"/>
        <v>38406012</v>
      </c>
      <c r="G36" s="60">
        <f t="shared" si="4"/>
        <v>920797</v>
      </c>
      <c r="H36" s="60">
        <f t="shared" si="4"/>
        <v>2026362</v>
      </c>
      <c r="I36" s="60">
        <f t="shared" si="4"/>
        <v>1317480</v>
      </c>
      <c r="J36" s="60">
        <f t="shared" si="4"/>
        <v>4264639</v>
      </c>
      <c r="K36" s="60">
        <f t="shared" si="4"/>
        <v>733795</v>
      </c>
      <c r="L36" s="60">
        <f t="shared" si="4"/>
        <v>2982554</v>
      </c>
      <c r="M36" s="60">
        <f t="shared" si="4"/>
        <v>9552650</v>
      </c>
      <c r="N36" s="60">
        <f t="shared" si="4"/>
        <v>13268999</v>
      </c>
      <c r="O36" s="60">
        <f t="shared" si="4"/>
        <v>834881</v>
      </c>
      <c r="P36" s="60">
        <f t="shared" si="4"/>
        <v>2430067</v>
      </c>
      <c r="Q36" s="60">
        <f t="shared" si="4"/>
        <v>2075516</v>
      </c>
      <c r="R36" s="60">
        <f t="shared" si="4"/>
        <v>5340464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22874102</v>
      </c>
      <c r="X36" s="60">
        <f t="shared" si="4"/>
        <v>28804509</v>
      </c>
      <c r="Y36" s="60">
        <f t="shared" si="4"/>
        <v>-5930407</v>
      </c>
      <c r="Z36" s="140">
        <f aca="true" t="shared" si="5" ref="Z36:Z49">+IF(X36&lt;&gt;0,+(Y36/X36)*100,0)</f>
        <v>-20.58846759026512</v>
      </c>
      <c r="AA36" s="155">
        <f>AA6+AA21</f>
        <v>38406012</v>
      </c>
    </row>
    <row r="37" spans="1:27" ht="12.75">
      <c r="A37" s="291" t="s">
        <v>206</v>
      </c>
      <c r="B37" s="142"/>
      <c r="C37" s="62">
        <f t="shared" si="4"/>
        <v>6974845</v>
      </c>
      <c r="D37" s="156">
        <f t="shared" si="4"/>
        <v>0</v>
      </c>
      <c r="E37" s="60">
        <f t="shared" si="4"/>
        <v>6000000</v>
      </c>
      <c r="F37" s="60">
        <f t="shared" si="4"/>
        <v>12780012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624109</v>
      </c>
      <c r="R37" s="60">
        <f t="shared" si="4"/>
        <v>624109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624109</v>
      </c>
      <c r="X37" s="60">
        <f t="shared" si="4"/>
        <v>9585009</v>
      </c>
      <c r="Y37" s="60">
        <f t="shared" si="4"/>
        <v>-8960900</v>
      </c>
      <c r="Z37" s="140">
        <f t="shared" si="5"/>
        <v>-93.48869677639323</v>
      </c>
      <c r="AA37" s="155">
        <f>AA7+AA22</f>
        <v>12780012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42716000</v>
      </c>
      <c r="F38" s="60">
        <f t="shared" si="4"/>
        <v>45260004</v>
      </c>
      <c r="G38" s="60">
        <f t="shared" si="4"/>
        <v>367928</v>
      </c>
      <c r="H38" s="60">
        <f t="shared" si="4"/>
        <v>312729</v>
      </c>
      <c r="I38" s="60">
        <f t="shared" si="4"/>
        <v>1239017</v>
      </c>
      <c r="J38" s="60">
        <f t="shared" si="4"/>
        <v>1919674</v>
      </c>
      <c r="K38" s="60">
        <f t="shared" si="4"/>
        <v>283540</v>
      </c>
      <c r="L38" s="60">
        <f t="shared" si="4"/>
        <v>980879</v>
      </c>
      <c r="M38" s="60">
        <f t="shared" si="4"/>
        <v>0</v>
      </c>
      <c r="N38" s="60">
        <f t="shared" si="4"/>
        <v>1264419</v>
      </c>
      <c r="O38" s="60">
        <f t="shared" si="4"/>
        <v>42782</v>
      </c>
      <c r="P38" s="60">
        <f t="shared" si="4"/>
        <v>834747</v>
      </c>
      <c r="Q38" s="60">
        <f t="shared" si="4"/>
        <v>2225288</v>
      </c>
      <c r="R38" s="60">
        <f t="shared" si="4"/>
        <v>3102817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6286910</v>
      </c>
      <c r="X38" s="60">
        <f t="shared" si="4"/>
        <v>33945003</v>
      </c>
      <c r="Y38" s="60">
        <f t="shared" si="4"/>
        <v>-27658093</v>
      </c>
      <c r="Z38" s="140">
        <f t="shared" si="5"/>
        <v>-81.47912963802065</v>
      </c>
      <c r="AA38" s="155">
        <f>AA8+AA23</f>
        <v>45260004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53244000</v>
      </c>
      <c r="F39" s="60">
        <f t="shared" si="4"/>
        <v>16560000</v>
      </c>
      <c r="G39" s="60">
        <f t="shared" si="4"/>
        <v>1250153</v>
      </c>
      <c r="H39" s="60">
        <f t="shared" si="4"/>
        <v>404449</v>
      </c>
      <c r="I39" s="60">
        <f t="shared" si="4"/>
        <v>2079479</v>
      </c>
      <c r="J39" s="60">
        <f t="shared" si="4"/>
        <v>3734081</v>
      </c>
      <c r="K39" s="60">
        <f t="shared" si="4"/>
        <v>2107719</v>
      </c>
      <c r="L39" s="60">
        <f t="shared" si="4"/>
        <v>991780</v>
      </c>
      <c r="M39" s="60">
        <f t="shared" si="4"/>
        <v>189400</v>
      </c>
      <c r="N39" s="60">
        <f t="shared" si="4"/>
        <v>3288899</v>
      </c>
      <c r="O39" s="60">
        <f t="shared" si="4"/>
        <v>60178</v>
      </c>
      <c r="P39" s="60">
        <f t="shared" si="4"/>
        <v>1585616</v>
      </c>
      <c r="Q39" s="60">
        <f t="shared" si="4"/>
        <v>1874474</v>
      </c>
      <c r="R39" s="60">
        <f t="shared" si="4"/>
        <v>3520268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10543248</v>
      </c>
      <c r="X39" s="60">
        <f t="shared" si="4"/>
        <v>12420000</v>
      </c>
      <c r="Y39" s="60">
        <f t="shared" si="4"/>
        <v>-1876752</v>
      </c>
      <c r="Z39" s="140">
        <f t="shared" si="5"/>
        <v>-15.110724637681159</v>
      </c>
      <c r="AA39" s="155">
        <f>AA9+AA24</f>
        <v>16560000</v>
      </c>
    </row>
    <row r="40" spans="1:27" ht="12.75">
      <c r="A40" s="291" t="s">
        <v>209</v>
      </c>
      <c r="B40" s="142"/>
      <c r="C40" s="62">
        <f t="shared" si="4"/>
        <v>90000</v>
      </c>
      <c r="D40" s="156">
        <f t="shared" si="4"/>
        <v>0</v>
      </c>
      <c r="E40" s="60">
        <f t="shared" si="4"/>
        <v>0</v>
      </c>
      <c r="F40" s="60">
        <f t="shared" si="4"/>
        <v>13415004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10061253</v>
      </c>
      <c r="Y40" s="60">
        <f t="shared" si="4"/>
        <v>-10061253</v>
      </c>
      <c r="Z40" s="140">
        <f t="shared" si="5"/>
        <v>-100</v>
      </c>
      <c r="AA40" s="155">
        <f>AA10+AA25</f>
        <v>13415004</v>
      </c>
    </row>
    <row r="41" spans="1:27" ht="12.75">
      <c r="A41" s="292" t="s">
        <v>210</v>
      </c>
      <c r="B41" s="142"/>
      <c r="C41" s="293">
        <f aca="true" t="shared" si="6" ref="C41:Y41">SUM(C36:C40)</f>
        <v>45833759</v>
      </c>
      <c r="D41" s="294">
        <f t="shared" si="6"/>
        <v>0</v>
      </c>
      <c r="E41" s="295">
        <f t="shared" si="6"/>
        <v>133541150</v>
      </c>
      <c r="F41" s="295">
        <f t="shared" si="6"/>
        <v>126421032</v>
      </c>
      <c r="G41" s="295">
        <f t="shared" si="6"/>
        <v>2538878</v>
      </c>
      <c r="H41" s="295">
        <f t="shared" si="6"/>
        <v>2743540</v>
      </c>
      <c r="I41" s="295">
        <f t="shared" si="6"/>
        <v>4635976</v>
      </c>
      <c r="J41" s="295">
        <f t="shared" si="6"/>
        <v>9918394</v>
      </c>
      <c r="K41" s="295">
        <f t="shared" si="6"/>
        <v>3125054</v>
      </c>
      <c r="L41" s="295">
        <f t="shared" si="6"/>
        <v>4955213</v>
      </c>
      <c r="M41" s="295">
        <f t="shared" si="6"/>
        <v>9742050</v>
      </c>
      <c r="N41" s="295">
        <f t="shared" si="6"/>
        <v>17822317</v>
      </c>
      <c r="O41" s="295">
        <f t="shared" si="6"/>
        <v>937841</v>
      </c>
      <c r="P41" s="295">
        <f t="shared" si="6"/>
        <v>4850430</v>
      </c>
      <c r="Q41" s="295">
        <f t="shared" si="6"/>
        <v>6799387</v>
      </c>
      <c r="R41" s="295">
        <f t="shared" si="6"/>
        <v>12587658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40328369</v>
      </c>
      <c r="X41" s="295">
        <f t="shared" si="6"/>
        <v>94815774</v>
      </c>
      <c r="Y41" s="295">
        <f t="shared" si="6"/>
        <v>-54487405</v>
      </c>
      <c r="Z41" s="296">
        <f t="shared" si="5"/>
        <v>-57.466603605429626</v>
      </c>
      <c r="AA41" s="297">
        <f>SUM(AA36:AA40)</f>
        <v>126421032</v>
      </c>
    </row>
    <row r="42" spans="1:27" ht="12.75">
      <c r="A42" s="298" t="s">
        <v>211</v>
      </c>
      <c r="B42" s="136"/>
      <c r="C42" s="95">
        <f aca="true" t="shared" si="7" ref="C42:Y48">C12+C27</f>
        <v>1683891</v>
      </c>
      <c r="D42" s="129">
        <f t="shared" si="7"/>
        <v>0</v>
      </c>
      <c r="E42" s="54">
        <f t="shared" si="7"/>
        <v>1700000</v>
      </c>
      <c r="F42" s="54">
        <f t="shared" si="7"/>
        <v>3065004</v>
      </c>
      <c r="G42" s="54">
        <f t="shared" si="7"/>
        <v>0</v>
      </c>
      <c r="H42" s="54">
        <f t="shared" si="7"/>
        <v>204299</v>
      </c>
      <c r="I42" s="54">
        <f t="shared" si="7"/>
        <v>0</v>
      </c>
      <c r="J42" s="54">
        <f t="shared" si="7"/>
        <v>204299</v>
      </c>
      <c r="K42" s="54">
        <f t="shared" si="7"/>
        <v>270770</v>
      </c>
      <c r="L42" s="54">
        <f t="shared" si="7"/>
        <v>0</v>
      </c>
      <c r="M42" s="54">
        <f t="shared" si="7"/>
        <v>0</v>
      </c>
      <c r="N42" s="54">
        <f t="shared" si="7"/>
        <v>270770</v>
      </c>
      <c r="O42" s="54">
        <f t="shared" si="7"/>
        <v>0</v>
      </c>
      <c r="P42" s="54">
        <f t="shared" si="7"/>
        <v>0</v>
      </c>
      <c r="Q42" s="54">
        <f t="shared" si="7"/>
        <v>857167</v>
      </c>
      <c r="R42" s="54">
        <f t="shared" si="7"/>
        <v>857167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1332236</v>
      </c>
      <c r="X42" s="54">
        <f t="shared" si="7"/>
        <v>2298753</v>
      </c>
      <c r="Y42" s="54">
        <f t="shared" si="7"/>
        <v>-966517</v>
      </c>
      <c r="Z42" s="184">
        <f t="shared" si="5"/>
        <v>-42.04527411165967</v>
      </c>
      <c r="AA42" s="130">
        <f aca="true" t="shared" si="8" ref="AA42:AA48">AA12+AA27</f>
        <v>3065004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11308342</v>
      </c>
      <c r="D45" s="129">
        <f t="shared" si="7"/>
        <v>0</v>
      </c>
      <c r="E45" s="54">
        <f t="shared" si="7"/>
        <v>31000000</v>
      </c>
      <c r="F45" s="54">
        <f t="shared" si="7"/>
        <v>4269288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3201966</v>
      </c>
      <c r="Y45" s="54">
        <f t="shared" si="7"/>
        <v>-3201966</v>
      </c>
      <c r="Z45" s="184">
        <f t="shared" si="5"/>
        <v>-100</v>
      </c>
      <c r="AA45" s="130">
        <f t="shared" si="8"/>
        <v>4269288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192968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59018960</v>
      </c>
      <c r="D49" s="218">
        <f t="shared" si="9"/>
        <v>0</v>
      </c>
      <c r="E49" s="220">
        <f t="shared" si="9"/>
        <v>166241150</v>
      </c>
      <c r="F49" s="220">
        <f t="shared" si="9"/>
        <v>133755324</v>
      </c>
      <c r="G49" s="220">
        <f t="shared" si="9"/>
        <v>2538878</v>
      </c>
      <c r="H49" s="220">
        <f t="shared" si="9"/>
        <v>2947839</v>
      </c>
      <c r="I49" s="220">
        <f t="shared" si="9"/>
        <v>4635976</v>
      </c>
      <c r="J49" s="220">
        <f t="shared" si="9"/>
        <v>10122693</v>
      </c>
      <c r="K49" s="220">
        <f t="shared" si="9"/>
        <v>3395824</v>
      </c>
      <c r="L49" s="220">
        <f t="shared" si="9"/>
        <v>4955213</v>
      </c>
      <c r="M49" s="220">
        <f t="shared" si="9"/>
        <v>9742050</v>
      </c>
      <c r="N49" s="220">
        <f t="shared" si="9"/>
        <v>18093087</v>
      </c>
      <c r="O49" s="220">
        <f t="shared" si="9"/>
        <v>937841</v>
      </c>
      <c r="P49" s="220">
        <f t="shared" si="9"/>
        <v>4850430</v>
      </c>
      <c r="Q49" s="220">
        <f t="shared" si="9"/>
        <v>7656554</v>
      </c>
      <c r="R49" s="220">
        <f t="shared" si="9"/>
        <v>13444825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41660605</v>
      </c>
      <c r="X49" s="220">
        <f t="shared" si="9"/>
        <v>100316493</v>
      </c>
      <c r="Y49" s="220">
        <f t="shared" si="9"/>
        <v>-58655888</v>
      </c>
      <c r="Z49" s="221">
        <f t="shared" si="5"/>
        <v>-58.47083190996321</v>
      </c>
      <c r="AA49" s="222">
        <f>SUM(AA41:AA48)</f>
        <v>133755324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11258003</v>
      </c>
      <c r="D51" s="129">
        <f t="shared" si="10"/>
        <v>0</v>
      </c>
      <c r="E51" s="54">
        <f t="shared" si="10"/>
        <v>17429790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1903710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3168400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2670000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2358500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11258003</v>
      </c>
      <c r="D56" s="156"/>
      <c r="E56" s="60">
        <v>680000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11258003</v>
      </c>
      <c r="D57" s="294">
        <f t="shared" si="11"/>
        <v>0</v>
      </c>
      <c r="E57" s="295">
        <f t="shared" si="11"/>
        <v>10780610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726000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5923180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6418603</v>
      </c>
      <c r="H65" s="60">
        <v>6418603</v>
      </c>
      <c r="I65" s="60">
        <v>6373398</v>
      </c>
      <c r="J65" s="60">
        <v>19210604</v>
      </c>
      <c r="K65" s="60">
        <v>6186871</v>
      </c>
      <c r="L65" s="60">
        <v>6055623</v>
      </c>
      <c r="M65" s="60">
        <v>6955942</v>
      </c>
      <c r="N65" s="60">
        <v>19198436</v>
      </c>
      <c r="O65" s="60">
        <v>6486382</v>
      </c>
      <c r="P65" s="60">
        <v>6199242</v>
      </c>
      <c r="Q65" s="60">
        <v>6016390</v>
      </c>
      <c r="R65" s="60">
        <v>18702014</v>
      </c>
      <c r="S65" s="60"/>
      <c r="T65" s="60"/>
      <c r="U65" s="60"/>
      <c r="V65" s="60"/>
      <c r="W65" s="60">
        <v>57111054</v>
      </c>
      <c r="X65" s="60"/>
      <c r="Y65" s="60">
        <v>57111054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201958</v>
      </c>
      <c r="H66" s="275">
        <v>123295</v>
      </c>
      <c r="I66" s="275">
        <v>133293</v>
      </c>
      <c r="J66" s="275">
        <v>458546</v>
      </c>
      <c r="K66" s="275">
        <v>267550</v>
      </c>
      <c r="L66" s="275">
        <v>365514</v>
      </c>
      <c r="M66" s="275"/>
      <c r="N66" s="275">
        <v>633064</v>
      </c>
      <c r="O66" s="275">
        <v>1411597</v>
      </c>
      <c r="P66" s="275">
        <v>519431</v>
      </c>
      <c r="Q66" s="275">
        <v>849253</v>
      </c>
      <c r="R66" s="275">
        <v>2780281</v>
      </c>
      <c r="S66" s="275"/>
      <c r="T66" s="275"/>
      <c r="U66" s="275"/>
      <c r="V66" s="275"/>
      <c r="W66" s="275">
        <v>3871891</v>
      </c>
      <c r="X66" s="275"/>
      <c r="Y66" s="275">
        <v>3871891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17429790</v>
      </c>
      <c r="F68" s="60"/>
      <c r="G68" s="60">
        <v>153113</v>
      </c>
      <c r="H68" s="60">
        <v>142882</v>
      </c>
      <c r="I68" s="60">
        <v>178113</v>
      </c>
      <c r="J68" s="60">
        <v>474108</v>
      </c>
      <c r="K68" s="60">
        <v>518977</v>
      </c>
      <c r="L68" s="60">
        <v>1522282</v>
      </c>
      <c r="M68" s="60">
        <v>107446</v>
      </c>
      <c r="N68" s="60">
        <v>2148705</v>
      </c>
      <c r="O68" s="60">
        <v>141617</v>
      </c>
      <c r="P68" s="60">
        <v>481870</v>
      </c>
      <c r="Q68" s="60">
        <v>299289</v>
      </c>
      <c r="R68" s="60">
        <v>922776</v>
      </c>
      <c r="S68" s="60"/>
      <c r="T68" s="60"/>
      <c r="U68" s="60"/>
      <c r="V68" s="60"/>
      <c r="W68" s="60">
        <v>3545589</v>
      </c>
      <c r="X68" s="60"/>
      <c r="Y68" s="60">
        <v>3545589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17429790</v>
      </c>
      <c r="F69" s="220">
        <f t="shared" si="12"/>
        <v>0</v>
      </c>
      <c r="G69" s="220">
        <f t="shared" si="12"/>
        <v>6773674</v>
      </c>
      <c r="H69" s="220">
        <f t="shared" si="12"/>
        <v>6684780</v>
      </c>
      <c r="I69" s="220">
        <f t="shared" si="12"/>
        <v>6684804</v>
      </c>
      <c r="J69" s="220">
        <f t="shared" si="12"/>
        <v>20143258</v>
      </c>
      <c r="K69" s="220">
        <f t="shared" si="12"/>
        <v>6973398</v>
      </c>
      <c r="L69" s="220">
        <f t="shared" si="12"/>
        <v>7943419</v>
      </c>
      <c r="M69" s="220">
        <f t="shared" si="12"/>
        <v>7063388</v>
      </c>
      <c r="N69" s="220">
        <f t="shared" si="12"/>
        <v>21980205</v>
      </c>
      <c r="O69" s="220">
        <f t="shared" si="12"/>
        <v>8039596</v>
      </c>
      <c r="P69" s="220">
        <f t="shared" si="12"/>
        <v>7200543</v>
      </c>
      <c r="Q69" s="220">
        <f t="shared" si="12"/>
        <v>7164932</v>
      </c>
      <c r="R69" s="220">
        <f t="shared" si="12"/>
        <v>22405071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64528534</v>
      </c>
      <c r="X69" s="220">
        <f t="shared" si="12"/>
        <v>0</v>
      </c>
      <c r="Y69" s="220">
        <f t="shared" si="12"/>
        <v>64528534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45833759</v>
      </c>
      <c r="D5" s="357">
        <f t="shared" si="0"/>
        <v>0</v>
      </c>
      <c r="E5" s="356">
        <f t="shared" si="0"/>
        <v>133541150</v>
      </c>
      <c r="F5" s="358">
        <f t="shared" si="0"/>
        <v>126421032</v>
      </c>
      <c r="G5" s="358">
        <f t="shared" si="0"/>
        <v>2538878</v>
      </c>
      <c r="H5" s="356">
        <f t="shared" si="0"/>
        <v>2743540</v>
      </c>
      <c r="I5" s="356">
        <f t="shared" si="0"/>
        <v>4635976</v>
      </c>
      <c r="J5" s="358">
        <f t="shared" si="0"/>
        <v>9918394</v>
      </c>
      <c r="K5" s="358">
        <f t="shared" si="0"/>
        <v>3125054</v>
      </c>
      <c r="L5" s="356">
        <f t="shared" si="0"/>
        <v>4955213</v>
      </c>
      <c r="M5" s="356">
        <f t="shared" si="0"/>
        <v>9742050</v>
      </c>
      <c r="N5" s="358">
        <f t="shared" si="0"/>
        <v>17822317</v>
      </c>
      <c r="O5" s="358">
        <f t="shared" si="0"/>
        <v>937841</v>
      </c>
      <c r="P5" s="356">
        <f t="shared" si="0"/>
        <v>4850430</v>
      </c>
      <c r="Q5" s="356">
        <f t="shared" si="0"/>
        <v>6799387</v>
      </c>
      <c r="R5" s="358">
        <f t="shared" si="0"/>
        <v>12587658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40328369</v>
      </c>
      <c r="X5" s="356">
        <f t="shared" si="0"/>
        <v>94815774</v>
      </c>
      <c r="Y5" s="358">
        <f t="shared" si="0"/>
        <v>-54487405</v>
      </c>
      <c r="Z5" s="359">
        <f>+IF(X5&lt;&gt;0,+(Y5/X5)*100,0)</f>
        <v>-57.466603605429626</v>
      </c>
      <c r="AA5" s="360">
        <f>+AA6+AA8+AA11+AA13+AA15</f>
        <v>126421032</v>
      </c>
    </row>
    <row r="6" spans="1:27" ht="12.75">
      <c r="A6" s="361" t="s">
        <v>205</v>
      </c>
      <c r="B6" s="142"/>
      <c r="C6" s="60">
        <f>+C7</f>
        <v>38768914</v>
      </c>
      <c r="D6" s="340">
        <f aca="true" t="shared" si="1" ref="D6:AA6">+D7</f>
        <v>0</v>
      </c>
      <c r="E6" s="60">
        <f t="shared" si="1"/>
        <v>31581150</v>
      </c>
      <c r="F6" s="59">
        <f t="shared" si="1"/>
        <v>38406012</v>
      </c>
      <c r="G6" s="59">
        <f t="shared" si="1"/>
        <v>920797</v>
      </c>
      <c r="H6" s="60">
        <f t="shared" si="1"/>
        <v>2026362</v>
      </c>
      <c r="I6" s="60">
        <f t="shared" si="1"/>
        <v>1317480</v>
      </c>
      <c r="J6" s="59">
        <f t="shared" si="1"/>
        <v>4264639</v>
      </c>
      <c r="K6" s="59">
        <f t="shared" si="1"/>
        <v>733795</v>
      </c>
      <c r="L6" s="60">
        <f t="shared" si="1"/>
        <v>2982554</v>
      </c>
      <c r="M6" s="60">
        <f t="shared" si="1"/>
        <v>9552650</v>
      </c>
      <c r="N6" s="59">
        <f t="shared" si="1"/>
        <v>13268999</v>
      </c>
      <c r="O6" s="59">
        <f t="shared" si="1"/>
        <v>834881</v>
      </c>
      <c r="P6" s="60">
        <f t="shared" si="1"/>
        <v>2430067</v>
      </c>
      <c r="Q6" s="60">
        <f t="shared" si="1"/>
        <v>2075516</v>
      </c>
      <c r="R6" s="59">
        <f t="shared" si="1"/>
        <v>5340464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22874102</v>
      </c>
      <c r="X6" s="60">
        <f t="shared" si="1"/>
        <v>28804509</v>
      </c>
      <c r="Y6" s="59">
        <f t="shared" si="1"/>
        <v>-5930407</v>
      </c>
      <c r="Z6" s="61">
        <f>+IF(X6&lt;&gt;0,+(Y6/X6)*100,0)</f>
        <v>-20.58846759026512</v>
      </c>
      <c r="AA6" s="62">
        <f t="shared" si="1"/>
        <v>38406012</v>
      </c>
    </row>
    <row r="7" spans="1:27" ht="12.75">
      <c r="A7" s="291" t="s">
        <v>229</v>
      </c>
      <c r="B7" s="142"/>
      <c r="C7" s="60">
        <v>38768914</v>
      </c>
      <c r="D7" s="340"/>
      <c r="E7" s="60">
        <v>31581150</v>
      </c>
      <c r="F7" s="59">
        <v>38406012</v>
      </c>
      <c r="G7" s="59">
        <v>920797</v>
      </c>
      <c r="H7" s="60">
        <v>2026362</v>
      </c>
      <c r="I7" s="60">
        <v>1317480</v>
      </c>
      <c r="J7" s="59">
        <v>4264639</v>
      </c>
      <c r="K7" s="59">
        <v>733795</v>
      </c>
      <c r="L7" s="60">
        <v>2982554</v>
      </c>
      <c r="M7" s="60">
        <v>9552650</v>
      </c>
      <c r="N7" s="59">
        <v>13268999</v>
      </c>
      <c r="O7" s="59">
        <v>834881</v>
      </c>
      <c r="P7" s="60">
        <v>2430067</v>
      </c>
      <c r="Q7" s="60">
        <v>2075516</v>
      </c>
      <c r="R7" s="59">
        <v>5340464</v>
      </c>
      <c r="S7" s="59"/>
      <c r="T7" s="60"/>
      <c r="U7" s="60"/>
      <c r="V7" s="59"/>
      <c r="W7" s="59">
        <v>22874102</v>
      </c>
      <c r="X7" s="60">
        <v>28804509</v>
      </c>
      <c r="Y7" s="59">
        <v>-5930407</v>
      </c>
      <c r="Z7" s="61">
        <v>-20.59</v>
      </c>
      <c r="AA7" s="62">
        <v>38406012</v>
      </c>
    </row>
    <row r="8" spans="1:27" ht="12.75">
      <c r="A8" s="361" t="s">
        <v>206</v>
      </c>
      <c r="B8" s="142"/>
      <c r="C8" s="60">
        <f aca="true" t="shared" si="2" ref="C8:Y8">SUM(C9:C10)</f>
        <v>6974845</v>
      </c>
      <c r="D8" s="340">
        <f t="shared" si="2"/>
        <v>0</v>
      </c>
      <c r="E8" s="60">
        <f t="shared" si="2"/>
        <v>6000000</v>
      </c>
      <c r="F8" s="59">
        <f t="shared" si="2"/>
        <v>12780012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624109</v>
      </c>
      <c r="R8" s="59">
        <f t="shared" si="2"/>
        <v>624109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624109</v>
      </c>
      <c r="X8" s="60">
        <f t="shared" si="2"/>
        <v>9585009</v>
      </c>
      <c r="Y8" s="59">
        <f t="shared" si="2"/>
        <v>-8960900</v>
      </c>
      <c r="Z8" s="61">
        <f>+IF(X8&lt;&gt;0,+(Y8/X8)*100,0)</f>
        <v>-93.48869677639323</v>
      </c>
      <c r="AA8" s="62">
        <f>SUM(AA9:AA10)</f>
        <v>12780012</v>
      </c>
    </row>
    <row r="9" spans="1:27" ht="12.75">
      <c r="A9" s="291" t="s">
        <v>230</v>
      </c>
      <c r="B9" s="142"/>
      <c r="C9" s="60">
        <v>6974845</v>
      </c>
      <c r="D9" s="340"/>
      <c r="E9" s="60">
        <v>6000000</v>
      </c>
      <c r="F9" s="59">
        <v>12780012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>
        <v>624109</v>
      </c>
      <c r="R9" s="59">
        <v>624109</v>
      </c>
      <c r="S9" s="59"/>
      <c r="T9" s="60"/>
      <c r="U9" s="60"/>
      <c r="V9" s="59"/>
      <c r="W9" s="59">
        <v>624109</v>
      </c>
      <c r="X9" s="60">
        <v>9585009</v>
      </c>
      <c r="Y9" s="59">
        <v>-8960900</v>
      </c>
      <c r="Z9" s="61">
        <v>-93.49</v>
      </c>
      <c r="AA9" s="62">
        <v>12780012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42716000</v>
      </c>
      <c r="F11" s="364">
        <f t="shared" si="3"/>
        <v>45260004</v>
      </c>
      <c r="G11" s="364">
        <f t="shared" si="3"/>
        <v>367928</v>
      </c>
      <c r="H11" s="362">
        <f t="shared" si="3"/>
        <v>312729</v>
      </c>
      <c r="I11" s="362">
        <f t="shared" si="3"/>
        <v>1239017</v>
      </c>
      <c r="J11" s="364">
        <f t="shared" si="3"/>
        <v>1919674</v>
      </c>
      <c r="K11" s="364">
        <f t="shared" si="3"/>
        <v>283540</v>
      </c>
      <c r="L11" s="362">
        <f t="shared" si="3"/>
        <v>980879</v>
      </c>
      <c r="M11" s="362">
        <f t="shared" si="3"/>
        <v>0</v>
      </c>
      <c r="N11" s="364">
        <f t="shared" si="3"/>
        <v>1264419</v>
      </c>
      <c r="O11" s="364">
        <f t="shared" si="3"/>
        <v>42782</v>
      </c>
      <c r="P11" s="362">
        <f t="shared" si="3"/>
        <v>834747</v>
      </c>
      <c r="Q11" s="362">
        <f t="shared" si="3"/>
        <v>2225288</v>
      </c>
      <c r="R11" s="364">
        <f t="shared" si="3"/>
        <v>3102817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6286910</v>
      </c>
      <c r="X11" s="362">
        <f t="shared" si="3"/>
        <v>33945003</v>
      </c>
      <c r="Y11" s="364">
        <f t="shared" si="3"/>
        <v>-27658093</v>
      </c>
      <c r="Z11" s="365">
        <f>+IF(X11&lt;&gt;0,+(Y11/X11)*100,0)</f>
        <v>-81.47912963802065</v>
      </c>
      <c r="AA11" s="366">
        <f t="shared" si="3"/>
        <v>45260004</v>
      </c>
    </row>
    <row r="12" spans="1:27" ht="12.75">
      <c r="A12" s="291" t="s">
        <v>232</v>
      </c>
      <c r="B12" s="136"/>
      <c r="C12" s="60"/>
      <c r="D12" s="340"/>
      <c r="E12" s="60">
        <v>42716000</v>
      </c>
      <c r="F12" s="59">
        <v>45260004</v>
      </c>
      <c r="G12" s="59">
        <v>367928</v>
      </c>
      <c r="H12" s="60">
        <v>312729</v>
      </c>
      <c r="I12" s="60">
        <v>1239017</v>
      </c>
      <c r="J12" s="59">
        <v>1919674</v>
      </c>
      <c r="K12" s="59">
        <v>283540</v>
      </c>
      <c r="L12" s="60">
        <v>980879</v>
      </c>
      <c r="M12" s="60"/>
      <c r="N12" s="59">
        <v>1264419</v>
      </c>
      <c r="O12" s="59">
        <v>42782</v>
      </c>
      <c r="P12" s="60">
        <v>834747</v>
      </c>
      <c r="Q12" s="60">
        <v>2225288</v>
      </c>
      <c r="R12" s="59">
        <v>3102817</v>
      </c>
      <c r="S12" s="59"/>
      <c r="T12" s="60"/>
      <c r="U12" s="60"/>
      <c r="V12" s="59"/>
      <c r="W12" s="59">
        <v>6286910</v>
      </c>
      <c r="X12" s="60">
        <v>33945003</v>
      </c>
      <c r="Y12" s="59">
        <v>-27658093</v>
      </c>
      <c r="Z12" s="61">
        <v>-81.48</v>
      </c>
      <c r="AA12" s="62">
        <v>45260004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53244000</v>
      </c>
      <c r="F13" s="342">
        <f t="shared" si="4"/>
        <v>16560000</v>
      </c>
      <c r="G13" s="342">
        <f t="shared" si="4"/>
        <v>1250153</v>
      </c>
      <c r="H13" s="275">
        <f t="shared" si="4"/>
        <v>404449</v>
      </c>
      <c r="I13" s="275">
        <f t="shared" si="4"/>
        <v>2079479</v>
      </c>
      <c r="J13" s="342">
        <f t="shared" si="4"/>
        <v>3734081</v>
      </c>
      <c r="K13" s="342">
        <f t="shared" si="4"/>
        <v>2107719</v>
      </c>
      <c r="L13" s="275">
        <f t="shared" si="4"/>
        <v>991780</v>
      </c>
      <c r="M13" s="275">
        <f t="shared" si="4"/>
        <v>189400</v>
      </c>
      <c r="N13" s="342">
        <f t="shared" si="4"/>
        <v>3288899</v>
      </c>
      <c r="O13" s="342">
        <f t="shared" si="4"/>
        <v>60178</v>
      </c>
      <c r="P13" s="275">
        <f t="shared" si="4"/>
        <v>1585616</v>
      </c>
      <c r="Q13" s="275">
        <f t="shared" si="4"/>
        <v>1874474</v>
      </c>
      <c r="R13" s="342">
        <f t="shared" si="4"/>
        <v>3520268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10543248</v>
      </c>
      <c r="X13" s="275">
        <f t="shared" si="4"/>
        <v>12420000</v>
      </c>
      <c r="Y13" s="342">
        <f t="shared" si="4"/>
        <v>-1876752</v>
      </c>
      <c r="Z13" s="335">
        <f>+IF(X13&lt;&gt;0,+(Y13/X13)*100,0)</f>
        <v>-15.110724637681159</v>
      </c>
      <c r="AA13" s="273">
        <f t="shared" si="4"/>
        <v>16560000</v>
      </c>
    </row>
    <row r="14" spans="1:27" ht="12.75">
      <c r="A14" s="291" t="s">
        <v>233</v>
      </c>
      <c r="B14" s="136"/>
      <c r="C14" s="60"/>
      <c r="D14" s="340"/>
      <c r="E14" s="60">
        <v>53244000</v>
      </c>
      <c r="F14" s="59">
        <v>16560000</v>
      </c>
      <c r="G14" s="59">
        <v>1250153</v>
      </c>
      <c r="H14" s="60">
        <v>404449</v>
      </c>
      <c r="I14" s="60">
        <v>2079479</v>
      </c>
      <c r="J14" s="59">
        <v>3734081</v>
      </c>
      <c r="K14" s="59">
        <v>2107719</v>
      </c>
      <c r="L14" s="60">
        <v>991780</v>
      </c>
      <c r="M14" s="60">
        <v>189400</v>
      </c>
      <c r="N14" s="59">
        <v>3288899</v>
      </c>
      <c r="O14" s="59">
        <v>60178</v>
      </c>
      <c r="P14" s="60">
        <v>1585616</v>
      </c>
      <c r="Q14" s="60">
        <v>1874474</v>
      </c>
      <c r="R14" s="59">
        <v>3520268</v>
      </c>
      <c r="S14" s="59"/>
      <c r="T14" s="60"/>
      <c r="U14" s="60"/>
      <c r="V14" s="59"/>
      <c r="W14" s="59">
        <v>10543248</v>
      </c>
      <c r="X14" s="60">
        <v>12420000</v>
      </c>
      <c r="Y14" s="59">
        <v>-1876752</v>
      </c>
      <c r="Z14" s="61">
        <v>-15.11</v>
      </c>
      <c r="AA14" s="62">
        <v>16560000</v>
      </c>
    </row>
    <row r="15" spans="1:27" ht="12.75">
      <c r="A15" s="361" t="s">
        <v>209</v>
      </c>
      <c r="B15" s="136"/>
      <c r="C15" s="60">
        <f aca="true" t="shared" si="5" ref="C15:Y15">SUM(C16:C20)</f>
        <v>90000</v>
      </c>
      <c r="D15" s="340">
        <f t="shared" si="5"/>
        <v>0</v>
      </c>
      <c r="E15" s="60">
        <f t="shared" si="5"/>
        <v>0</v>
      </c>
      <c r="F15" s="59">
        <f t="shared" si="5"/>
        <v>13415004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10061253</v>
      </c>
      <c r="Y15" s="59">
        <f t="shared" si="5"/>
        <v>-10061253</v>
      </c>
      <c r="Z15" s="61">
        <f>+IF(X15&lt;&gt;0,+(Y15/X15)*100,0)</f>
        <v>-100</v>
      </c>
      <c r="AA15" s="62">
        <f>SUM(AA16:AA20)</f>
        <v>13415004</v>
      </c>
    </row>
    <row r="16" spans="1:27" ht="12.75">
      <c r="A16" s="291" t="s">
        <v>234</v>
      </c>
      <c r="B16" s="300"/>
      <c r="C16" s="60">
        <v>90000</v>
      </c>
      <c r="D16" s="340"/>
      <c r="E16" s="60"/>
      <c r="F16" s="59">
        <v>13415004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10061253</v>
      </c>
      <c r="Y16" s="59">
        <v>-10061253</v>
      </c>
      <c r="Z16" s="61">
        <v>-100</v>
      </c>
      <c r="AA16" s="62">
        <v>13415004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1683891</v>
      </c>
      <c r="D22" s="344">
        <f t="shared" si="6"/>
        <v>0</v>
      </c>
      <c r="E22" s="343">
        <f t="shared" si="6"/>
        <v>1700000</v>
      </c>
      <c r="F22" s="345">
        <f t="shared" si="6"/>
        <v>3065004</v>
      </c>
      <c r="G22" s="345">
        <f t="shared" si="6"/>
        <v>0</v>
      </c>
      <c r="H22" s="343">
        <f t="shared" si="6"/>
        <v>204299</v>
      </c>
      <c r="I22" s="343">
        <f t="shared" si="6"/>
        <v>0</v>
      </c>
      <c r="J22" s="345">
        <f t="shared" si="6"/>
        <v>204299</v>
      </c>
      <c r="K22" s="345">
        <f t="shared" si="6"/>
        <v>270770</v>
      </c>
      <c r="L22" s="343">
        <f t="shared" si="6"/>
        <v>0</v>
      </c>
      <c r="M22" s="343">
        <f t="shared" si="6"/>
        <v>0</v>
      </c>
      <c r="N22" s="345">
        <f t="shared" si="6"/>
        <v>270770</v>
      </c>
      <c r="O22" s="345">
        <f t="shared" si="6"/>
        <v>0</v>
      </c>
      <c r="P22" s="343">
        <f t="shared" si="6"/>
        <v>0</v>
      </c>
      <c r="Q22" s="343">
        <f t="shared" si="6"/>
        <v>857167</v>
      </c>
      <c r="R22" s="345">
        <f t="shared" si="6"/>
        <v>857167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1332236</v>
      </c>
      <c r="X22" s="343">
        <f t="shared" si="6"/>
        <v>2298753</v>
      </c>
      <c r="Y22" s="345">
        <f t="shared" si="6"/>
        <v>-966517</v>
      </c>
      <c r="Z22" s="336">
        <f>+IF(X22&lt;&gt;0,+(Y22/X22)*100,0)</f>
        <v>-42.04527411165967</v>
      </c>
      <c r="AA22" s="350">
        <f>SUM(AA23:AA32)</f>
        <v>3065004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>
        <v>350004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262503</v>
      </c>
      <c r="Y25" s="59">
        <v>-262503</v>
      </c>
      <c r="Z25" s="61">
        <v>-100</v>
      </c>
      <c r="AA25" s="62">
        <v>350004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1700000</v>
      </c>
      <c r="F27" s="59">
        <v>2715000</v>
      </c>
      <c r="G27" s="59"/>
      <c r="H27" s="60">
        <v>204299</v>
      </c>
      <c r="I27" s="60"/>
      <c r="J27" s="59">
        <v>204299</v>
      </c>
      <c r="K27" s="59">
        <v>270770</v>
      </c>
      <c r="L27" s="60"/>
      <c r="M27" s="60"/>
      <c r="N27" s="59">
        <v>270770</v>
      </c>
      <c r="O27" s="59"/>
      <c r="P27" s="60"/>
      <c r="Q27" s="60">
        <v>857167</v>
      </c>
      <c r="R27" s="59">
        <v>857167</v>
      </c>
      <c r="S27" s="59"/>
      <c r="T27" s="60"/>
      <c r="U27" s="60"/>
      <c r="V27" s="59"/>
      <c r="W27" s="59">
        <v>1332236</v>
      </c>
      <c r="X27" s="60">
        <v>2036250</v>
      </c>
      <c r="Y27" s="59">
        <v>-704014</v>
      </c>
      <c r="Z27" s="61">
        <v>-34.57</v>
      </c>
      <c r="AA27" s="62">
        <v>2715000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1683891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11308342</v>
      </c>
      <c r="D40" s="344">
        <f t="shared" si="9"/>
        <v>0</v>
      </c>
      <c r="E40" s="343">
        <f t="shared" si="9"/>
        <v>31000000</v>
      </c>
      <c r="F40" s="345">
        <f t="shared" si="9"/>
        <v>4269288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3201966</v>
      </c>
      <c r="Y40" s="345">
        <f t="shared" si="9"/>
        <v>-3201966</v>
      </c>
      <c r="Z40" s="336">
        <f>+IF(X40&lt;&gt;0,+(Y40/X40)*100,0)</f>
        <v>-100</v>
      </c>
      <c r="AA40" s="350">
        <f>SUM(AA41:AA49)</f>
        <v>4269288</v>
      </c>
    </row>
    <row r="41" spans="1:27" ht="12.75">
      <c r="A41" s="361" t="s">
        <v>248</v>
      </c>
      <c r="B41" s="142"/>
      <c r="C41" s="362">
        <v>7903121</v>
      </c>
      <c r="D41" s="363"/>
      <c r="E41" s="362">
        <v>31000000</v>
      </c>
      <c r="F41" s="364">
        <v>1160004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870003</v>
      </c>
      <c r="Y41" s="364">
        <v>-870003</v>
      </c>
      <c r="Z41" s="365">
        <v>-100</v>
      </c>
      <c r="AA41" s="366">
        <v>1160004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1651257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3430</v>
      </c>
      <c r="D44" s="368"/>
      <c r="E44" s="54"/>
      <c r="F44" s="53">
        <v>3109284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2331963</v>
      </c>
      <c r="Y44" s="53">
        <v>-2331963</v>
      </c>
      <c r="Z44" s="94">
        <v>-100</v>
      </c>
      <c r="AA44" s="95">
        <v>3109284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1750534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192968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192968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59018960</v>
      </c>
      <c r="D60" s="346">
        <f t="shared" si="14"/>
        <v>0</v>
      </c>
      <c r="E60" s="219">
        <f t="shared" si="14"/>
        <v>166241150</v>
      </c>
      <c r="F60" s="264">
        <f t="shared" si="14"/>
        <v>133755324</v>
      </c>
      <c r="G60" s="264">
        <f t="shared" si="14"/>
        <v>2538878</v>
      </c>
      <c r="H60" s="219">
        <f t="shared" si="14"/>
        <v>2947839</v>
      </c>
      <c r="I60" s="219">
        <f t="shared" si="14"/>
        <v>4635976</v>
      </c>
      <c r="J60" s="264">
        <f t="shared" si="14"/>
        <v>10122693</v>
      </c>
      <c r="K60" s="264">
        <f t="shared" si="14"/>
        <v>3395824</v>
      </c>
      <c r="L60" s="219">
        <f t="shared" si="14"/>
        <v>4955213</v>
      </c>
      <c r="M60" s="219">
        <f t="shared" si="14"/>
        <v>9742050</v>
      </c>
      <c r="N60" s="264">
        <f t="shared" si="14"/>
        <v>18093087</v>
      </c>
      <c r="O60" s="264">
        <f t="shared" si="14"/>
        <v>937841</v>
      </c>
      <c r="P60" s="219">
        <f t="shared" si="14"/>
        <v>4850430</v>
      </c>
      <c r="Q60" s="219">
        <f t="shared" si="14"/>
        <v>7656554</v>
      </c>
      <c r="R60" s="264">
        <f t="shared" si="14"/>
        <v>13444825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41660605</v>
      </c>
      <c r="X60" s="219">
        <f t="shared" si="14"/>
        <v>100316493</v>
      </c>
      <c r="Y60" s="264">
        <f t="shared" si="14"/>
        <v>-58655888</v>
      </c>
      <c r="Z60" s="337">
        <f>+IF(X60&lt;&gt;0,+(Y60/X60)*100,0)</f>
        <v>-58.47083190996321</v>
      </c>
      <c r="AA60" s="232">
        <f>+AA57+AA54+AA51+AA40+AA37+AA34+AA22+AA5</f>
        <v>133755324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2018-05-09T09:56:26Z</dcterms:created>
  <dcterms:modified xsi:type="dcterms:W3CDTF">2018-05-09T09:56:30Z</dcterms:modified>
  <cp:category/>
  <cp:version/>
  <cp:contentType/>
  <cp:contentStatus/>
</cp:coreProperties>
</file>