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<sst xmlns="http://schemas.openxmlformats.org/spreadsheetml/2006/main" count="857" uniqueCount="303">
  <si>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Maluti-a-Phofung(FS194)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</si>
  <si>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</si>
  <si>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</si>
  <si>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</si>
  <si>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</si>
  <si>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</si>
  <si>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</si>
  <si>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</si>
  <si>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</si>
  <si>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</si>
  <si>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</si>
  <si>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</si>
  <si>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</si>
  <si>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</si>
  <si>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</si>
  <si>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</si>
  <si>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</si>
  <si>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</si>
  <si>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</si>
  <si>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</si>
  <si>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</si>
  <si>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</si>
  <si>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</si>
  <si>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</si>
  <si>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</si>
  <si>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</si>
  <si>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</si>
  <si>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</si>
  <si>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</si>
  <si>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</si>
  <si>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</si>
  <si>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</si>
  <si>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</si>
  <si>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</si>
  <si>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</si>
  <si>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</si>
  <si>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</si>
  <si>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</si>
  <si>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</si>
  <si>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</si>
  <si>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</si>
  <si>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</si>
  <si>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</si>
  <si>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</si>
  <si>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</si>
  <si>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</si>
  <si>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</si>
  <si>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</si>
  <si>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</si>
  <si>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</si>
  <si>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</si>
  <si>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</si>
  <si>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</si>
  <si>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</si>
  <si>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</si>
  <si>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</si>
  <si>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</si>
  <si>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</si>
  <si>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</si>
  <si>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</si>
  <si>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</si>
  <si>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</si>
  <si>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</si>
  <si>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</si>
  <si>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</si>
  <si>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</si>
  <si>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</si>
  <si>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</si>
  <si>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</si>
  <si>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</si>
  <si>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Maluti-a-Phofung(FS194)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</si>
  <si>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</si>
  <si>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</si>
  <si>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</si>
  <si>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</si>
  <si>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</si>
  <si>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</si>
  <si>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</si>
  <si>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</si>
  <si>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</si>
  <si>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</si>
  <si>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</si>
  <si>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</si>
  <si>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</si>
  <si>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</si>
  <si>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</si>
  <si>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</si>
  <si>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</si>
  <si>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</si>
  <si>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</si>
  <si>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</si>
  <si>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</si>
  <si>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</si>
  <si>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</si>
  <si>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</si>
  <si>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</si>
  <si>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</si>
  <si>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</si>
  <si>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</si>
  <si>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</si>
  <si>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Maluti-a-Phofung(FS194)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</si>
  <si>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</si>
  <si>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</si>
  <si>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</si>
  <si>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</si>
  <si>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</si>
  <si>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</si>
  <si>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</si>
  <si>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</si>
  <si>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</si>
  <si>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</si>
  <si>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</si>
  <si>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</si>
  <si>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</si>
  <si>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</si>
  <si>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</si>
  <si>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</si>
  <si>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</si>
  <si>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</si>
  <si>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</si>
  <si>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</si>
  <si>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</si>
  <si>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</si>
  <si>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</si>
  <si>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</si>
  <si>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</si>
  <si>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</si>
  <si>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</si>
  <si>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</si>
  <si>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Maluti-a-Phofung(FS194)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</si>
  <si>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</si>
  <si>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</si>
  <si>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</si>
  <si>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</si>
  <si>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</si>
  <si>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</si>
  <si>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</si>
  <si>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</si>
  <si>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</si>
  <si>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</si>
  <si>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Maluti-a-Phofung(FS194)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</si>
  <si>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</si>
  <si>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</si>
  <si>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</si>
  <si>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</si>
  <si>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</si>
  <si>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</si>
  <si>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</si>
  <si>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</si>
  <si>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</si>
  <si>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</si>
  <si>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</si>
  <si>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</si>
  <si>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</si>
  <si>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</si>
  <si>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</si>
  <si>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</si>
  <si>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</si>
  <si>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</si>
  <si>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</si>
  <si>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</si>
  <si>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</si>
  <si>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</si>
  <si>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</si>
  <si>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</si>
  <si>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</si>
  <si>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</si>
  <si>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</si>
  <si>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</si>
  <si>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</si>
  <si>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</si>
  <si>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</si>
  <si>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</si>
  <si>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</si>
  <si>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Maluti-a-Phofung(FS194)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</si>
  <si>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</si>
  <si>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</si>
  <si>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</si>
  <si>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</si>
  <si>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</si>
  <si>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</si>
  <si>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</si>
  <si>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</si>
  <si>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</si>
  <si>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</si>
  <si>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</si>
  <si>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</si>
  <si>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</si>
  <si>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</si>
  <si>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</si>
  <si>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</si>
  <si>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</si>
  <si>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</si>
  <si>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</si>
  <si>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</si>
  <si>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</si>
  <si>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</si>
  <si>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</si>
  <si>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</si>
  <si>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</si>
  <si>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</si>
  <si>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</si>
  <si>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Maluti-a-Phofung(FS194)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</si>
  <si>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</si>
  <si>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</si>
  <si>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</si>
  <si>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</si>
  <si>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</si>
  <si>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</si>
  <si>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</si>
  <si>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</si>
  <si>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</si>
  <si>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</si>
  <si>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</si>
  <si>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</si>
  <si>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</si>
  <si>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</si>
  <si>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</si>
  <si>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</si>
  <si>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</si>
  <si>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</si>
  <si>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</si>
  <si>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</si>
  <si>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</si>
  <si>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</si>
  <si>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</si>
  <si>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</si>
  <si>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Maluti-a-Phofung(FS194)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</si>
  <si>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</si>
  <si>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</si>
  <si>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</si>
  <si>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</si>
  <si>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</si>
  <si>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</si>
  <si>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</si>
  <si>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</si>
  <si>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</si>
  <si>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</si>
  <si>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</si>
  <si>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</si>
  <si>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</si>
  <si>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</si>
  <si>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</si>
  <si>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</si>
  <si>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</si>
  <si>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</si>
  <si>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</si>
  <si>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</si>
  <si>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</si>
  <si>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</si>
  <si>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</si>
  <si>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</si>
  <si>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</si>
  <si>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</si>
  <si>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</si>
  <si>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</si>
  <si>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</si>
  <si>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</si>
  <si>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</si>
  <si>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</si>
  <si>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</si>
  <si>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</si>
  <si>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</si>
  <si>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Maluti-a-Phofung(FS194)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</si>
  <si>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</si>
  <si>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</si>
  <si>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Maluti-a-Phofung(FS194)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</si>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</sst>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158750217</v>
      </c>
      <c r="C5" s="19">
        <v>0</v>
      </c>
      <c r="D5" s="59">
        <v>207596000</v>
      </c>
      <c r="E5" s="60">
        <v>207596000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137428552</v>
      </c>
      <c r="X5" s="60">
        <v>-137428552</v>
      </c>
      <c r="Y5" s="61">
        <v>-100</v>
      </c>
      <c r="Z5" s="62">
        <v>207596000</v>
      </c>
    </row>
    <row r="6" spans="1:26" ht="12.75">
      <c r="A6" s="58" t="s">
        <v>32</v>
      </c>
      <c r="B6" s="19">
        <v>426429572</v>
      </c>
      <c r="C6" s="19">
        <v>0</v>
      </c>
      <c r="D6" s="59">
        <v>712889476</v>
      </c>
      <c r="E6" s="60">
        <v>712889476</v>
      </c>
      <c r="F6" s="60">
        <v>12061221</v>
      </c>
      <c r="G6" s="60">
        <v>13900000</v>
      </c>
      <c r="H6" s="60">
        <v>0</v>
      </c>
      <c r="I6" s="60">
        <v>25961221</v>
      </c>
      <c r="J6" s="60">
        <v>11170113</v>
      </c>
      <c r="K6" s="60">
        <v>9693921</v>
      </c>
      <c r="L6" s="60">
        <v>8047964</v>
      </c>
      <c r="M6" s="60">
        <v>28911998</v>
      </c>
      <c r="N6" s="60">
        <v>9424792</v>
      </c>
      <c r="O6" s="60">
        <v>7723957</v>
      </c>
      <c r="P6" s="60">
        <v>9467453</v>
      </c>
      <c r="Q6" s="60">
        <v>26616202</v>
      </c>
      <c r="R6" s="60">
        <v>0</v>
      </c>
      <c r="S6" s="60">
        <v>0</v>
      </c>
      <c r="T6" s="60">
        <v>0</v>
      </c>
      <c r="U6" s="60">
        <v>0</v>
      </c>
      <c r="V6" s="60">
        <v>81489421</v>
      </c>
      <c r="W6" s="60">
        <v>480689819</v>
      </c>
      <c r="X6" s="60">
        <v>-399200398</v>
      </c>
      <c r="Y6" s="61">
        <v>-83.05</v>
      </c>
      <c r="Z6" s="62">
        <v>712889476</v>
      </c>
    </row>
    <row r="7" spans="1:26" ht="12.75">
      <c r="A7" s="58" t="s">
        <v>33</v>
      </c>
      <c r="B7" s="19">
        <v>2303804</v>
      </c>
      <c r="C7" s="19">
        <v>0</v>
      </c>
      <c r="D7" s="59">
        <v>2900000</v>
      </c>
      <c r="E7" s="60">
        <v>2900000</v>
      </c>
      <c r="F7" s="60">
        <v>255216</v>
      </c>
      <c r="G7" s="60">
        <v>0</v>
      </c>
      <c r="H7" s="60">
        <v>0</v>
      </c>
      <c r="I7" s="60">
        <v>255216</v>
      </c>
      <c r="J7" s="60">
        <v>14359</v>
      </c>
      <c r="K7" s="60">
        <v>0</v>
      </c>
      <c r="L7" s="60">
        <v>0</v>
      </c>
      <c r="M7" s="60">
        <v>14359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269575</v>
      </c>
      <c r="W7" s="60">
        <v>2148900</v>
      </c>
      <c r="X7" s="60">
        <v>-1879325</v>
      </c>
      <c r="Y7" s="61">
        <v>-87.46</v>
      </c>
      <c r="Z7" s="62">
        <v>2900000</v>
      </c>
    </row>
    <row r="8" spans="1:26" ht="12.75">
      <c r="A8" s="58" t="s">
        <v>34</v>
      </c>
      <c r="B8" s="19">
        <v>458944253</v>
      </c>
      <c r="C8" s="19">
        <v>0</v>
      </c>
      <c r="D8" s="59">
        <v>503632000</v>
      </c>
      <c r="E8" s="60">
        <v>503632000</v>
      </c>
      <c r="F8" s="60">
        <v>207882000</v>
      </c>
      <c r="G8" s="60">
        <v>1305000</v>
      </c>
      <c r="H8" s="60">
        <v>0</v>
      </c>
      <c r="I8" s="60">
        <v>209187000</v>
      </c>
      <c r="J8" s="60">
        <v>0</v>
      </c>
      <c r="K8" s="60">
        <v>2348000</v>
      </c>
      <c r="L8" s="60">
        <v>161674000</v>
      </c>
      <c r="M8" s="60">
        <v>164022000</v>
      </c>
      <c r="N8" s="60">
        <v>0</v>
      </c>
      <c r="O8" s="60">
        <v>0</v>
      </c>
      <c r="P8" s="60">
        <v>123442000</v>
      </c>
      <c r="Q8" s="60">
        <v>123442000</v>
      </c>
      <c r="R8" s="60">
        <v>0</v>
      </c>
      <c r="S8" s="60">
        <v>0</v>
      </c>
      <c r="T8" s="60">
        <v>0</v>
      </c>
      <c r="U8" s="60">
        <v>0</v>
      </c>
      <c r="V8" s="60">
        <v>496651000</v>
      </c>
      <c r="W8" s="60">
        <v>503632000</v>
      </c>
      <c r="X8" s="60">
        <v>-6981000</v>
      </c>
      <c r="Y8" s="61">
        <v>-1.39</v>
      </c>
      <c r="Z8" s="62">
        <v>503632000</v>
      </c>
    </row>
    <row r="9" spans="1:26" ht="12.75">
      <c r="A9" s="58" t="s">
        <v>35</v>
      </c>
      <c r="B9" s="19">
        <v>70005965</v>
      </c>
      <c r="C9" s="19">
        <v>0</v>
      </c>
      <c r="D9" s="59">
        <v>283860460</v>
      </c>
      <c r="E9" s="60">
        <v>283860460</v>
      </c>
      <c r="F9" s="60">
        <v>10662401</v>
      </c>
      <c r="G9" s="60">
        <v>16432291</v>
      </c>
      <c r="H9" s="60">
        <v>0</v>
      </c>
      <c r="I9" s="60">
        <v>27094692</v>
      </c>
      <c r="J9" s="60">
        <v>22167909</v>
      </c>
      <c r="K9" s="60">
        <v>38266091</v>
      </c>
      <c r="L9" s="60">
        <v>21218246</v>
      </c>
      <c r="M9" s="60">
        <v>81652246</v>
      </c>
      <c r="N9" s="60">
        <v>28721200</v>
      </c>
      <c r="O9" s="60">
        <v>21418908</v>
      </c>
      <c r="P9" s="60">
        <v>26582290</v>
      </c>
      <c r="Q9" s="60">
        <v>76722398</v>
      </c>
      <c r="R9" s="60">
        <v>0</v>
      </c>
      <c r="S9" s="60">
        <v>0</v>
      </c>
      <c r="T9" s="60">
        <v>0</v>
      </c>
      <c r="U9" s="60">
        <v>0</v>
      </c>
      <c r="V9" s="60">
        <v>185469336</v>
      </c>
      <c r="W9" s="60">
        <v>219636950</v>
      </c>
      <c r="X9" s="60">
        <v>-34167614</v>
      </c>
      <c r="Y9" s="61">
        <v>-15.56</v>
      </c>
      <c r="Z9" s="62">
        <v>283860460</v>
      </c>
    </row>
    <row r="10" spans="1:26" ht="22.5">
      <c r="A10" s="63" t="s">
        <v>278</v>
      </c>
      <c r="B10" s="64">
        <f>SUM(B5:B9)</f>
        <v>1116433811</v>
      </c>
      <c r="C10" s="64">
        <f>SUM(C5:C9)</f>
        <v>0</v>
      </c>
      <c r="D10" s="65">
        <f aca="true" t="shared" si="0" ref="D10:Z10">SUM(D5:D9)</f>
        <v>1710877936</v>
      </c>
      <c r="E10" s="66">
        <f t="shared" si="0"/>
        <v>1710877936</v>
      </c>
      <c r="F10" s="66">
        <f t="shared" si="0"/>
        <v>230860838</v>
      </c>
      <c r="G10" s="66">
        <f t="shared" si="0"/>
        <v>31637291</v>
      </c>
      <c r="H10" s="66">
        <f t="shared" si="0"/>
        <v>0</v>
      </c>
      <c r="I10" s="66">
        <f t="shared" si="0"/>
        <v>262498129</v>
      </c>
      <c r="J10" s="66">
        <f t="shared" si="0"/>
        <v>33352381</v>
      </c>
      <c r="K10" s="66">
        <f t="shared" si="0"/>
        <v>50308012</v>
      </c>
      <c r="L10" s="66">
        <f t="shared" si="0"/>
        <v>190940210</v>
      </c>
      <c r="M10" s="66">
        <f t="shared" si="0"/>
        <v>274600603</v>
      </c>
      <c r="N10" s="66">
        <f t="shared" si="0"/>
        <v>38145992</v>
      </c>
      <c r="O10" s="66">
        <f t="shared" si="0"/>
        <v>29142865</v>
      </c>
      <c r="P10" s="66">
        <f t="shared" si="0"/>
        <v>159491743</v>
      </c>
      <c r="Q10" s="66">
        <f t="shared" si="0"/>
        <v>226780600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763879332</v>
      </c>
      <c r="W10" s="66">
        <f t="shared" si="0"/>
        <v>1343536221</v>
      </c>
      <c r="X10" s="66">
        <f t="shared" si="0"/>
        <v>-579656889</v>
      </c>
      <c r="Y10" s="67">
        <f>+IF(W10&lt;&gt;0,(X10/W10)*100,0)</f>
        <v>-43.144120712172445</v>
      </c>
      <c r="Z10" s="68">
        <f t="shared" si="0"/>
        <v>1710877936</v>
      </c>
    </row>
    <row r="11" spans="1:26" ht="12.75">
      <c r="A11" s="58" t="s">
        <v>37</v>
      </c>
      <c r="B11" s="19">
        <v>348549874</v>
      </c>
      <c r="C11" s="19">
        <v>0</v>
      </c>
      <c r="D11" s="59">
        <v>455733798</v>
      </c>
      <c r="E11" s="60">
        <v>455733798</v>
      </c>
      <c r="F11" s="60">
        <v>30148379</v>
      </c>
      <c r="G11" s="60">
        <v>27204256</v>
      </c>
      <c r="H11" s="60">
        <v>26103349</v>
      </c>
      <c r="I11" s="60">
        <v>83455984</v>
      </c>
      <c r="J11" s="60">
        <v>28344493</v>
      </c>
      <c r="K11" s="60">
        <v>30075554</v>
      </c>
      <c r="L11" s="60">
        <v>36020841</v>
      </c>
      <c r="M11" s="60">
        <v>94440888</v>
      </c>
      <c r="N11" s="60">
        <v>33985256</v>
      </c>
      <c r="O11" s="60">
        <v>31704531</v>
      </c>
      <c r="P11" s="60">
        <v>34815750</v>
      </c>
      <c r="Q11" s="60">
        <v>100505537</v>
      </c>
      <c r="R11" s="60">
        <v>0</v>
      </c>
      <c r="S11" s="60">
        <v>0</v>
      </c>
      <c r="T11" s="60">
        <v>0</v>
      </c>
      <c r="U11" s="60">
        <v>0</v>
      </c>
      <c r="V11" s="60">
        <v>278402409</v>
      </c>
      <c r="W11" s="60">
        <v>341800349</v>
      </c>
      <c r="X11" s="60">
        <v>-63397940</v>
      </c>
      <c r="Y11" s="61">
        <v>-18.55</v>
      </c>
      <c r="Z11" s="62">
        <v>455733798</v>
      </c>
    </row>
    <row r="12" spans="1:26" ht="12.75">
      <c r="A12" s="58" t="s">
        <v>38</v>
      </c>
      <c r="B12" s="19">
        <v>24141225</v>
      </c>
      <c r="C12" s="19">
        <v>0</v>
      </c>
      <c r="D12" s="59">
        <v>23356982</v>
      </c>
      <c r="E12" s="60">
        <v>23356982</v>
      </c>
      <c r="F12" s="60">
        <v>2005602</v>
      </c>
      <c r="G12" s="60">
        <v>1963347</v>
      </c>
      <c r="H12" s="60">
        <v>2010131</v>
      </c>
      <c r="I12" s="60">
        <v>5979080</v>
      </c>
      <c r="J12" s="60">
        <v>1917826</v>
      </c>
      <c r="K12" s="60">
        <v>1950867</v>
      </c>
      <c r="L12" s="60">
        <v>2011422</v>
      </c>
      <c r="M12" s="60">
        <v>5880115</v>
      </c>
      <c r="N12" s="60">
        <v>1889228</v>
      </c>
      <c r="O12" s="60">
        <v>2182320</v>
      </c>
      <c r="P12" s="60">
        <v>2153437</v>
      </c>
      <c r="Q12" s="60">
        <v>6224985</v>
      </c>
      <c r="R12" s="60">
        <v>0</v>
      </c>
      <c r="S12" s="60">
        <v>0</v>
      </c>
      <c r="T12" s="60">
        <v>0</v>
      </c>
      <c r="U12" s="60">
        <v>0</v>
      </c>
      <c r="V12" s="60">
        <v>18084180</v>
      </c>
      <c r="W12" s="60">
        <v>17471021</v>
      </c>
      <c r="X12" s="60">
        <v>613159</v>
      </c>
      <c r="Y12" s="61">
        <v>3.51</v>
      </c>
      <c r="Z12" s="62">
        <v>23356982</v>
      </c>
    </row>
    <row r="13" spans="1:26" ht="12.75">
      <c r="A13" s="58" t="s">
        <v>279</v>
      </c>
      <c r="B13" s="19">
        <v>268359815</v>
      </c>
      <c r="C13" s="19">
        <v>0</v>
      </c>
      <c r="D13" s="59">
        <v>285000000</v>
      </c>
      <c r="E13" s="60">
        <v>285000000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162450000</v>
      </c>
      <c r="X13" s="60">
        <v>-162450000</v>
      </c>
      <c r="Y13" s="61">
        <v>-100</v>
      </c>
      <c r="Z13" s="62">
        <v>285000000</v>
      </c>
    </row>
    <row r="14" spans="1:26" ht="12.75">
      <c r="A14" s="58" t="s">
        <v>40</v>
      </c>
      <c r="B14" s="19">
        <v>9008734</v>
      </c>
      <c r="C14" s="19">
        <v>0</v>
      </c>
      <c r="D14" s="59">
        <v>4000000</v>
      </c>
      <c r="E14" s="60">
        <v>4000000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2280000</v>
      </c>
      <c r="X14" s="60">
        <v>-2280000</v>
      </c>
      <c r="Y14" s="61">
        <v>-100</v>
      </c>
      <c r="Z14" s="62">
        <v>4000000</v>
      </c>
    </row>
    <row r="15" spans="1:26" ht="12.75">
      <c r="A15" s="58" t="s">
        <v>41</v>
      </c>
      <c r="B15" s="19">
        <v>681722229</v>
      </c>
      <c r="C15" s="19">
        <v>0</v>
      </c>
      <c r="D15" s="59">
        <v>703429367</v>
      </c>
      <c r="E15" s="60">
        <v>703429367</v>
      </c>
      <c r="F15" s="60">
        <v>78397744</v>
      </c>
      <c r="G15" s="60">
        <v>76046688</v>
      </c>
      <c r="H15" s="60">
        <v>62928871</v>
      </c>
      <c r="I15" s="60">
        <v>217373303</v>
      </c>
      <c r="J15" s="60">
        <v>41398122</v>
      </c>
      <c r="K15" s="60">
        <v>38703688</v>
      </c>
      <c r="L15" s="60">
        <v>40143872</v>
      </c>
      <c r="M15" s="60">
        <v>120245682</v>
      </c>
      <c r="N15" s="60">
        <v>29418427</v>
      </c>
      <c r="O15" s="60">
        <v>29416246</v>
      </c>
      <c r="P15" s="60">
        <v>30076705</v>
      </c>
      <c r="Q15" s="60">
        <v>88911378</v>
      </c>
      <c r="R15" s="60">
        <v>0</v>
      </c>
      <c r="S15" s="60">
        <v>0</v>
      </c>
      <c r="T15" s="60">
        <v>0</v>
      </c>
      <c r="U15" s="60">
        <v>0</v>
      </c>
      <c r="V15" s="60">
        <v>426530363</v>
      </c>
      <c r="W15" s="60">
        <v>529668974</v>
      </c>
      <c r="X15" s="60">
        <v>-103138611</v>
      </c>
      <c r="Y15" s="61">
        <v>-19.47</v>
      </c>
      <c r="Z15" s="62">
        <v>703429367</v>
      </c>
    </row>
    <row r="16" spans="1:26" ht="12.75">
      <c r="A16" s="69" t="s">
        <v>42</v>
      </c>
      <c r="B16" s="19">
        <v>109000000</v>
      </c>
      <c r="C16" s="19">
        <v>0</v>
      </c>
      <c r="D16" s="59">
        <v>115540000</v>
      </c>
      <c r="E16" s="60">
        <v>115540000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5100000</v>
      </c>
      <c r="O16" s="60">
        <v>5400000</v>
      </c>
      <c r="P16" s="60">
        <v>16700000</v>
      </c>
      <c r="Q16" s="60">
        <v>27200000</v>
      </c>
      <c r="R16" s="60">
        <v>0</v>
      </c>
      <c r="S16" s="60">
        <v>0</v>
      </c>
      <c r="T16" s="60">
        <v>0</v>
      </c>
      <c r="U16" s="60">
        <v>0</v>
      </c>
      <c r="V16" s="60">
        <v>27200000</v>
      </c>
      <c r="W16" s="60">
        <v>86654997</v>
      </c>
      <c r="X16" s="60">
        <v>-59454997</v>
      </c>
      <c r="Y16" s="61">
        <v>-68.61</v>
      </c>
      <c r="Z16" s="62">
        <v>115540000</v>
      </c>
    </row>
    <row r="17" spans="1:26" ht="12.75">
      <c r="A17" s="58" t="s">
        <v>43</v>
      </c>
      <c r="B17" s="19">
        <v>653016352</v>
      </c>
      <c r="C17" s="19">
        <v>0</v>
      </c>
      <c r="D17" s="59">
        <v>658817791</v>
      </c>
      <c r="E17" s="60">
        <v>658817791</v>
      </c>
      <c r="F17" s="60">
        <v>5275131</v>
      </c>
      <c r="G17" s="60">
        <v>0</v>
      </c>
      <c r="H17" s="60">
        <v>16539086</v>
      </c>
      <c r="I17" s="60">
        <v>21814217</v>
      </c>
      <c r="J17" s="60">
        <v>0</v>
      </c>
      <c r="K17" s="60">
        <v>8909806</v>
      </c>
      <c r="L17" s="60">
        <v>22827404</v>
      </c>
      <c r="M17" s="60">
        <v>31737210</v>
      </c>
      <c r="N17" s="60">
        <v>3940281</v>
      </c>
      <c r="O17" s="60">
        <v>21990344</v>
      </c>
      <c r="P17" s="60">
        <v>25136978</v>
      </c>
      <c r="Q17" s="60">
        <v>51067603</v>
      </c>
      <c r="R17" s="60">
        <v>0</v>
      </c>
      <c r="S17" s="60">
        <v>0</v>
      </c>
      <c r="T17" s="60">
        <v>0</v>
      </c>
      <c r="U17" s="60">
        <v>0</v>
      </c>
      <c r="V17" s="60">
        <v>104619030</v>
      </c>
      <c r="W17" s="60">
        <v>411841952</v>
      </c>
      <c r="X17" s="60">
        <v>-307222922</v>
      </c>
      <c r="Y17" s="61">
        <v>-74.6</v>
      </c>
      <c r="Z17" s="62">
        <v>658817791</v>
      </c>
    </row>
    <row r="18" spans="1:26" ht="12.75">
      <c r="A18" s="70" t="s">
        <v>44</v>
      </c>
      <c r="B18" s="71">
        <f>SUM(B11:B17)</f>
        <v>2093798229</v>
      </c>
      <c r="C18" s="71">
        <f>SUM(C11:C17)</f>
        <v>0</v>
      </c>
      <c r="D18" s="72">
        <f aca="true" t="shared" si="1" ref="D18:Z18">SUM(D11:D17)</f>
        <v>2245877938</v>
      </c>
      <c r="E18" s="73">
        <f t="shared" si="1"/>
        <v>2245877938</v>
      </c>
      <c r="F18" s="73">
        <f t="shared" si="1"/>
        <v>115826856</v>
      </c>
      <c r="G18" s="73">
        <f t="shared" si="1"/>
        <v>105214291</v>
      </c>
      <c r="H18" s="73">
        <f t="shared" si="1"/>
        <v>107581437</v>
      </c>
      <c r="I18" s="73">
        <f t="shared" si="1"/>
        <v>328622584</v>
      </c>
      <c r="J18" s="73">
        <f t="shared" si="1"/>
        <v>71660441</v>
      </c>
      <c r="K18" s="73">
        <f t="shared" si="1"/>
        <v>79639915</v>
      </c>
      <c r="L18" s="73">
        <f t="shared" si="1"/>
        <v>101003539</v>
      </c>
      <c r="M18" s="73">
        <f t="shared" si="1"/>
        <v>252303895</v>
      </c>
      <c r="N18" s="73">
        <f t="shared" si="1"/>
        <v>74333192</v>
      </c>
      <c r="O18" s="73">
        <f t="shared" si="1"/>
        <v>90693441</v>
      </c>
      <c r="P18" s="73">
        <f t="shared" si="1"/>
        <v>108882870</v>
      </c>
      <c r="Q18" s="73">
        <f t="shared" si="1"/>
        <v>273909503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854835982</v>
      </c>
      <c r="W18" s="73">
        <f t="shared" si="1"/>
        <v>1552167293</v>
      </c>
      <c r="X18" s="73">
        <f t="shared" si="1"/>
        <v>-697331311</v>
      </c>
      <c r="Y18" s="67">
        <f>+IF(W18&lt;&gt;0,(X18/W18)*100,0)</f>
        <v>-44.92629848244071</v>
      </c>
      <c r="Z18" s="74">
        <f t="shared" si="1"/>
        <v>2245877938</v>
      </c>
    </row>
    <row r="19" spans="1:26" ht="12.75">
      <c r="A19" s="70" t="s">
        <v>45</v>
      </c>
      <c r="B19" s="75">
        <f>+B10-B18</f>
        <v>-977364418</v>
      </c>
      <c r="C19" s="75">
        <f>+C10-C18</f>
        <v>0</v>
      </c>
      <c r="D19" s="76">
        <f aca="true" t="shared" si="2" ref="D19:Z19">+D10-D18</f>
        <v>-535000002</v>
      </c>
      <c r="E19" s="77">
        <f t="shared" si="2"/>
        <v>-535000002</v>
      </c>
      <c r="F19" s="77">
        <f t="shared" si="2"/>
        <v>115033982</v>
      </c>
      <c r="G19" s="77">
        <f t="shared" si="2"/>
        <v>-73577000</v>
      </c>
      <c r="H19" s="77">
        <f t="shared" si="2"/>
        <v>-107581437</v>
      </c>
      <c r="I19" s="77">
        <f t="shared" si="2"/>
        <v>-66124455</v>
      </c>
      <c r="J19" s="77">
        <f t="shared" si="2"/>
        <v>-38308060</v>
      </c>
      <c r="K19" s="77">
        <f t="shared" si="2"/>
        <v>-29331903</v>
      </c>
      <c r="L19" s="77">
        <f t="shared" si="2"/>
        <v>89936671</v>
      </c>
      <c r="M19" s="77">
        <f t="shared" si="2"/>
        <v>22296708</v>
      </c>
      <c r="N19" s="77">
        <f t="shared" si="2"/>
        <v>-36187200</v>
      </c>
      <c r="O19" s="77">
        <f t="shared" si="2"/>
        <v>-61550576</v>
      </c>
      <c r="P19" s="77">
        <f t="shared" si="2"/>
        <v>50608873</v>
      </c>
      <c r="Q19" s="77">
        <f t="shared" si="2"/>
        <v>-47128903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-90956650</v>
      </c>
      <c r="W19" s="77">
        <f>IF(E10=E18,0,W10-W18)</f>
        <v>-208631072</v>
      </c>
      <c r="X19" s="77">
        <f t="shared" si="2"/>
        <v>117674422</v>
      </c>
      <c r="Y19" s="78">
        <f>+IF(W19&lt;&gt;0,(X19/W19)*100,0)</f>
        <v>-56.40311429737561</v>
      </c>
      <c r="Z19" s="79">
        <f t="shared" si="2"/>
        <v>-535000002</v>
      </c>
    </row>
    <row r="20" spans="1:26" ht="12.75">
      <c r="A20" s="58" t="s">
        <v>46</v>
      </c>
      <c r="B20" s="19">
        <v>178731499</v>
      </c>
      <c r="C20" s="19">
        <v>0</v>
      </c>
      <c r="D20" s="59">
        <v>215732000</v>
      </c>
      <c r="E20" s="60">
        <v>215732000</v>
      </c>
      <c r="F20" s="60">
        <v>73100000</v>
      </c>
      <c r="G20" s="60">
        <v>0</v>
      </c>
      <c r="H20" s="60">
        <v>0</v>
      </c>
      <c r="I20" s="60">
        <v>73100000</v>
      </c>
      <c r="J20" s="60">
        <v>15000000</v>
      </c>
      <c r="K20" s="60">
        <v>0</v>
      </c>
      <c r="L20" s="60">
        <v>0</v>
      </c>
      <c r="M20" s="60">
        <v>15000000</v>
      </c>
      <c r="N20" s="60">
        <v>48868000</v>
      </c>
      <c r="O20" s="60">
        <v>0</v>
      </c>
      <c r="P20" s="60">
        <v>48764000</v>
      </c>
      <c r="Q20" s="60">
        <v>97632000</v>
      </c>
      <c r="R20" s="60">
        <v>0</v>
      </c>
      <c r="S20" s="60">
        <v>0</v>
      </c>
      <c r="T20" s="60">
        <v>0</v>
      </c>
      <c r="U20" s="60">
        <v>0</v>
      </c>
      <c r="V20" s="60">
        <v>185732000</v>
      </c>
      <c r="W20" s="60">
        <v>215732000</v>
      </c>
      <c r="X20" s="60">
        <v>-30000000</v>
      </c>
      <c r="Y20" s="61">
        <v>-13.91</v>
      </c>
      <c r="Z20" s="62">
        <v>215732000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-798632919</v>
      </c>
      <c r="C22" s="86">
        <f>SUM(C19:C21)</f>
        <v>0</v>
      </c>
      <c r="D22" s="87">
        <f aca="true" t="shared" si="3" ref="D22:Z22">SUM(D19:D21)</f>
        <v>-319268002</v>
      </c>
      <c r="E22" s="88">
        <f t="shared" si="3"/>
        <v>-319268002</v>
      </c>
      <c r="F22" s="88">
        <f t="shared" si="3"/>
        <v>188133982</v>
      </c>
      <c r="G22" s="88">
        <f t="shared" si="3"/>
        <v>-73577000</v>
      </c>
      <c r="H22" s="88">
        <f t="shared" si="3"/>
        <v>-107581437</v>
      </c>
      <c r="I22" s="88">
        <f t="shared" si="3"/>
        <v>6975545</v>
      </c>
      <c r="J22" s="88">
        <f t="shared" si="3"/>
        <v>-23308060</v>
      </c>
      <c r="K22" s="88">
        <f t="shared" si="3"/>
        <v>-29331903</v>
      </c>
      <c r="L22" s="88">
        <f t="shared" si="3"/>
        <v>89936671</v>
      </c>
      <c r="M22" s="88">
        <f t="shared" si="3"/>
        <v>37296708</v>
      </c>
      <c r="N22" s="88">
        <f t="shared" si="3"/>
        <v>12680800</v>
      </c>
      <c r="O22" s="88">
        <f t="shared" si="3"/>
        <v>-61550576</v>
      </c>
      <c r="P22" s="88">
        <f t="shared" si="3"/>
        <v>99372873</v>
      </c>
      <c r="Q22" s="88">
        <f t="shared" si="3"/>
        <v>50503097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94775350</v>
      </c>
      <c r="W22" s="88">
        <f t="shared" si="3"/>
        <v>7100928</v>
      </c>
      <c r="X22" s="88">
        <f t="shared" si="3"/>
        <v>87674422</v>
      </c>
      <c r="Y22" s="89">
        <f>+IF(W22&lt;&gt;0,(X22/W22)*100,0)</f>
        <v>1234.6896349322228</v>
      </c>
      <c r="Z22" s="90">
        <f t="shared" si="3"/>
        <v>-319268002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-798632919</v>
      </c>
      <c r="C24" s="75">
        <f>SUM(C22:C23)</f>
        <v>0</v>
      </c>
      <c r="D24" s="76">
        <f aca="true" t="shared" si="4" ref="D24:Z24">SUM(D22:D23)</f>
        <v>-319268002</v>
      </c>
      <c r="E24" s="77">
        <f t="shared" si="4"/>
        <v>-319268002</v>
      </c>
      <c r="F24" s="77">
        <f t="shared" si="4"/>
        <v>188133982</v>
      </c>
      <c r="G24" s="77">
        <f t="shared" si="4"/>
        <v>-73577000</v>
      </c>
      <c r="H24" s="77">
        <f t="shared" si="4"/>
        <v>-107581437</v>
      </c>
      <c r="I24" s="77">
        <f t="shared" si="4"/>
        <v>6975545</v>
      </c>
      <c r="J24" s="77">
        <f t="shared" si="4"/>
        <v>-23308060</v>
      </c>
      <c r="K24" s="77">
        <f t="shared" si="4"/>
        <v>-29331903</v>
      </c>
      <c r="L24" s="77">
        <f t="shared" si="4"/>
        <v>89936671</v>
      </c>
      <c r="M24" s="77">
        <f t="shared" si="4"/>
        <v>37296708</v>
      </c>
      <c r="N24" s="77">
        <f t="shared" si="4"/>
        <v>12680800</v>
      </c>
      <c r="O24" s="77">
        <f t="shared" si="4"/>
        <v>-61550576</v>
      </c>
      <c r="P24" s="77">
        <f t="shared" si="4"/>
        <v>99372873</v>
      </c>
      <c r="Q24" s="77">
        <f t="shared" si="4"/>
        <v>50503097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94775350</v>
      </c>
      <c r="W24" s="77">
        <f t="shared" si="4"/>
        <v>7100928</v>
      </c>
      <c r="X24" s="77">
        <f t="shared" si="4"/>
        <v>87674422</v>
      </c>
      <c r="Y24" s="78">
        <f>+IF(W24&lt;&gt;0,(X24/W24)*100,0)</f>
        <v>1234.6896349322228</v>
      </c>
      <c r="Z24" s="79">
        <f t="shared" si="4"/>
        <v>-319268002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187861727</v>
      </c>
      <c r="C27" s="22">
        <v>0</v>
      </c>
      <c r="D27" s="99">
        <v>272431999</v>
      </c>
      <c r="E27" s="100">
        <v>272431999</v>
      </c>
      <c r="F27" s="100">
        <v>7777771</v>
      </c>
      <c r="G27" s="100">
        <v>0</v>
      </c>
      <c r="H27" s="100">
        <v>6787334</v>
      </c>
      <c r="I27" s="100">
        <v>14565105</v>
      </c>
      <c r="J27" s="100">
        <v>11391156</v>
      </c>
      <c r="K27" s="100">
        <v>1498149</v>
      </c>
      <c r="L27" s="100">
        <v>16284947</v>
      </c>
      <c r="M27" s="100">
        <v>29174252</v>
      </c>
      <c r="N27" s="100">
        <v>34638334</v>
      </c>
      <c r="O27" s="100">
        <v>0</v>
      </c>
      <c r="P27" s="100">
        <v>8795344</v>
      </c>
      <c r="Q27" s="100">
        <v>43433678</v>
      </c>
      <c r="R27" s="100">
        <v>0</v>
      </c>
      <c r="S27" s="100">
        <v>0</v>
      </c>
      <c r="T27" s="100">
        <v>0</v>
      </c>
      <c r="U27" s="100">
        <v>0</v>
      </c>
      <c r="V27" s="100">
        <v>87173035</v>
      </c>
      <c r="W27" s="100">
        <v>204323999</v>
      </c>
      <c r="X27" s="100">
        <v>-117150964</v>
      </c>
      <c r="Y27" s="101">
        <v>-57.34</v>
      </c>
      <c r="Z27" s="102">
        <v>272431999</v>
      </c>
    </row>
    <row r="28" spans="1:26" ht="12.75">
      <c r="A28" s="103" t="s">
        <v>46</v>
      </c>
      <c r="B28" s="19">
        <v>143997828</v>
      </c>
      <c r="C28" s="19">
        <v>0</v>
      </c>
      <c r="D28" s="59">
        <v>215731999</v>
      </c>
      <c r="E28" s="60">
        <v>215731999</v>
      </c>
      <c r="F28" s="60">
        <v>2355141</v>
      </c>
      <c r="G28" s="60">
        <v>0</v>
      </c>
      <c r="H28" s="60">
        <v>6787334</v>
      </c>
      <c r="I28" s="60">
        <v>9142475</v>
      </c>
      <c r="J28" s="60">
        <v>11391156</v>
      </c>
      <c r="K28" s="60">
        <v>1498149</v>
      </c>
      <c r="L28" s="60">
        <v>16284947</v>
      </c>
      <c r="M28" s="60">
        <v>29174252</v>
      </c>
      <c r="N28" s="60">
        <v>34638334</v>
      </c>
      <c r="O28" s="60">
        <v>0</v>
      </c>
      <c r="P28" s="60">
        <v>8795344</v>
      </c>
      <c r="Q28" s="60">
        <v>43433678</v>
      </c>
      <c r="R28" s="60">
        <v>0</v>
      </c>
      <c r="S28" s="60">
        <v>0</v>
      </c>
      <c r="T28" s="60">
        <v>0</v>
      </c>
      <c r="U28" s="60">
        <v>0</v>
      </c>
      <c r="V28" s="60">
        <v>81750405</v>
      </c>
      <c r="W28" s="60">
        <v>161798999</v>
      </c>
      <c r="X28" s="60">
        <v>-80048594</v>
      </c>
      <c r="Y28" s="61">
        <v>-49.47</v>
      </c>
      <c r="Z28" s="62">
        <v>215731999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43863899</v>
      </c>
      <c r="C31" s="19">
        <v>0</v>
      </c>
      <c r="D31" s="59">
        <v>56700000</v>
      </c>
      <c r="E31" s="60">
        <v>56700000</v>
      </c>
      <c r="F31" s="60">
        <v>5422630</v>
      </c>
      <c r="G31" s="60">
        <v>0</v>
      </c>
      <c r="H31" s="60">
        <v>0</v>
      </c>
      <c r="I31" s="60">
        <v>5422630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5422630</v>
      </c>
      <c r="W31" s="60">
        <v>42525000</v>
      </c>
      <c r="X31" s="60">
        <v>-37102370</v>
      </c>
      <c r="Y31" s="61">
        <v>-87.25</v>
      </c>
      <c r="Z31" s="62">
        <v>56700000</v>
      </c>
    </row>
    <row r="32" spans="1:26" ht="12.75">
      <c r="A32" s="70" t="s">
        <v>54</v>
      </c>
      <c r="B32" s="22">
        <f>SUM(B28:B31)</f>
        <v>187861727</v>
      </c>
      <c r="C32" s="22">
        <f>SUM(C28:C31)</f>
        <v>0</v>
      </c>
      <c r="D32" s="99">
        <f aca="true" t="shared" si="5" ref="D32:Z32">SUM(D28:D31)</f>
        <v>272431999</v>
      </c>
      <c r="E32" s="100">
        <f t="shared" si="5"/>
        <v>272431999</v>
      </c>
      <c r="F32" s="100">
        <f t="shared" si="5"/>
        <v>7777771</v>
      </c>
      <c r="G32" s="100">
        <f t="shared" si="5"/>
        <v>0</v>
      </c>
      <c r="H32" s="100">
        <f t="shared" si="5"/>
        <v>6787334</v>
      </c>
      <c r="I32" s="100">
        <f t="shared" si="5"/>
        <v>14565105</v>
      </c>
      <c r="J32" s="100">
        <f t="shared" si="5"/>
        <v>11391156</v>
      </c>
      <c r="K32" s="100">
        <f t="shared" si="5"/>
        <v>1498149</v>
      </c>
      <c r="L32" s="100">
        <f t="shared" si="5"/>
        <v>16284947</v>
      </c>
      <c r="M32" s="100">
        <f t="shared" si="5"/>
        <v>29174252</v>
      </c>
      <c r="N32" s="100">
        <f t="shared" si="5"/>
        <v>34638334</v>
      </c>
      <c r="O32" s="100">
        <f t="shared" si="5"/>
        <v>0</v>
      </c>
      <c r="P32" s="100">
        <f t="shared" si="5"/>
        <v>8795344</v>
      </c>
      <c r="Q32" s="100">
        <f t="shared" si="5"/>
        <v>43433678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87173035</v>
      </c>
      <c r="W32" s="100">
        <f t="shared" si="5"/>
        <v>204323999</v>
      </c>
      <c r="X32" s="100">
        <f t="shared" si="5"/>
        <v>-117150964</v>
      </c>
      <c r="Y32" s="101">
        <f>+IF(W32&lt;&gt;0,(X32/W32)*100,0)</f>
        <v>-57.33588054920558</v>
      </c>
      <c r="Z32" s="102">
        <f t="shared" si="5"/>
        <v>272431999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576384271</v>
      </c>
      <c r="C35" s="19">
        <v>0</v>
      </c>
      <c r="D35" s="59">
        <v>943577564</v>
      </c>
      <c r="E35" s="60">
        <v>943577564</v>
      </c>
      <c r="F35" s="60">
        <v>-93405741</v>
      </c>
      <c r="G35" s="60">
        <v>-93405741</v>
      </c>
      <c r="H35" s="60">
        <v>-93405741</v>
      </c>
      <c r="I35" s="60">
        <v>-93405741</v>
      </c>
      <c r="J35" s="60">
        <v>-6649016</v>
      </c>
      <c r="K35" s="60">
        <v>-8316870</v>
      </c>
      <c r="L35" s="60">
        <v>3749375</v>
      </c>
      <c r="M35" s="60">
        <v>3749375</v>
      </c>
      <c r="N35" s="60">
        <v>9124312</v>
      </c>
      <c r="O35" s="60">
        <v>1069558</v>
      </c>
      <c r="P35" s="60">
        <v>59474418</v>
      </c>
      <c r="Q35" s="60">
        <v>59474418</v>
      </c>
      <c r="R35" s="60">
        <v>0</v>
      </c>
      <c r="S35" s="60">
        <v>0</v>
      </c>
      <c r="T35" s="60">
        <v>0</v>
      </c>
      <c r="U35" s="60">
        <v>0</v>
      </c>
      <c r="V35" s="60">
        <v>59474418</v>
      </c>
      <c r="W35" s="60">
        <v>707683173</v>
      </c>
      <c r="X35" s="60">
        <v>-648208755</v>
      </c>
      <c r="Y35" s="61">
        <v>-91.6</v>
      </c>
      <c r="Z35" s="62">
        <v>943577564</v>
      </c>
    </row>
    <row r="36" spans="1:26" ht="12.75">
      <c r="A36" s="58" t="s">
        <v>57</v>
      </c>
      <c r="B36" s="19">
        <v>3519072067</v>
      </c>
      <c r="C36" s="19">
        <v>0</v>
      </c>
      <c r="D36" s="59">
        <v>3146343147</v>
      </c>
      <c r="E36" s="60">
        <v>3146343147</v>
      </c>
      <c r="F36" s="60">
        <v>590239</v>
      </c>
      <c r="G36" s="60">
        <v>590239</v>
      </c>
      <c r="H36" s="60">
        <v>590239</v>
      </c>
      <c r="I36" s="60">
        <v>590239</v>
      </c>
      <c r="J36" s="60">
        <v>2663843</v>
      </c>
      <c r="K36" s="60">
        <v>2675386</v>
      </c>
      <c r="L36" s="60">
        <v>2675386</v>
      </c>
      <c r="M36" s="60">
        <v>2675386</v>
      </c>
      <c r="N36" s="60">
        <v>2698629</v>
      </c>
      <c r="O36" s="60">
        <v>2709335</v>
      </c>
      <c r="P36" s="60">
        <v>2720247</v>
      </c>
      <c r="Q36" s="60">
        <v>2720247</v>
      </c>
      <c r="R36" s="60">
        <v>0</v>
      </c>
      <c r="S36" s="60">
        <v>0</v>
      </c>
      <c r="T36" s="60">
        <v>0</v>
      </c>
      <c r="U36" s="60">
        <v>0</v>
      </c>
      <c r="V36" s="60">
        <v>2720247</v>
      </c>
      <c r="W36" s="60">
        <v>2359757360</v>
      </c>
      <c r="X36" s="60">
        <v>-2357037113</v>
      </c>
      <c r="Y36" s="61">
        <v>-99.88</v>
      </c>
      <c r="Z36" s="62">
        <v>3146343147</v>
      </c>
    </row>
    <row r="37" spans="1:26" ht="12.75">
      <c r="A37" s="58" t="s">
        <v>58</v>
      </c>
      <c r="B37" s="19">
        <v>2617956607</v>
      </c>
      <c r="C37" s="19">
        <v>0</v>
      </c>
      <c r="D37" s="59">
        <v>1872712578</v>
      </c>
      <c r="E37" s="60">
        <v>1872712578</v>
      </c>
      <c r="F37" s="60">
        <v>73753559</v>
      </c>
      <c r="G37" s="60">
        <v>75058559</v>
      </c>
      <c r="H37" s="60">
        <v>63403605</v>
      </c>
      <c r="I37" s="60">
        <v>63403605</v>
      </c>
      <c r="J37" s="60">
        <v>151628252</v>
      </c>
      <c r="K37" s="60">
        <v>128070285</v>
      </c>
      <c r="L37" s="60">
        <v>120442539</v>
      </c>
      <c r="M37" s="60">
        <v>120442539</v>
      </c>
      <c r="N37" s="60">
        <v>149854455</v>
      </c>
      <c r="O37" s="60">
        <v>126155844</v>
      </c>
      <c r="P37" s="60">
        <v>143421970</v>
      </c>
      <c r="Q37" s="60">
        <v>143421970</v>
      </c>
      <c r="R37" s="60">
        <v>0</v>
      </c>
      <c r="S37" s="60">
        <v>0</v>
      </c>
      <c r="T37" s="60">
        <v>0</v>
      </c>
      <c r="U37" s="60">
        <v>0</v>
      </c>
      <c r="V37" s="60">
        <v>143421970</v>
      </c>
      <c r="W37" s="60">
        <v>1404534434</v>
      </c>
      <c r="X37" s="60">
        <v>-1261112464</v>
      </c>
      <c r="Y37" s="61">
        <v>-89.79</v>
      </c>
      <c r="Z37" s="62">
        <v>1872712578</v>
      </c>
    </row>
    <row r="38" spans="1:26" ht="12.75">
      <c r="A38" s="58" t="s">
        <v>59</v>
      </c>
      <c r="B38" s="19">
        <v>70850221</v>
      </c>
      <c r="C38" s="19">
        <v>0</v>
      </c>
      <c r="D38" s="59">
        <v>81629737</v>
      </c>
      <c r="E38" s="60">
        <v>81629737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61222303</v>
      </c>
      <c r="X38" s="60">
        <v>-61222303</v>
      </c>
      <c r="Y38" s="61">
        <v>-100</v>
      </c>
      <c r="Z38" s="62">
        <v>81629737</v>
      </c>
    </row>
    <row r="39" spans="1:26" ht="12.75">
      <c r="A39" s="58" t="s">
        <v>60</v>
      </c>
      <c r="B39" s="19">
        <v>1406649510</v>
      </c>
      <c r="C39" s="19">
        <v>0</v>
      </c>
      <c r="D39" s="59">
        <v>2135578397</v>
      </c>
      <c r="E39" s="60">
        <v>2135578397</v>
      </c>
      <c r="F39" s="60">
        <v>-166569061</v>
      </c>
      <c r="G39" s="60">
        <v>-167874061</v>
      </c>
      <c r="H39" s="60">
        <v>-156219107</v>
      </c>
      <c r="I39" s="60">
        <v>-156219107</v>
      </c>
      <c r="J39" s="60">
        <v>-155613425</v>
      </c>
      <c r="K39" s="60">
        <v>-133711769</v>
      </c>
      <c r="L39" s="60">
        <v>-114017778</v>
      </c>
      <c r="M39" s="60">
        <v>-114017778</v>
      </c>
      <c r="N39" s="60">
        <v>-138031514</v>
      </c>
      <c r="O39" s="60">
        <v>-122376951</v>
      </c>
      <c r="P39" s="60">
        <v>-81227305</v>
      </c>
      <c r="Q39" s="60">
        <v>-81227305</v>
      </c>
      <c r="R39" s="60">
        <v>0</v>
      </c>
      <c r="S39" s="60">
        <v>0</v>
      </c>
      <c r="T39" s="60">
        <v>0</v>
      </c>
      <c r="U39" s="60">
        <v>0</v>
      </c>
      <c r="V39" s="60">
        <v>-81227305</v>
      </c>
      <c r="W39" s="60">
        <v>1601683798</v>
      </c>
      <c r="X39" s="60">
        <v>-1682911103</v>
      </c>
      <c r="Y39" s="61">
        <v>-105.07</v>
      </c>
      <c r="Z39" s="62">
        <v>2135578397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189609553</v>
      </c>
      <c r="C42" s="19">
        <v>0</v>
      </c>
      <c r="D42" s="59">
        <v>249980723</v>
      </c>
      <c r="E42" s="60">
        <v>249980723</v>
      </c>
      <c r="F42" s="60">
        <v>64123955</v>
      </c>
      <c r="G42" s="60">
        <v>-63026761</v>
      </c>
      <c r="H42" s="60">
        <v>-5640331</v>
      </c>
      <c r="I42" s="60">
        <v>-4543137</v>
      </c>
      <c r="J42" s="60">
        <v>-1040168</v>
      </c>
      <c r="K42" s="60">
        <v>-753488</v>
      </c>
      <c r="L42" s="60">
        <v>27761040</v>
      </c>
      <c r="M42" s="60">
        <v>25967384</v>
      </c>
      <c r="N42" s="60">
        <v>39863348</v>
      </c>
      <c r="O42" s="60">
        <v>-26944172</v>
      </c>
      <c r="P42" s="60">
        <v>106602313</v>
      </c>
      <c r="Q42" s="60">
        <v>119521489</v>
      </c>
      <c r="R42" s="60">
        <v>0</v>
      </c>
      <c r="S42" s="60">
        <v>0</v>
      </c>
      <c r="T42" s="60">
        <v>0</v>
      </c>
      <c r="U42" s="60">
        <v>0</v>
      </c>
      <c r="V42" s="60">
        <v>140945736</v>
      </c>
      <c r="W42" s="60">
        <v>252883410</v>
      </c>
      <c r="X42" s="60">
        <v>-111937674</v>
      </c>
      <c r="Y42" s="61">
        <v>-44.26</v>
      </c>
      <c r="Z42" s="62">
        <v>249980723</v>
      </c>
    </row>
    <row r="43" spans="1:26" ht="12.75">
      <c r="A43" s="58" t="s">
        <v>63</v>
      </c>
      <c r="B43" s="19">
        <v>-187849515</v>
      </c>
      <c r="C43" s="19">
        <v>0</v>
      </c>
      <c r="D43" s="59">
        <v>-245188800</v>
      </c>
      <c r="E43" s="60">
        <v>-245188800</v>
      </c>
      <c r="F43" s="60">
        <v>-47462497</v>
      </c>
      <c r="G43" s="60">
        <v>47100000</v>
      </c>
      <c r="H43" s="60">
        <v>1000000</v>
      </c>
      <c r="I43" s="60">
        <v>637503</v>
      </c>
      <c r="J43" s="60">
        <v>-5637313</v>
      </c>
      <c r="K43" s="60">
        <v>0</v>
      </c>
      <c r="L43" s="60">
        <v>-16185214</v>
      </c>
      <c r="M43" s="60">
        <v>-21822527</v>
      </c>
      <c r="N43" s="60">
        <v>-39855172</v>
      </c>
      <c r="O43" s="60">
        <v>14073180</v>
      </c>
      <c r="P43" s="60">
        <v>-86418593</v>
      </c>
      <c r="Q43" s="60">
        <v>-112200585</v>
      </c>
      <c r="R43" s="60">
        <v>0</v>
      </c>
      <c r="S43" s="60">
        <v>0</v>
      </c>
      <c r="T43" s="60">
        <v>0</v>
      </c>
      <c r="U43" s="60">
        <v>0</v>
      </c>
      <c r="V43" s="60">
        <v>-133385609</v>
      </c>
      <c r="W43" s="60">
        <v>-194394380</v>
      </c>
      <c r="X43" s="60">
        <v>61008771</v>
      </c>
      <c r="Y43" s="61">
        <v>-31.38</v>
      </c>
      <c r="Z43" s="62">
        <v>-245188800</v>
      </c>
    </row>
    <row r="44" spans="1:26" ht="12.75">
      <c r="A44" s="58" t="s">
        <v>64</v>
      </c>
      <c r="B44" s="19">
        <v>-600296</v>
      </c>
      <c r="C44" s="19">
        <v>0</v>
      </c>
      <c r="D44" s="59">
        <v>-5000000</v>
      </c>
      <c r="E44" s="60">
        <v>-5000000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-5000000</v>
      </c>
      <c r="X44" s="60">
        <v>5000000</v>
      </c>
      <c r="Y44" s="61">
        <v>-100</v>
      </c>
      <c r="Z44" s="62">
        <v>-5000000</v>
      </c>
    </row>
    <row r="45" spans="1:26" ht="12.75">
      <c r="A45" s="70" t="s">
        <v>65</v>
      </c>
      <c r="B45" s="22">
        <v>9117037</v>
      </c>
      <c r="C45" s="22">
        <v>0</v>
      </c>
      <c r="D45" s="99">
        <v>8082078</v>
      </c>
      <c r="E45" s="100">
        <v>8082078</v>
      </c>
      <c r="F45" s="100">
        <v>17680937</v>
      </c>
      <c r="G45" s="100">
        <v>1754176</v>
      </c>
      <c r="H45" s="100">
        <v>-2886155</v>
      </c>
      <c r="I45" s="100">
        <v>-2886155</v>
      </c>
      <c r="J45" s="100">
        <v>-9563636</v>
      </c>
      <c r="K45" s="100">
        <v>-10317124</v>
      </c>
      <c r="L45" s="100">
        <v>1258702</v>
      </c>
      <c r="M45" s="100">
        <v>1258702</v>
      </c>
      <c r="N45" s="100">
        <v>1266878</v>
      </c>
      <c r="O45" s="100">
        <v>-11604114</v>
      </c>
      <c r="P45" s="100">
        <v>8579606</v>
      </c>
      <c r="Q45" s="100">
        <v>8579606</v>
      </c>
      <c r="R45" s="100">
        <v>0</v>
      </c>
      <c r="S45" s="100">
        <v>0</v>
      </c>
      <c r="T45" s="100">
        <v>0</v>
      </c>
      <c r="U45" s="100">
        <v>0</v>
      </c>
      <c r="V45" s="100">
        <v>8579606</v>
      </c>
      <c r="W45" s="100">
        <v>61779185</v>
      </c>
      <c r="X45" s="100">
        <v>-53199579</v>
      </c>
      <c r="Y45" s="101">
        <v>-86.11</v>
      </c>
      <c r="Z45" s="102">
        <v>8082078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987413669</v>
      </c>
      <c r="X49" s="54">
        <v>987413669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48466651</v>
      </c>
      <c r="C51" s="52">
        <v>0</v>
      </c>
      <c r="D51" s="129">
        <v>59776079</v>
      </c>
      <c r="E51" s="54">
        <v>56899927</v>
      </c>
      <c r="F51" s="54">
        <v>0</v>
      </c>
      <c r="G51" s="54">
        <v>0</v>
      </c>
      <c r="H51" s="54">
        <v>0</v>
      </c>
      <c r="I51" s="54">
        <v>116819358</v>
      </c>
      <c r="J51" s="54">
        <v>0</v>
      </c>
      <c r="K51" s="54">
        <v>0</v>
      </c>
      <c r="L51" s="54">
        <v>0</v>
      </c>
      <c r="M51" s="54">
        <v>140714469</v>
      </c>
      <c r="N51" s="54">
        <v>0</v>
      </c>
      <c r="O51" s="54">
        <v>0</v>
      </c>
      <c r="P51" s="54">
        <v>0</v>
      </c>
      <c r="Q51" s="54">
        <v>49339958</v>
      </c>
      <c r="R51" s="54">
        <v>0</v>
      </c>
      <c r="S51" s="54">
        <v>0</v>
      </c>
      <c r="T51" s="54">
        <v>0</v>
      </c>
      <c r="U51" s="54">
        <v>0</v>
      </c>
      <c r="V51" s="54">
        <v>579131638</v>
      </c>
      <c r="W51" s="54">
        <v>1908605285</v>
      </c>
      <c r="X51" s="54">
        <v>2959753365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71.23666335133406</v>
      </c>
      <c r="C58" s="5">
        <f>IF(C67=0,0,+(C76/C67)*100)</f>
        <v>0</v>
      </c>
      <c r="D58" s="6">
        <f aca="true" t="shared" si="6" ref="D58:Z58">IF(D67=0,0,+(D76/D67)*100)</f>
        <v>64.5310942451043</v>
      </c>
      <c r="E58" s="7">
        <f t="shared" si="6"/>
        <v>64.5310942451043</v>
      </c>
      <c r="F58" s="7">
        <f t="shared" si="6"/>
        <v>100</v>
      </c>
      <c r="G58" s="7">
        <f t="shared" si="6"/>
        <v>92.08403597122302</v>
      </c>
      <c r="H58" s="7">
        <f t="shared" si="6"/>
        <v>0</v>
      </c>
      <c r="I58" s="7">
        <f t="shared" si="6"/>
        <v>136.39962465555837</v>
      </c>
      <c r="J58" s="7">
        <f t="shared" si="6"/>
        <v>96.22953680056773</v>
      </c>
      <c r="K58" s="7">
        <f t="shared" si="6"/>
        <v>84.3747334025107</v>
      </c>
      <c r="L58" s="7">
        <f t="shared" si="6"/>
        <v>111.59408764750935</v>
      </c>
      <c r="M58" s="7">
        <f t="shared" si="6"/>
        <v>96.53161984861786</v>
      </c>
      <c r="N58" s="7">
        <f t="shared" si="6"/>
        <v>106.04069564612142</v>
      </c>
      <c r="O58" s="7">
        <f t="shared" si="6"/>
        <v>88.41741350968164</v>
      </c>
      <c r="P58" s="7">
        <f t="shared" si="6"/>
        <v>75.49046190142164</v>
      </c>
      <c r="Q58" s="7">
        <f t="shared" si="6"/>
        <v>90.05966365899988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107.11904555071018</v>
      </c>
      <c r="W58" s="7">
        <f t="shared" si="6"/>
        <v>64.9999995092487</v>
      </c>
      <c r="X58" s="7">
        <f t="shared" si="6"/>
        <v>0</v>
      </c>
      <c r="Y58" s="7">
        <f t="shared" si="6"/>
        <v>0</v>
      </c>
      <c r="Z58" s="8">
        <f t="shared" si="6"/>
        <v>64.5310942451043</v>
      </c>
    </row>
    <row r="59" spans="1:26" ht="12.75">
      <c r="A59" s="37" t="s">
        <v>31</v>
      </c>
      <c r="B59" s="9">
        <f aca="true" t="shared" si="7" ref="B59:Z66">IF(B68=0,0,+(B77/B68)*100)</f>
        <v>51.26003575793538</v>
      </c>
      <c r="C59" s="9">
        <f t="shared" si="7"/>
        <v>0</v>
      </c>
      <c r="D59" s="2">
        <f t="shared" si="7"/>
        <v>64.99999951829516</v>
      </c>
      <c r="E59" s="10">
        <f t="shared" si="7"/>
        <v>64.99999951829516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64.99999941787934</v>
      </c>
      <c r="X59" s="10">
        <f t="shared" si="7"/>
        <v>0</v>
      </c>
      <c r="Y59" s="10">
        <f t="shared" si="7"/>
        <v>0</v>
      </c>
      <c r="Z59" s="11">
        <f t="shared" si="7"/>
        <v>64.99999951829516</v>
      </c>
    </row>
    <row r="60" spans="1:26" ht="12.75">
      <c r="A60" s="38" t="s">
        <v>32</v>
      </c>
      <c r="B60" s="12">
        <f t="shared" si="7"/>
        <v>76.54781455916476</v>
      </c>
      <c r="C60" s="12">
        <f t="shared" si="7"/>
        <v>0</v>
      </c>
      <c r="D60" s="3">
        <f t="shared" si="7"/>
        <v>64.37363075899862</v>
      </c>
      <c r="E60" s="13">
        <f t="shared" si="7"/>
        <v>64.37363075899862</v>
      </c>
      <c r="F60" s="13">
        <f t="shared" si="7"/>
        <v>100</v>
      </c>
      <c r="G60" s="13">
        <f t="shared" si="7"/>
        <v>92.08403597122302</v>
      </c>
      <c r="H60" s="13">
        <f t="shared" si="7"/>
        <v>0</v>
      </c>
      <c r="I60" s="13">
        <f t="shared" si="7"/>
        <v>136.39962465555837</v>
      </c>
      <c r="J60" s="13">
        <f t="shared" si="7"/>
        <v>96.22953680056773</v>
      </c>
      <c r="K60" s="13">
        <f t="shared" si="7"/>
        <v>84.3747334025107</v>
      </c>
      <c r="L60" s="13">
        <f t="shared" si="7"/>
        <v>111.59408764750935</v>
      </c>
      <c r="M60" s="13">
        <f t="shared" si="7"/>
        <v>96.53161984861786</v>
      </c>
      <c r="N60" s="13">
        <f t="shared" si="7"/>
        <v>106.04069564612142</v>
      </c>
      <c r="O60" s="13">
        <f t="shared" si="7"/>
        <v>88.41741350968164</v>
      </c>
      <c r="P60" s="13">
        <f t="shared" si="7"/>
        <v>75.49046190142164</v>
      </c>
      <c r="Q60" s="13">
        <f t="shared" si="7"/>
        <v>90.05966365899988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107.11904555071018</v>
      </c>
      <c r="W60" s="13">
        <f t="shared" si="7"/>
        <v>64.99999951111924</v>
      </c>
      <c r="X60" s="13">
        <f t="shared" si="7"/>
        <v>0</v>
      </c>
      <c r="Y60" s="13">
        <f t="shared" si="7"/>
        <v>0</v>
      </c>
      <c r="Z60" s="14">
        <f t="shared" si="7"/>
        <v>64.37363075899862</v>
      </c>
    </row>
    <row r="61" spans="1:26" ht="12.75">
      <c r="A61" s="39" t="s">
        <v>103</v>
      </c>
      <c r="B61" s="12">
        <f t="shared" si="7"/>
        <v>101.06189364823308</v>
      </c>
      <c r="C61" s="12">
        <f t="shared" si="7"/>
        <v>0</v>
      </c>
      <c r="D61" s="3">
        <f t="shared" si="7"/>
        <v>64.2000003859072</v>
      </c>
      <c r="E61" s="13">
        <f t="shared" si="7"/>
        <v>64.2000003859072</v>
      </c>
      <c r="F61" s="13">
        <f t="shared" si="7"/>
        <v>100</v>
      </c>
      <c r="G61" s="13">
        <f t="shared" si="7"/>
        <v>92.08403597122302</v>
      </c>
      <c r="H61" s="13">
        <f t="shared" si="7"/>
        <v>0</v>
      </c>
      <c r="I61" s="13">
        <f t="shared" si="7"/>
        <v>136.39962465555837</v>
      </c>
      <c r="J61" s="13">
        <f t="shared" si="7"/>
        <v>96.22953680056773</v>
      </c>
      <c r="K61" s="13">
        <f t="shared" si="7"/>
        <v>84.3747334025107</v>
      </c>
      <c r="L61" s="13">
        <f t="shared" si="7"/>
        <v>111.59408764750935</v>
      </c>
      <c r="M61" s="13">
        <f t="shared" si="7"/>
        <v>96.53161984861786</v>
      </c>
      <c r="N61" s="13">
        <f t="shared" si="7"/>
        <v>106.04069564612142</v>
      </c>
      <c r="O61" s="13">
        <f t="shared" si="7"/>
        <v>88.41741350968164</v>
      </c>
      <c r="P61" s="13">
        <f t="shared" si="7"/>
        <v>75.49046190142164</v>
      </c>
      <c r="Q61" s="13">
        <f t="shared" si="7"/>
        <v>90.05966365899988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107.11904555071018</v>
      </c>
      <c r="W61" s="13">
        <f t="shared" si="7"/>
        <v>64.99999986323786</v>
      </c>
      <c r="X61" s="13">
        <f t="shared" si="7"/>
        <v>0</v>
      </c>
      <c r="Y61" s="13">
        <f t="shared" si="7"/>
        <v>0</v>
      </c>
      <c r="Z61" s="14">
        <f t="shared" si="7"/>
        <v>64.2000003859072</v>
      </c>
    </row>
    <row r="62" spans="1:26" ht="12.75">
      <c r="A62" s="39" t="s">
        <v>104</v>
      </c>
      <c r="B62" s="12">
        <f t="shared" si="7"/>
        <v>30.3596845991006</v>
      </c>
      <c r="C62" s="12">
        <f t="shared" si="7"/>
        <v>0</v>
      </c>
      <c r="D62" s="3">
        <f t="shared" si="7"/>
        <v>64.9999962970088</v>
      </c>
      <c r="E62" s="13">
        <f t="shared" si="7"/>
        <v>64.9999962970088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64.99999690658356</v>
      </c>
      <c r="X62" s="13">
        <f t="shared" si="7"/>
        <v>0</v>
      </c>
      <c r="Y62" s="13">
        <f t="shared" si="7"/>
        <v>0</v>
      </c>
      <c r="Z62" s="14">
        <f t="shared" si="7"/>
        <v>64.9999962970088</v>
      </c>
    </row>
    <row r="63" spans="1:26" ht="12.75">
      <c r="A63" s="39" t="s">
        <v>105</v>
      </c>
      <c r="B63" s="12">
        <f t="shared" si="7"/>
        <v>26.096315373237246</v>
      </c>
      <c r="C63" s="12">
        <f t="shared" si="7"/>
        <v>0</v>
      </c>
      <c r="D63" s="3">
        <f t="shared" si="7"/>
        <v>65.0000039684984</v>
      </c>
      <c r="E63" s="13">
        <f t="shared" si="7"/>
        <v>65.0000039684984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64.99999935605074</v>
      </c>
      <c r="X63" s="13">
        <f t="shared" si="7"/>
        <v>0</v>
      </c>
      <c r="Y63" s="13">
        <f t="shared" si="7"/>
        <v>0</v>
      </c>
      <c r="Z63" s="14">
        <f t="shared" si="7"/>
        <v>65.0000039684984</v>
      </c>
    </row>
    <row r="64" spans="1:26" ht="12.75">
      <c r="A64" s="39" t="s">
        <v>106</v>
      </c>
      <c r="B64" s="12">
        <f t="shared" si="7"/>
        <v>25.35023893062717</v>
      </c>
      <c r="C64" s="12">
        <f t="shared" si="7"/>
        <v>0</v>
      </c>
      <c r="D64" s="3">
        <f t="shared" si="7"/>
        <v>65.00000229675788</v>
      </c>
      <c r="E64" s="13">
        <f t="shared" si="7"/>
        <v>65.00000229675788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65.00000058038016</v>
      </c>
      <c r="X64" s="13">
        <f t="shared" si="7"/>
        <v>0</v>
      </c>
      <c r="Y64" s="13">
        <f t="shared" si="7"/>
        <v>0</v>
      </c>
      <c r="Z64" s="14">
        <f t="shared" si="7"/>
        <v>65.00000229675788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65</v>
      </c>
      <c r="E66" s="16">
        <f t="shared" si="7"/>
        <v>65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65</v>
      </c>
      <c r="X66" s="16">
        <f t="shared" si="7"/>
        <v>0</v>
      </c>
      <c r="Y66" s="16">
        <f t="shared" si="7"/>
        <v>0</v>
      </c>
      <c r="Z66" s="17">
        <f t="shared" si="7"/>
        <v>65</v>
      </c>
    </row>
    <row r="67" spans="1:26" ht="12.75" hidden="1">
      <c r="A67" s="41" t="s">
        <v>286</v>
      </c>
      <c r="B67" s="24">
        <v>616694284</v>
      </c>
      <c r="C67" s="24"/>
      <c r="D67" s="25">
        <v>952285476</v>
      </c>
      <c r="E67" s="26">
        <v>952285476</v>
      </c>
      <c r="F67" s="26">
        <v>12061221</v>
      </c>
      <c r="G67" s="26">
        <v>13900000</v>
      </c>
      <c r="H67" s="26"/>
      <c r="I67" s="26">
        <v>25961221</v>
      </c>
      <c r="J67" s="26">
        <v>11170113</v>
      </c>
      <c r="K67" s="26">
        <v>9693921</v>
      </c>
      <c r="L67" s="26">
        <v>8047964</v>
      </c>
      <c r="M67" s="26">
        <v>28911998</v>
      </c>
      <c r="N67" s="26">
        <v>9424792</v>
      </c>
      <c r="O67" s="26">
        <v>7723957</v>
      </c>
      <c r="P67" s="26">
        <v>9467453</v>
      </c>
      <c r="Q67" s="26">
        <v>26616202</v>
      </c>
      <c r="R67" s="26"/>
      <c r="S67" s="26"/>
      <c r="T67" s="26"/>
      <c r="U67" s="26"/>
      <c r="V67" s="26">
        <v>81489421</v>
      </c>
      <c r="W67" s="26">
        <v>641872971</v>
      </c>
      <c r="X67" s="26"/>
      <c r="Y67" s="25"/>
      <c r="Z67" s="27">
        <v>952285476</v>
      </c>
    </row>
    <row r="68" spans="1:26" ht="12.75" hidden="1">
      <c r="A68" s="37" t="s">
        <v>31</v>
      </c>
      <c r="B68" s="19">
        <v>158750217</v>
      </c>
      <c r="C68" s="19"/>
      <c r="D68" s="20">
        <v>207596000</v>
      </c>
      <c r="E68" s="21">
        <v>207596000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137428552</v>
      </c>
      <c r="X68" s="21"/>
      <c r="Y68" s="20"/>
      <c r="Z68" s="23">
        <v>207596000</v>
      </c>
    </row>
    <row r="69" spans="1:26" ht="12.75" hidden="1">
      <c r="A69" s="38" t="s">
        <v>32</v>
      </c>
      <c r="B69" s="19">
        <v>426429572</v>
      </c>
      <c r="C69" s="19"/>
      <c r="D69" s="20">
        <v>712889476</v>
      </c>
      <c r="E69" s="21">
        <v>712889476</v>
      </c>
      <c r="F69" s="21">
        <v>12061221</v>
      </c>
      <c r="G69" s="21">
        <v>13900000</v>
      </c>
      <c r="H69" s="21"/>
      <c r="I69" s="21">
        <v>25961221</v>
      </c>
      <c r="J69" s="21">
        <v>11170113</v>
      </c>
      <c r="K69" s="21">
        <v>9693921</v>
      </c>
      <c r="L69" s="21">
        <v>8047964</v>
      </c>
      <c r="M69" s="21">
        <v>28911998</v>
      </c>
      <c r="N69" s="21">
        <v>9424792</v>
      </c>
      <c r="O69" s="21">
        <v>7723957</v>
      </c>
      <c r="P69" s="21">
        <v>9467453</v>
      </c>
      <c r="Q69" s="21">
        <v>26616202</v>
      </c>
      <c r="R69" s="21"/>
      <c r="S69" s="21"/>
      <c r="T69" s="21"/>
      <c r="U69" s="21"/>
      <c r="V69" s="21">
        <v>81489421</v>
      </c>
      <c r="W69" s="21">
        <v>480689819</v>
      </c>
      <c r="X69" s="21"/>
      <c r="Y69" s="20"/>
      <c r="Z69" s="23">
        <v>712889476</v>
      </c>
    </row>
    <row r="70" spans="1:26" ht="12.75" hidden="1">
      <c r="A70" s="39" t="s">
        <v>103</v>
      </c>
      <c r="B70" s="19">
        <v>283358414</v>
      </c>
      <c r="C70" s="19"/>
      <c r="D70" s="20">
        <v>558165263</v>
      </c>
      <c r="E70" s="21">
        <v>558165263</v>
      </c>
      <c r="F70" s="21">
        <v>12061221</v>
      </c>
      <c r="G70" s="21">
        <v>13900000</v>
      </c>
      <c r="H70" s="21"/>
      <c r="I70" s="21">
        <v>25961221</v>
      </c>
      <c r="J70" s="21">
        <v>11170113</v>
      </c>
      <c r="K70" s="21">
        <v>9693921</v>
      </c>
      <c r="L70" s="21">
        <v>8047964</v>
      </c>
      <c r="M70" s="21">
        <v>28911998</v>
      </c>
      <c r="N70" s="21">
        <v>9424792</v>
      </c>
      <c r="O70" s="21">
        <v>7723957</v>
      </c>
      <c r="P70" s="21">
        <v>9467453</v>
      </c>
      <c r="Q70" s="21">
        <v>26616202</v>
      </c>
      <c r="R70" s="21"/>
      <c r="S70" s="21"/>
      <c r="T70" s="21"/>
      <c r="U70" s="21"/>
      <c r="V70" s="21">
        <v>81489421</v>
      </c>
      <c r="W70" s="21">
        <v>365598250</v>
      </c>
      <c r="X70" s="21"/>
      <c r="Y70" s="20"/>
      <c r="Z70" s="23">
        <v>558165263</v>
      </c>
    </row>
    <row r="71" spans="1:26" ht="12.75" hidden="1">
      <c r="A71" s="39" t="s">
        <v>104</v>
      </c>
      <c r="B71" s="19">
        <v>69867017</v>
      </c>
      <c r="C71" s="19"/>
      <c r="D71" s="20">
        <v>78315066</v>
      </c>
      <c r="E71" s="21">
        <v>78315066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58188092</v>
      </c>
      <c r="X71" s="21"/>
      <c r="Y71" s="20"/>
      <c r="Z71" s="23">
        <v>78315066</v>
      </c>
    </row>
    <row r="72" spans="1:26" ht="12.75" hidden="1">
      <c r="A72" s="39" t="s">
        <v>105</v>
      </c>
      <c r="B72" s="19">
        <v>38375203</v>
      </c>
      <c r="C72" s="19"/>
      <c r="D72" s="20">
        <v>41577439</v>
      </c>
      <c r="E72" s="21">
        <v>41577439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31058348</v>
      </c>
      <c r="X72" s="21"/>
      <c r="Y72" s="20"/>
      <c r="Z72" s="23">
        <v>41577439</v>
      </c>
    </row>
    <row r="73" spans="1:26" ht="12.75" hidden="1">
      <c r="A73" s="39" t="s">
        <v>106</v>
      </c>
      <c r="B73" s="19">
        <v>34828938</v>
      </c>
      <c r="C73" s="19"/>
      <c r="D73" s="20">
        <v>34831708</v>
      </c>
      <c r="E73" s="21">
        <v>34831708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25845129</v>
      </c>
      <c r="X73" s="21"/>
      <c r="Y73" s="20"/>
      <c r="Z73" s="23">
        <v>34831708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31514495</v>
      </c>
      <c r="C75" s="28"/>
      <c r="D75" s="29">
        <v>31800000</v>
      </c>
      <c r="E75" s="30">
        <v>31800000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23754600</v>
      </c>
      <c r="X75" s="30"/>
      <c r="Y75" s="29"/>
      <c r="Z75" s="31">
        <v>31800000</v>
      </c>
    </row>
    <row r="76" spans="1:26" ht="12.75" hidden="1">
      <c r="A76" s="42" t="s">
        <v>287</v>
      </c>
      <c r="B76" s="32">
        <v>439312431</v>
      </c>
      <c r="C76" s="32"/>
      <c r="D76" s="33">
        <v>614520238</v>
      </c>
      <c r="E76" s="34">
        <v>614520238</v>
      </c>
      <c r="F76" s="34">
        <v>12061221</v>
      </c>
      <c r="G76" s="34">
        <v>12799681</v>
      </c>
      <c r="H76" s="34">
        <v>10550106</v>
      </c>
      <c r="I76" s="34">
        <v>35411008</v>
      </c>
      <c r="J76" s="34">
        <v>10748948</v>
      </c>
      <c r="K76" s="34">
        <v>8179220</v>
      </c>
      <c r="L76" s="34">
        <v>8981052</v>
      </c>
      <c r="M76" s="34">
        <v>27909220</v>
      </c>
      <c r="N76" s="34">
        <v>9994115</v>
      </c>
      <c r="O76" s="34">
        <v>6829323</v>
      </c>
      <c r="P76" s="34">
        <v>7147024</v>
      </c>
      <c r="Q76" s="34">
        <v>23970462</v>
      </c>
      <c r="R76" s="34"/>
      <c r="S76" s="34"/>
      <c r="T76" s="34"/>
      <c r="U76" s="34"/>
      <c r="V76" s="34">
        <v>87290690</v>
      </c>
      <c r="W76" s="34">
        <v>417217428</v>
      </c>
      <c r="X76" s="34"/>
      <c r="Y76" s="33"/>
      <c r="Z76" s="35">
        <v>614520238</v>
      </c>
    </row>
    <row r="77" spans="1:26" ht="12.75" hidden="1">
      <c r="A77" s="37" t="s">
        <v>31</v>
      </c>
      <c r="B77" s="19">
        <v>81375418</v>
      </c>
      <c r="C77" s="19"/>
      <c r="D77" s="20">
        <v>134937399</v>
      </c>
      <c r="E77" s="21">
        <v>134937399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89328558</v>
      </c>
      <c r="X77" s="21"/>
      <c r="Y77" s="20"/>
      <c r="Z77" s="23">
        <v>134937399</v>
      </c>
    </row>
    <row r="78" spans="1:26" ht="12.75" hidden="1">
      <c r="A78" s="38" t="s">
        <v>32</v>
      </c>
      <c r="B78" s="19">
        <v>326422518</v>
      </c>
      <c r="C78" s="19"/>
      <c r="D78" s="20">
        <v>458912839</v>
      </c>
      <c r="E78" s="21">
        <v>458912839</v>
      </c>
      <c r="F78" s="21">
        <v>12061221</v>
      </c>
      <c r="G78" s="21">
        <v>12799681</v>
      </c>
      <c r="H78" s="21">
        <v>10550106</v>
      </c>
      <c r="I78" s="21">
        <v>35411008</v>
      </c>
      <c r="J78" s="21">
        <v>10748948</v>
      </c>
      <c r="K78" s="21">
        <v>8179220</v>
      </c>
      <c r="L78" s="21">
        <v>8981052</v>
      </c>
      <c r="M78" s="21">
        <v>27909220</v>
      </c>
      <c r="N78" s="21">
        <v>9994115</v>
      </c>
      <c r="O78" s="21">
        <v>6829323</v>
      </c>
      <c r="P78" s="21">
        <v>7147024</v>
      </c>
      <c r="Q78" s="21">
        <v>23970462</v>
      </c>
      <c r="R78" s="21"/>
      <c r="S78" s="21"/>
      <c r="T78" s="21"/>
      <c r="U78" s="21"/>
      <c r="V78" s="21">
        <v>87290690</v>
      </c>
      <c r="W78" s="21">
        <v>312448380</v>
      </c>
      <c r="X78" s="21"/>
      <c r="Y78" s="20"/>
      <c r="Z78" s="23">
        <v>458912839</v>
      </c>
    </row>
    <row r="79" spans="1:26" ht="12.75" hidden="1">
      <c r="A79" s="39" t="s">
        <v>103</v>
      </c>
      <c r="B79" s="19">
        <v>286367379</v>
      </c>
      <c r="C79" s="19"/>
      <c r="D79" s="20">
        <v>358342101</v>
      </c>
      <c r="E79" s="21">
        <v>358342101</v>
      </c>
      <c r="F79" s="21">
        <v>12061221</v>
      </c>
      <c r="G79" s="21">
        <v>12799681</v>
      </c>
      <c r="H79" s="21">
        <v>10550106</v>
      </c>
      <c r="I79" s="21">
        <v>35411008</v>
      </c>
      <c r="J79" s="21">
        <v>10748948</v>
      </c>
      <c r="K79" s="21">
        <v>8179220</v>
      </c>
      <c r="L79" s="21">
        <v>8981052</v>
      </c>
      <c r="M79" s="21">
        <v>27909220</v>
      </c>
      <c r="N79" s="21">
        <v>9994115</v>
      </c>
      <c r="O79" s="21">
        <v>6829323</v>
      </c>
      <c r="P79" s="21">
        <v>7147024</v>
      </c>
      <c r="Q79" s="21">
        <v>23970462</v>
      </c>
      <c r="R79" s="21"/>
      <c r="S79" s="21"/>
      <c r="T79" s="21"/>
      <c r="U79" s="21"/>
      <c r="V79" s="21">
        <v>87290690</v>
      </c>
      <c r="W79" s="21">
        <v>237638862</v>
      </c>
      <c r="X79" s="21"/>
      <c r="Y79" s="20"/>
      <c r="Z79" s="23">
        <v>358342101</v>
      </c>
    </row>
    <row r="80" spans="1:26" ht="12.75" hidden="1">
      <c r="A80" s="39" t="s">
        <v>104</v>
      </c>
      <c r="B80" s="19">
        <v>21211406</v>
      </c>
      <c r="C80" s="19"/>
      <c r="D80" s="20">
        <v>50904790</v>
      </c>
      <c r="E80" s="21">
        <v>50904790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37822258</v>
      </c>
      <c r="X80" s="21"/>
      <c r="Y80" s="20"/>
      <c r="Z80" s="23">
        <v>50904790</v>
      </c>
    </row>
    <row r="81" spans="1:26" ht="12.75" hidden="1">
      <c r="A81" s="39" t="s">
        <v>105</v>
      </c>
      <c r="B81" s="19">
        <v>10014514</v>
      </c>
      <c r="C81" s="19"/>
      <c r="D81" s="20">
        <v>27025337</v>
      </c>
      <c r="E81" s="21">
        <v>27025337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20187926</v>
      </c>
      <c r="X81" s="21"/>
      <c r="Y81" s="20"/>
      <c r="Z81" s="23">
        <v>27025337</v>
      </c>
    </row>
    <row r="82" spans="1:26" ht="12.75" hidden="1">
      <c r="A82" s="39" t="s">
        <v>106</v>
      </c>
      <c r="B82" s="19">
        <v>8829219</v>
      </c>
      <c r="C82" s="19"/>
      <c r="D82" s="20">
        <v>22640611</v>
      </c>
      <c r="E82" s="21">
        <v>22640611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16799334</v>
      </c>
      <c r="X82" s="21"/>
      <c r="Y82" s="20"/>
      <c r="Z82" s="23">
        <v>22640611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31514495</v>
      </c>
      <c r="C84" s="28"/>
      <c r="D84" s="29">
        <v>20670000</v>
      </c>
      <c r="E84" s="30">
        <v>20670000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15440490</v>
      </c>
      <c r="X84" s="30"/>
      <c r="Y84" s="29"/>
      <c r="Z84" s="31">
        <v>20670000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91858357</v>
      </c>
      <c r="D5" s="357">
        <f t="shared" si="0"/>
        <v>0</v>
      </c>
      <c r="E5" s="356">
        <f t="shared" si="0"/>
        <v>71700000</v>
      </c>
      <c r="F5" s="358">
        <f t="shared" si="0"/>
        <v>71700000</v>
      </c>
      <c r="G5" s="358">
        <f t="shared" si="0"/>
        <v>425000</v>
      </c>
      <c r="H5" s="356">
        <f t="shared" si="0"/>
        <v>0</v>
      </c>
      <c r="I5" s="356">
        <f t="shared" si="0"/>
        <v>0</v>
      </c>
      <c r="J5" s="358">
        <f t="shared" si="0"/>
        <v>425000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425000</v>
      </c>
      <c r="X5" s="356">
        <f t="shared" si="0"/>
        <v>53775000</v>
      </c>
      <c r="Y5" s="358">
        <f t="shared" si="0"/>
        <v>-53350000</v>
      </c>
      <c r="Z5" s="359">
        <f>+IF(X5&lt;&gt;0,+(Y5/X5)*100,0)</f>
        <v>-99.20966992096699</v>
      </c>
      <c r="AA5" s="360">
        <f>+AA6+AA8+AA11+AA13+AA15</f>
        <v>71700000</v>
      </c>
    </row>
    <row r="6" spans="1:27" ht="12.75">
      <c r="A6" s="361" t="s">
        <v>205</v>
      </c>
      <c r="B6" s="142"/>
      <c r="C6" s="60">
        <f>+C7</f>
        <v>53313709</v>
      </c>
      <c r="D6" s="340">
        <f aca="true" t="shared" si="1" ref="D6:AA6">+D7</f>
        <v>0</v>
      </c>
      <c r="E6" s="60">
        <f t="shared" si="1"/>
        <v>38400000</v>
      </c>
      <c r="F6" s="59">
        <f t="shared" si="1"/>
        <v>38400000</v>
      </c>
      <c r="G6" s="59">
        <f t="shared" si="1"/>
        <v>425000</v>
      </c>
      <c r="H6" s="60">
        <f t="shared" si="1"/>
        <v>0</v>
      </c>
      <c r="I6" s="60">
        <f t="shared" si="1"/>
        <v>0</v>
      </c>
      <c r="J6" s="59">
        <f t="shared" si="1"/>
        <v>425000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425000</v>
      </c>
      <c r="X6" s="60">
        <f t="shared" si="1"/>
        <v>28800000</v>
      </c>
      <c r="Y6" s="59">
        <f t="shared" si="1"/>
        <v>-28375000</v>
      </c>
      <c r="Z6" s="61">
        <f>+IF(X6&lt;&gt;0,+(Y6/X6)*100,0)</f>
        <v>-98.52430555555556</v>
      </c>
      <c r="AA6" s="62">
        <f t="shared" si="1"/>
        <v>38400000</v>
      </c>
    </row>
    <row r="7" spans="1:27" ht="12.75">
      <c r="A7" s="291" t="s">
        <v>229</v>
      </c>
      <c r="B7" s="142"/>
      <c r="C7" s="60">
        <v>53313709</v>
      </c>
      <c r="D7" s="340"/>
      <c r="E7" s="60">
        <v>38400000</v>
      </c>
      <c r="F7" s="59">
        <v>38400000</v>
      </c>
      <c r="G7" s="59">
        <v>425000</v>
      </c>
      <c r="H7" s="60"/>
      <c r="I7" s="60"/>
      <c r="J7" s="59">
        <v>425000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425000</v>
      </c>
      <c r="X7" s="60">
        <v>28800000</v>
      </c>
      <c r="Y7" s="59">
        <v>-28375000</v>
      </c>
      <c r="Z7" s="61">
        <v>-98.52</v>
      </c>
      <c r="AA7" s="62">
        <v>38400000</v>
      </c>
    </row>
    <row r="8" spans="1:27" ht="12.75">
      <c r="A8" s="361" t="s">
        <v>206</v>
      </c>
      <c r="B8" s="142"/>
      <c r="C8" s="60">
        <f aca="true" t="shared" si="2" ref="C8:Y8">SUM(C9:C10)</f>
        <v>20364891</v>
      </c>
      <c r="D8" s="340">
        <f t="shared" si="2"/>
        <v>0</v>
      </c>
      <c r="E8" s="60">
        <f t="shared" si="2"/>
        <v>30300000</v>
      </c>
      <c r="F8" s="59">
        <f t="shared" si="2"/>
        <v>30300000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22725000</v>
      </c>
      <c r="Y8" s="59">
        <f t="shared" si="2"/>
        <v>-22725000</v>
      </c>
      <c r="Z8" s="61">
        <f>+IF(X8&lt;&gt;0,+(Y8/X8)*100,0)</f>
        <v>-100</v>
      </c>
      <c r="AA8" s="62">
        <f>SUM(AA9:AA10)</f>
        <v>30300000</v>
      </c>
    </row>
    <row r="9" spans="1:27" ht="12.75">
      <c r="A9" s="291" t="s">
        <v>230</v>
      </c>
      <c r="B9" s="142"/>
      <c r="C9" s="60">
        <v>23380740</v>
      </c>
      <c r="D9" s="340"/>
      <c r="E9" s="60">
        <v>30300000</v>
      </c>
      <c r="F9" s="59">
        <v>30300000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22725000</v>
      </c>
      <c r="Y9" s="59">
        <v>-22725000</v>
      </c>
      <c r="Z9" s="61">
        <v>-100</v>
      </c>
      <c r="AA9" s="62">
        <v>30300000</v>
      </c>
    </row>
    <row r="10" spans="1:27" ht="12.75">
      <c r="A10" s="291" t="s">
        <v>231</v>
      </c>
      <c r="B10" s="142"/>
      <c r="C10" s="60">
        <v>-3015849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7415263</v>
      </c>
      <c r="D13" s="341">
        <f aca="true" t="shared" si="4" ref="D13:AA13">+D14</f>
        <v>0</v>
      </c>
      <c r="E13" s="275">
        <f t="shared" si="4"/>
        <v>3000000</v>
      </c>
      <c r="F13" s="342">
        <f t="shared" si="4"/>
        <v>3000000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2250000</v>
      </c>
      <c r="Y13" s="342">
        <f t="shared" si="4"/>
        <v>-2250000</v>
      </c>
      <c r="Z13" s="335">
        <f>+IF(X13&lt;&gt;0,+(Y13/X13)*100,0)</f>
        <v>-100</v>
      </c>
      <c r="AA13" s="273">
        <f t="shared" si="4"/>
        <v>3000000</v>
      </c>
    </row>
    <row r="14" spans="1:27" ht="12.75">
      <c r="A14" s="291" t="s">
        <v>233</v>
      </c>
      <c r="B14" s="136"/>
      <c r="C14" s="60">
        <v>7415263</v>
      </c>
      <c r="D14" s="340"/>
      <c r="E14" s="60">
        <v>3000000</v>
      </c>
      <c r="F14" s="59">
        <v>3000000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2250000</v>
      </c>
      <c r="Y14" s="59">
        <v>-2250000</v>
      </c>
      <c r="Z14" s="61">
        <v>-100</v>
      </c>
      <c r="AA14" s="62">
        <v>3000000</v>
      </c>
    </row>
    <row r="15" spans="1:27" ht="12.75">
      <c r="A15" s="361" t="s">
        <v>209</v>
      </c>
      <c r="B15" s="136"/>
      <c r="C15" s="60">
        <f aca="true" t="shared" si="5" ref="C15:Y15">SUM(C16:C20)</f>
        <v>10764494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10764494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125889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750000</v>
      </c>
      <c r="Y22" s="345">
        <f t="shared" si="6"/>
        <v>-750000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237</v>
      </c>
      <c r="B23" s="142"/>
      <c r="C23" s="60"/>
      <c r="D23" s="340"/>
      <c r="E23" s="60">
        <v>1000000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750000</v>
      </c>
      <c r="Y23" s="59">
        <v>-750000</v>
      </c>
      <c r="Z23" s="61">
        <v>-100</v>
      </c>
      <c r="AA23" s="62">
        <v>1000000</v>
      </c>
    </row>
    <row r="24" spans="1:27" ht="12.75">
      <c r="A24" s="361" t="s">
        <v>238</v>
      </c>
      <c r="B24" s="142"/>
      <c r="C24" s="60">
        <v>121639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4250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14753259</v>
      </c>
      <c r="D40" s="344">
        <f t="shared" si="9"/>
        <v>0</v>
      </c>
      <c r="E40" s="343">
        <f t="shared" si="9"/>
        <v>21980000</v>
      </c>
      <c r="F40" s="345">
        <f t="shared" si="9"/>
        <v>21980000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16485000</v>
      </c>
      <c r="Y40" s="345">
        <f t="shared" si="9"/>
        <v>-16485000</v>
      </c>
      <c r="Z40" s="336">
        <f>+IF(X40&lt;&gt;0,+(Y40/X40)*100,0)</f>
        <v>-100</v>
      </c>
      <c r="AA40" s="350">
        <f>SUM(AA41:AA49)</f>
        <v>21980000</v>
      </c>
    </row>
    <row r="41" spans="1:27" ht="12.75">
      <c r="A41" s="361" t="s">
        <v>248</v>
      </c>
      <c r="B41" s="142"/>
      <c r="C41" s="362">
        <v>904201</v>
      </c>
      <c r="D41" s="363"/>
      <c r="E41" s="362">
        <v>3830000</v>
      </c>
      <c r="F41" s="364">
        <v>3830000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2872500</v>
      </c>
      <c r="Y41" s="364">
        <v>-2872500</v>
      </c>
      <c r="Z41" s="365">
        <v>-100</v>
      </c>
      <c r="AA41" s="366">
        <v>3830000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127326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11217766</v>
      </c>
      <c r="D44" s="368"/>
      <c r="E44" s="54">
        <v>2400000</v>
      </c>
      <c r="F44" s="53">
        <v>2400000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1800000</v>
      </c>
      <c r="Y44" s="53">
        <v>-1800000</v>
      </c>
      <c r="Z44" s="94">
        <v>-100</v>
      </c>
      <c r="AA44" s="95">
        <v>2400000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2385549</v>
      </c>
      <c r="D48" s="368"/>
      <c r="E48" s="54">
        <v>3300000</v>
      </c>
      <c r="F48" s="53">
        <v>3300000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2475000</v>
      </c>
      <c r="Y48" s="53">
        <v>-2475000</v>
      </c>
      <c r="Z48" s="94">
        <v>-100</v>
      </c>
      <c r="AA48" s="95">
        <v>3300000</v>
      </c>
    </row>
    <row r="49" spans="1:27" ht="12.75">
      <c r="A49" s="361" t="s">
        <v>93</v>
      </c>
      <c r="B49" s="136"/>
      <c r="C49" s="54">
        <v>118417</v>
      </c>
      <c r="D49" s="368"/>
      <c r="E49" s="54">
        <v>12450000</v>
      </c>
      <c r="F49" s="53">
        <v>12450000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9337500</v>
      </c>
      <c r="Y49" s="53">
        <v>-9337500</v>
      </c>
      <c r="Z49" s="94">
        <v>-100</v>
      </c>
      <c r="AA49" s="95">
        <v>12450000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106737505</v>
      </c>
      <c r="D60" s="346">
        <f t="shared" si="14"/>
        <v>0</v>
      </c>
      <c r="E60" s="219">
        <f t="shared" si="14"/>
        <v>94680000</v>
      </c>
      <c r="F60" s="264">
        <f t="shared" si="14"/>
        <v>94680000</v>
      </c>
      <c r="G60" s="264">
        <f t="shared" si="14"/>
        <v>425000</v>
      </c>
      <c r="H60" s="219">
        <f t="shared" si="14"/>
        <v>0</v>
      </c>
      <c r="I60" s="219">
        <f t="shared" si="14"/>
        <v>0</v>
      </c>
      <c r="J60" s="264">
        <f t="shared" si="14"/>
        <v>425000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425000</v>
      </c>
      <c r="X60" s="219">
        <f t="shared" si="14"/>
        <v>71010000</v>
      </c>
      <c r="Y60" s="264">
        <f t="shared" si="14"/>
        <v>-70585000</v>
      </c>
      <c r="Z60" s="337">
        <f>+IF(X60&lt;&gt;0,+(Y60/X60)*100,0)</f>
        <v>-99.40149274750036</v>
      </c>
      <c r="AA60" s="232">
        <f>+AA57+AA54+AA51+AA40+AA37+AA34+AA22+AA5</f>
        <v>94680000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838273821</v>
      </c>
      <c r="D5" s="153">
        <f>SUM(D6:D8)</f>
        <v>0</v>
      </c>
      <c r="E5" s="154">
        <f t="shared" si="0"/>
        <v>751459000</v>
      </c>
      <c r="F5" s="100">
        <f t="shared" si="0"/>
        <v>751459000</v>
      </c>
      <c r="G5" s="100">
        <f t="shared" si="0"/>
        <v>218799617</v>
      </c>
      <c r="H5" s="100">
        <f t="shared" si="0"/>
        <v>17737291</v>
      </c>
      <c r="I5" s="100">
        <f t="shared" si="0"/>
        <v>0</v>
      </c>
      <c r="J5" s="100">
        <f t="shared" si="0"/>
        <v>236536908</v>
      </c>
      <c r="K5" s="100">
        <f t="shared" si="0"/>
        <v>22182268</v>
      </c>
      <c r="L5" s="100">
        <f t="shared" si="0"/>
        <v>40614091</v>
      </c>
      <c r="M5" s="100">
        <f t="shared" si="0"/>
        <v>182892246</v>
      </c>
      <c r="N5" s="100">
        <f t="shared" si="0"/>
        <v>245688605</v>
      </c>
      <c r="O5" s="100">
        <f t="shared" si="0"/>
        <v>28721200</v>
      </c>
      <c r="P5" s="100">
        <f t="shared" si="0"/>
        <v>21418908</v>
      </c>
      <c r="Q5" s="100">
        <f t="shared" si="0"/>
        <v>150024290</v>
      </c>
      <c r="R5" s="100">
        <f t="shared" si="0"/>
        <v>200164398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682389911</v>
      </c>
      <c r="X5" s="100">
        <f t="shared" si="0"/>
        <v>680611991</v>
      </c>
      <c r="Y5" s="100">
        <f t="shared" si="0"/>
        <v>1777920</v>
      </c>
      <c r="Z5" s="137">
        <f>+IF(X5&lt;&gt;0,+(Y5/X5)*100,0)</f>
        <v>0.26122372563371427</v>
      </c>
      <c r="AA5" s="153">
        <f>SUM(AA6:AA8)</f>
        <v>751459000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837707305</v>
      </c>
      <c r="D7" s="157"/>
      <c r="E7" s="158">
        <v>751459000</v>
      </c>
      <c r="F7" s="159">
        <v>751459000</v>
      </c>
      <c r="G7" s="159">
        <v>218799617</v>
      </c>
      <c r="H7" s="159">
        <v>17737291</v>
      </c>
      <c r="I7" s="159"/>
      <c r="J7" s="159">
        <v>236536908</v>
      </c>
      <c r="K7" s="159">
        <v>22182268</v>
      </c>
      <c r="L7" s="159">
        <v>40614091</v>
      </c>
      <c r="M7" s="159">
        <v>182892246</v>
      </c>
      <c r="N7" s="159">
        <v>245688605</v>
      </c>
      <c r="O7" s="159">
        <v>28721200</v>
      </c>
      <c r="P7" s="159">
        <v>21418908</v>
      </c>
      <c r="Q7" s="159">
        <v>150024290</v>
      </c>
      <c r="R7" s="159">
        <v>200164398</v>
      </c>
      <c r="S7" s="159"/>
      <c r="T7" s="159"/>
      <c r="U7" s="159"/>
      <c r="V7" s="159"/>
      <c r="W7" s="159">
        <v>682389911</v>
      </c>
      <c r="X7" s="159">
        <v>680611991</v>
      </c>
      <c r="Y7" s="159">
        <v>1777920</v>
      </c>
      <c r="Z7" s="141">
        <v>0.26</v>
      </c>
      <c r="AA7" s="157">
        <v>751459000</v>
      </c>
    </row>
    <row r="8" spans="1:27" ht="12.75">
      <c r="A8" s="138" t="s">
        <v>77</v>
      </c>
      <c r="B8" s="136"/>
      <c r="C8" s="155">
        <v>566516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23503215</v>
      </c>
      <c r="D9" s="153">
        <f>SUM(D10:D14)</f>
        <v>0</v>
      </c>
      <c r="E9" s="154">
        <f t="shared" si="1"/>
        <v>6021870</v>
      </c>
      <c r="F9" s="100">
        <f t="shared" si="1"/>
        <v>6021870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4143049</v>
      </c>
      <c r="Y9" s="100">
        <f t="shared" si="1"/>
        <v>-4143049</v>
      </c>
      <c r="Z9" s="137">
        <f>+IF(X9&lt;&gt;0,+(Y9/X9)*100,0)</f>
        <v>-100</v>
      </c>
      <c r="AA9" s="153">
        <f>SUM(AA10:AA14)</f>
        <v>6021870</v>
      </c>
    </row>
    <row r="10" spans="1:27" ht="12.75">
      <c r="A10" s="138" t="s">
        <v>79</v>
      </c>
      <c r="B10" s="136"/>
      <c r="C10" s="155">
        <v>3296163</v>
      </c>
      <c r="D10" s="155"/>
      <c r="E10" s="156">
        <v>3372650</v>
      </c>
      <c r="F10" s="60">
        <v>3372650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2320386</v>
      </c>
      <c r="Y10" s="60">
        <v>-2320386</v>
      </c>
      <c r="Z10" s="140">
        <v>-100</v>
      </c>
      <c r="AA10" s="155">
        <v>3372650</v>
      </c>
    </row>
    <row r="11" spans="1:27" ht="12.75">
      <c r="A11" s="138" t="s">
        <v>80</v>
      </c>
      <c r="B11" s="136"/>
      <c r="C11" s="155">
        <v>643311</v>
      </c>
      <c r="D11" s="155"/>
      <c r="E11" s="156">
        <v>436720</v>
      </c>
      <c r="F11" s="60">
        <v>436720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300463</v>
      </c>
      <c r="Y11" s="60">
        <v>-300463</v>
      </c>
      <c r="Z11" s="140">
        <v>-100</v>
      </c>
      <c r="AA11" s="155">
        <v>436720</v>
      </c>
    </row>
    <row r="12" spans="1:27" ht="12.75">
      <c r="A12" s="138" t="s">
        <v>81</v>
      </c>
      <c r="B12" s="136"/>
      <c r="C12" s="155">
        <v>18716448</v>
      </c>
      <c r="D12" s="155"/>
      <c r="E12" s="156">
        <v>562500</v>
      </c>
      <c r="F12" s="60">
        <v>562500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387000</v>
      </c>
      <c r="Y12" s="60">
        <v>-387000</v>
      </c>
      <c r="Z12" s="140">
        <v>-100</v>
      </c>
      <c r="AA12" s="155">
        <v>562500</v>
      </c>
    </row>
    <row r="13" spans="1:27" ht="12.75">
      <c r="A13" s="138" t="s">
        <v>82</v>
      </c>
      <c r="B13" s="136"/>
      <c r="C13" s="155">
        <v>847293</v>
      </c>
      <c r="D13" s="155"/>
      <c r="E13" s="156">
        <v>1650000</v>
      </c>
      <c r="F13" s="60">
        <v>1650000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1135200</v>
      </c>
      <c r="Y13" s="60">
        <v>-1135200</v>
      </c>
      <c r="Z13" s="140">
        <v>-100</v>
      </c>
      <c r="AA13" s="155">
        <v>1650000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68786</v>
      </c>
      <c r="D15" s="153">
        <f>SUM(D16:D18)</f>
        <v>0</v>
      </c>
      <c r="E15" s="154">
        <f t="shared" si="2"/>
        <v>238577000</v>
      </c>
      <c r="F15" s="100">
        <f t="shared" si="2"/>
        <v>238577000</v>
      </c>
      <c r="G15" s="100">
        <f t="shared" si="2"/>
        <v>73100000</v>
      </c>
      <c r="H15" s="100">
        <f t="shared" si="2"/>
        <v>0</v>
      </c>
      <c r="I15" s="100">
        <f t="shared" si="2"/>
        <v>0</v>
      </c>
      <c r="J15" s="100">
        <f t="shared" si="2"/>
        <v>73100000</v>
      </c>
      <c r="K15" s="100">
        <f t="shared" si="2"/>
        <v>15000000</v>
      </c>
      <c r="L15" s="100">
        <f t="shared" si="2"/>
        <v>0</v>
      </c>
      <c r="M15" s="100">
        <f t="shared" si="2"/>
        <v>0</v>
      </c>
      <c r="N15" s="100">
        <f t="shared" si="2"/>
        <v>15000000</v>
      </c>
      <c r="O15" s="100">
        <f t="shared" si="2"/>
        <v>48868000</v>
      </c>
      <c r="P15" s="100">
        <f t="shared" si="2"/>
        <v>0</v>
      </c>
      <c r="Q15" s="100">
        <f t="shared" si="2"/>
        <v>48764000</v>
      </c>
      <c r="R15" s="100">
        <f t="shared" si="2"/>
        <v>97632000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185732000</v>
      </c>
      <c r="X15" s="100">
        <f t="shared" si="2"/>
        <v>230293360</v>
      </c>
      <c r="Y15" s="100">
        <f t="shared" si="2"/>
        <v>-44561360</v>
      </c>
      <c r="Z15" s="137">
        <f>+IF(X15&lt;&gt;0,+(Y15/X15)*100,0)</f>
        <v>-19.349824067875858</v>
      </c>
      <c r="AA15" s="153">
        <f>SUM(AA16:AA18)</f>
        <v>238577000</v>
      </c>
    </row>
    <row r="16" spans="1:27" ht="12.75">
      <c r="A16" s="138" t="s">
        <v>85</v>
      </c>
      <c r="B16" s="136"/>
      <c r="C16" s="155">
        <v>68786</v>
      </c>
      <c r="D16" s="155"/>
      <c r="E16" s="156">
        <v>218929000</v>
      </c>
      <c r="F16" s="60">
        <v>218929000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215147208</v>
      </c>
      <c r="Y16" s="60">
        <v>-215147208</v>
      </c>
      <c r="Z16" s="140">
        <v>-100</v>
      </c>
      <c r="AA16" s="155">
        <v>218929000</v>
      </c>
    </row>
    <row r="17" spans="1:27" ht="12.75">
      <c r="A17" s="138" t="s">
        <v>86</v>
      </c>
      <c r="B17" s="136"/>
      <c r="C17" s="155"/>
      <c r="D17" s="155"/>
      <c r="E17" s="156">
        <v>14429000</v>
      </c>
      <c r="F17" s="60">
        <v>14429000</v>
      </c>
      <c r="G17" s="60">
        <v>73100000</v>
      </c>
      <c r="H17" s="60"/>
      <c r="I17" s="60"/>
      <c r="J17" s="60">
        <v>73100000</v>
      </c>
      <c r="K17" s="60">
        <v>15000000</v>
      </c>
      <c r="L17" s="60"/>
      <c r="M17" s="60"/>
      <c r="N17" s="60">
        <v>15000000</v>
      </c>
      <c r="O17" s="60">
        <v>48868000</v>
      </c>
      <c r="P17" s="60"/>
      <c r="Q17" s="60">
        <v>48764000</v>
      </c>
      <c r="R17" s="60">
        <v>97632000</v>
      </c>
      <c r="S17" s="60"/>
      <c r="T17" s="60"/>
      <c r="U17" s="60"/>
      <c r="V17" s="60"/>
      <c r="W17" s="60">
        <v>185732000</v>
      </c>
      <c r="X17" s="60">
        <v>9927152</v>
      </c>
      <c r="Y17" s="60">
        <v>175804848</v>
      </c>
      <c r="Z17" s="140">
        <v>1770.95</v>
      </c>
      <c r="AA17" s="155">
        <v>14429000</v>
      </c>
    </row>
    <row r="18" spans="1:27" ht="12.75">
      <c r="A18" s="138" t="s">
        <v>87</v>
      </c>
      <c r="B18" s="136"/>
      <c r="C18" s="155"/>
      <c r="D18" s="155"/>
      <c r="E18" s="156">
        <v>5219000</v>
      </c>
      <c r="F18" s="60">
        <v>5219000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5219000</v>
      </c>
      <c r="Y18" s="60">
        <v>-5219000</v>
      </c>
      <c r="Z18" s="140">
        <v>-100</v>
      </c>
      <c r="AA18" s="155">
        <v>5219000</v>
      </c>
    </row>
    <row r="19" spans="1:27" ht="12.75">
      <c r="A19" s="135" t="s">
        <v>88</v>
      </c>
      <c r="B19" s="142"/>
      <c r="C19" s="153">
        <f aca="true" t="shared" si="3" ref="C19:Y19">SUM(C20:C23)</f>
        <v>427739328</v>
      </c>
      <c r="D19" s="153">
        <f>SUM(D20:D23)</f>
        <v>0</v>
      </c>
      <c r="E19" s="154">
        <f t="shared" si="3"/>
        <v>924972066</v>
      </c>
      <c r="F19" s="100">
        <f t="shared" si="3"/>
        <v>924972066</v>
      </c>
      <c r="G19" s="100">
        <f t="shared" si="3"/>
        <v>12061221</v>
      </c>
      <c r="H19" s="100">
        <f t="shared" si="3"/>
        <v>13900000</v>
      </c>
      <c r="I19" s="100">
        <f t="shared" si="3"/>
        <v>0</v>
      </c>
      <c r="J19" s="100">
        <f t="shared" si="3"/>
        <v>25961221</v>
      </c>
      <c r="K19" s="100">
        <f t="shared" si="3"/>
        <v>11170113</v>
      </c>
      <c r="L19" s="100">
        <f t="shared" si="3"/>
        <v>9693921</v>
      </c>
      <c r="M19" s="100">
        <f t="shared" si="3"/>
        <v>8047964</v>
      </c>
      <c r="N19" s="100">
        <f t="shared" si="3"/>
        <v>28911998</v>
      </c>
      <c r="O19" s="100">
        <f t="shared" si="3"/>
        <v>9424792</v>
      </c>
      <c r="P19" s="100">
        <f t="shared" si="3"/>
        <v>7723957</v>
      </c>
      <c r="Q19" s="100">
        <f t="shared" si="3"/>
        <v>9467453</v>
      </c>
      <c r="R19" s="100">
        <f t="shared" si="3"/>
        <v>26616202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81489421</v>
      </c>
      <c r="X19" s="100">
        <f t="shared" si="3"/>
        <v>636380783</v>
      </c>
      <c r="Y19" s="100">
        <f t="shared" si="3"/>
        <v>-554891362</v>
      </c>
      <c r="Z19" s="137">
        <f>+IF(X19&lt;&gt;0,+(Y19/X19)*100,0)</f>
        <v>-87.19486458785792</v>
      </c>
      <c r="AA19" s="153">
        <f>SUM(AA20:AA23)</f>
        <v>924972066</v>
      </c>
    </row>
    <row r="20" spans="1:27" ht="12.75">
      <c r="A20" s="138" t="s">
        <v>89</v>
      </c>
      <c r="B20" s="136"/>
      <c r="C20" s="155">
        <v>284668170</v>
      </c>
      <c r="D20" s="155"/>
      <c r="E20" s="156">
        <v>562331743</v>
      </c>
      <c r="F20" s="60">
        <v>562331743</v>
      </c>
      <c r="G20" s="60">
        <v>12061221</v>
      </c>
      <c r="H20" s="60">
        <v>13900000</v>
      </c>
      <c r="I20" s="60"/>
      <c r="J20" s="60">
        <v>25961221</v>
      </c>
      <c r="K20" s="60">
        <v>11170113</v>
      </c>
      <c r="L20" s="60">
        <v>9693921</v>
      </c>
      <c r="M20" s="60">
        <v>8047964</v>
      </c>
      <c r="N20" s="60">
        <v>28911998</v>
      </c>
      <c r="O20" s="60">
        <v>9424792</v>
      </c>
      <c r="P20" s="60">
        <v>7723957</v>
      </c>
      <c r="Q20" s="60">
        <v>9467453</v>
      </c>
      <c r="R20" s="60">
        <v>26616202</v>
      </c>
      <c r="S20" s="60"/>
      <c r="T20" s="60"/>
      <c r="U20" s="60"/>
      <c r="V20" s="60"/>
      <c r="W20" s="60">
        <v>81489421</v>
      </c>
      <c r="X20" s="60">
        <v>386884315</v>
      </c>
      <c r="Y20" s="60">
        <v>-305394894</v>
      </c>
      <c r="Z20" s="140">
        <v>-78.94</v>
      </c>
      <c r="AA20" s="155">
        <v>562331743</v>
      </c>
    </row>
    <row r="21" spans="1:27" ht="12.75">
      <c r="A21" s="138" t="s">
        <v>90</v>
      </c>
      <c r="B21" s="136"/>
      <c r="C21" s="155">
        <v>69867017</v>
      </c>
      <c r="D21" s="155"/>
      <c r="E21" s="156">
        <v>257844176</v>
      </c>
      <c r="F21" s="60">
        <v>257844176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177396792</v>
      </c>
      <c r="Y21" s="60">
        <v>-177396792</v>
      </c>
      <c r="Z21" s="140">
        <v>-100</v>
      </c>
      <c r="AA21" s="155">
        <v>257844176</v>
      </c>
    </row>
    <row r="22" spans="1:27" ht="12.75">
      <c r="A22" s="138" t="s">
        <v>91</v>
      </c>
      <c r="B22" s="136"/>
      <c r="C22" s="157">
        <v>38375203</v>
      </c>
      <c r="D22" s="157"/>
      <c r="E22" s="158">
        <v>69964439</v>
      </c>
      <c r="F22" s="159">
        <v>69964439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48135535</v>
      </c>
      <c r="Y22" s="159">
        <v>-48135535</v>
      </c>
      <c r="Z22" s="141">
        <v>-100</v>
      </c>
      <c r="AA22" s="157">
        <v>69964439</v>
      </c>
    </row>
    <row r="23" spans="1:27" ht="12.75">
      <c r="A23" s="138" t="s">
        <v>92</v>
      </c>
      <c r="B23" s="136"/>
      <c r="C23" s="155">
        <v>34828938</v>
      </c>
      <c r="D23" s="155"/>
      <c r="E23" s="156">
        <v>34831708</v>
      </c>
      <c r="F23" s="60">
        <v>34831708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23964141</v>
      </c>
      <c r="Y23" s="60">
        <v>-23964141</v>
      </c>
      <c r="Z23" s="140">
        <v>-100</v>
      </c>
      <c r="AA23" s="155">
        <v>34831708</v>
      </c>
    </row>
    <row r="24" spans="1:27" ht="12.75">
      <c r="A24" s="135" t="s">
        <v>93</v>
      </c>
      <c r="B24" s="142" t="s">
        <v>94</v>
      </c>
      <c r="C24" s="153">
        <v>5580160</v>
      </c>
      <c r="D24" s="153"/>
      <c r="E24" s="154">
        <v>5580000</v>
      </c>
      <c r="F24" s="100">
        <v>5580000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3839040</v>
      </c>
      <c r="Y24" s="100">
        <v>-3839040</v>
      </c>
      <c r="Z24" s="137">
        <v>-100</v>
      </c>
      <c r="AA24" s="153">
        <v>5580000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1295165310</v>
      </c>
      <c r="D25" s="168">
        <f>+D5+D9+D15+D19+D24</f>
        <v>0</v>
      </c>
      <c r="E25" s="169">
        <f t="shared" si="4"/>
        <v>1926609936</v>
      </c>
      <c r="F25" s="73">
        <f t="shared" si="4"/>
        <v>1926609936</v>
      </c>
      <c r="G25" s="73">
        <f t="shared" si="4"/>
        <v>303960838</v>
      </c>
      <c r="H25" s="73">
        <f t="shared" si="4"/>
        <v>31637291</v>
      </c>
      <c r="I25" s="73">
        <f t="shared" si="4"/>
        <v>0</v>
      </c>
      <c r="J25" s="73">
        <f t="shared" si="4"/>
        <v>335598129</v>
      </c>
      <c r="K25" s="73">
        <f t="shared" si="4"/>
        <v>48352381</v>
      </c>
      <c r="L25" s="73">
        <f t="shared" si="4"/>
        <v>50308012</v>
      </c>
      <c r="M25" s="73">
        <f t="shared" si="4"/>
        <v>190940210</v>
      </c>
      <c r="N25" s="73">
        <f t="shared" si="4"/>
        <v>289600603</v>
      </c>
      <c r="O25" s="73">
        <f t="shared" si="4"/>
        <v>87013992</v>
      </c>
      <c r="P25" s="73">
        <f t="shared" si="4"/>
        <v>29142865</v>
      </c>
      <c r="Q25" s="73">
        <f t="shared" si="4"/>
        <v>208255743</v>
      </c>
      <c r="R25" s="73">
        <f t="shared" si="4"/>
        <v>324412600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949611332</v>
      </c>
      <c r="X25" s="73">
        <f t="shared" si="4"/>
        <v>1555268223</v>
      </c>
      <c r="Y25" s="73">
        <f t="shared" si="4"/>
        <v>-605656891</v>
      </c>
      <c r="Z25" s="170">
        <f>+IF(X25&lt;&gt;0,+(Y25/X25)*100,0)</f>
        <v>-38.94227902578319</v>
      </c>
      <c r="AA25" s="168">
        <f>+AA5+AA9+AA15+AA19+AA24</f>
        <v>1926609936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842011241</v>
      </c>
      <c r="D28" s="153">
        <f>SUM(D29:D31)</f>
        <v>0</v>
      </c>
      <c r="E28" s="154">
        <f t="shared" si="5"/>
        <v>1012299215</v>
      </c>
      <c r="F28" s="100">
        <f t="shared" si="5"/>
        <v>1012299215</v>
      </c>
      <c r="G28" s="100">
        <f t="shared" si="5"/>
        <v>13893963</v>
      </c>
      <c r="H28" s="100">
        <f t="shared" si="5"/>
        <v>9098786</v>
      </c>
      <c r="I28" s="100">
        <f t="shared" si="5"/>
        <v>14192875</v>
      </c>
      <c r="J28" s="100">
        <f t="shared" si="5"/>
        <v>37185624</v>
      </c>
      <c r="K28" s="100">
        <f t="shared" si="5"/>
        <v>9216822</v>
      </c>
      <c r="L28" s="100">
        <f t="shared" si="5"/>
        <v>16470920</v>
      </c>
      <c r="M28" s="100">
        <f t="shared" si="5"/>
        <v>23796028</v>
      </c>
      <c r="N28" s="100">
        <f t="shared" si="5"/>
        <v>49483770</v>
      </c>
      <c r="O28" s="100">
        <f t="shared" si="5"/>
        <v>19309415</v>
      </c>
      <c r="P28" s="100">
        <f t="shared" si="5"/>
        <v>30339328</v>
      </c>
      <c r="Q28" s="100">
        <f t="shared" si="5"/>
        <v>47324113</v>
      </c>
      <c r="R28" s="100">
        <f t="shared" si="5"/>
        <v>96972856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183642250</v>
      </c>
      <c r="X28" s="100">
        <f t="shared" si="5"/>
        <v>723793937</v>
      </c>
      <c r="Y28" s="100">
        <f t="shared" si="5"/>
        <v>-540151687</v>
      </c>
      <c r="Z28" s="137">
        <f>+IF(X28&lt;&gt;0,+(Y28/X28)*100,0)</f>
        <v>-74.62782698054018</v>
      </c>
      <c r="AA28" s="153">
        <f>SUM(AA29:AA31)</f>
        <v>1012299215</v>
      </c>
    </row>
    <row r="29" spans="1:27" ht="12.75">
      <c r="A29" s="138" t="s">
        <v>75</v>
      </c>
      <c r="B29" s="136"/>
      <c r="C29" s="155">
        <v>168509755</v>
      </c>
      <c r="D29" s="155"/>
      <c r="E29" s="156">
        <v>113285261</v>
      </c>
      <c r="F29" s="60">
        <v>113285261</v>
      </c>
      <c r="G29" s="60">
        <v>6566220</v>
      </c>
      <c r="H29" s="60">
        <v>4294126</v>
      </c>
      <c r="I29" s="60">
        <v>3882754</v>
      </c>
      <c r="J29" s="60">
        <v>14743100</v>
      </c>
      <c r="K29" s="60">
        <v>3753835</v>
      </c>
      <c r="L29" s="60">
        <v>4281641</v>
      </c>
      <c r="M29" s="60">
        <v>10528401</v>
      </c>
      <c r="N29" s="60">
        <v>18563877</v>
      </c>
      <c r="O29" s="60">
        <v>3984427</v>
      </c>
      <c r="P29" s="60">
        <v>12276077</v>
      </c>
      <c r="Q29" s="60">
        <v>4489588</v>
      </c>
      <c r="R29" s="60">
        <v>20750092</v>
      </c>
      <c r="S29" s="60"/>
      <c r="T29" s="60"/>
      <c r="U29" s="60"/>
      <c r="V29" s="60"/>
      <c r="W29" s="60">
        <v>54057069</v>
      </c>
      <c r="X29" s="60">
        <v>80998962</v>
      </c>
      <c r="Y29" s="60">
        <v>-26941893</v>
      </c>
      <c r="Z29" s="140">
        <v>-33.26</v>
      </c>
      <c r="AA29" s="155">
        <v>113285261</v>
      </c>
    </row>
    <row r="30" spans="1:27" ht="12.75">
      <c r="A30" s="138" t="s">
        <v>76</v>
      </c>
      <c r="B30" s="136"/>
      <c r="C30" s="157">
        <v>614864553</v>
      </c>
      <c r="D30" s="157"/>
      <c r="E30" s="158">
        <v>894516256</v>
      </c>
      <c r="F30" s="159">
        <v>894516256</v>
      </c>
      <c r="G30" s="159">
        <v>3594919</v>
      </c>
      <c r="H30" s="159">
        <v>2503535</v>
      </c>
      <c r="I30" s="159">
        <v>7568795</v>
      </c>
      <c r="J30" s="159">
        <v>13667249</v>
      </c>
      <c r="K30" s="159">
        <v>2828778</v>
      </c>
      <c r="L30" s="159">
        <v>8521424</v>
      </c>
      <c r="M30" s="159">
        <v>6867587</v>
      </c>
      <c r="N30" s="159">
        <v>18217789</v>
      </c>
      <c r="O30" s="159">
        <v>12438639</v>
      </c>
      <c r="P30" s="159">
        <v>11873119</v>
      </c>
      <c r="Q30" s="159">
        <v>40046199</v>
      </c>
      <c r="R30" s="159">
        <v>64357957</v>
      </c>
      <c r="S30" s="159"/>
      <c r="T30" s="159"/>
      <c r="U30" s="159"/>
      <c r="V30" s="159"/>
      <c r="W30" s="159">
        <v>96242995</v>
      </c>
      <c r="X30" s="159">
        <v>639579122</v>
      </c>
      <c r="Y30" s="159">
        <v>-543336127</v>
      </c>
      <c r="Z30" s="141">
        <v>-84.95</v>
      </c>
      <c r="AA30" s="157">
        <v>894516256</v>
      </c>
    </row>
    <row r="31" spans="1:27" ht="12.75">
      <c r="A31" s="138" t="s">
        <v>77</v>
      </c>
      <c r="B31" s="136"/>
      <c r="C31" s="155">
        <v>58636933</v>
      </c>
      <c r="D31" s="155"/>
      <c r="E31" s="156">
        <v>4497698</v>
      </c>
      <c r="F31" s="60">
        <v>4497698</v>
      </c>
      <c r="G31" s="60">
        <v>3732824</v>
      </c>
      <c r="H31" s="60">
        <v>2301125</v>
      </c>
      <c r="I31" s="60">
        <v>2741326</v>
      </c>
      <c r="J31" s="60">
        <v>8775275</v>
      </c>
      <c r="K31" s="60">
        <v>2634209</v>
      </c>
      <c r="L31" s="60">
        <v>3667855</v>
      </c>
      <c r="M31" s="60">
        <v>6400040</v>
      </c>
      <c r="N31" s="60">
        <v>12702104</v>
      </c>
      <c r="O31" s="60">
        <v>2886349</v>
      </c>
      <c r="P31" s="60">
        <v>6190132</v>
      </c>
      <c r="Q31" s="60">
        <v>2788326</v>
      </c>
      <c r="R31" s="60">
        <v>11864807</v>
      </c>
      <c r="S31" s="60"/>
      <c r="T31" s="60"/>
      <c r="U31" s="60"/>
      <c r="V31" s="60"/>
      <c r="W31" s="60">
        <v>33342186</v>
      </c>
      <c r="X31" s="60">
        <v>3215853</v>
      </c>
      <c r="Y31" s="60">
        <v>30126333</v>
      </c>
      <c r="Z31" s="140">
        <v>936.81</v>
      </c>
      <c r="AA31" s="155">
        <v>4497698</v>
      </c>
    </row>
    <row r="32" spans="1:27" ht="12.75">
      <c r="A32" s="135" t="s">
        <v>78</v>
      </c>
      <c r="B32" s="136"/>
      <c r="C32" s="153">
        <f aca="true" t="shared" si="6" ref="C32:Y32">SUM(C33:C37)</f>
        <v>148621237</v>
      </c>
      <c r="D32" s="153">
        <f>SUM(D33:D37)</f>
        <v>0</v>
      </c>
      <c r="E32" s="154">
        <f t="shared" si="6"/>
        <v>147974456</v>
      </c>
      <c r="F32" s="100">
        <f t="shared" si="6"/>
        <v>147974456</v>
      </c>
      <c r="G32" s="100">
        <f t="shared" si="6"/>
        <v>11487522</v>
      </c>
      <c r="H32" s="100">
        <f t="shared" si="6"/>
        <v>11378781</v>
      </c>
      <c r="I32" s="100">
        <f t="shared" si="6"/>
        <v>18547982</v>
      </c>
      <c r="J32" s="100">
        <f t="shared" si="6"/>
        <v>41414285</v>
      </c>
      <c r="K32" s="100">
        <f t="shared" si="6"/>
        <v>8700986</v>
      </c>
      <c r="L32" s="100">
        <f t="shared" si="6"/>
        <v>12230762</v>
      </c>
      <c r="M32" s="100">
        <f t="shared" si="6"/>
        <v>12682960</v>
      </c>
      <c r="N32" s="100">
        <f t="shared" si="6"/>
        <v>33614708</v>
      </c>
      <c r="O32" s="100">
        <f t="shared" si="6"/>
        <v>11769734</v>
      </c>
      <c r="P32" s="100">
        <f t="shared" si="6"/>
        <v>15156894</v>
      </c>
      <c r="Q32" s="100">
        <f t="shared" si="6"/>
        <v>13541425</v>
      </c>
      <c r="R32" s="100">
        <f t="shared" si="6"/>
        <v>40468053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115497046</v>
      </c>
      <c r="X32" s="100">
        <f t="shared" si="6"/>
        <v>105801735</v>
      </c>
      <c r="Y32" s="100">
        <f t="shared" si="6"/>
        <v>9695311</v>
      </c>
      <c r="Z32" s="137">
        <f>+IF(X32&lt;&gt;0,+(Y32/X32)*100,0)</f>
        <v>9.163659745277334</v>
      </c>
      <c r="AA32" s="153">
        <f>SUM(AA33:AA37)</f>
        <v>147974456</v>
      </c>
    </row>
    <row r="33" spans="1:27" ht="12.75">
      <c r="A33" s="138" t="s">
        <v>79</v>
      </c>
      <c r="B33" s="136"/>
      <c r="C33" s="155">
        <v>20949919</v>
      </c>
      <c r="D33" s="155"/>
      <c r="E33" s="156">
        <v>22754479</v>
      </c>
      <c r="F33" s="60">
        <v>22754479</v>
      </c>
      <c r="G33" s="60">
        <v>1056738</v>
      </c>
      <c r="H33" s="60">
        <v>1792182</v>
      </c>
      <c r="I33" s="60">
        <v>1015384</v>
      </c>
      <c r="J33" s="60">
        <v>3864304</v>
      </c>
      <c r="K33" s="60">
        <v>983787</v>
      </c>
      <c r="L33" s="60">
        <v>1579367</v>
      </c>
      <c r="M33" s="60">
        <v>1909457</v>
      </c>
      <c r="N33" s="60">
        <v>4472611</v>
      </c>
      <c r="O33" s="60">
        <v>1731993</v>
      </c>
      <c r="P33" s="60">
        <v>1601915</v>
      </c>
      <c r="Q33" s="60">
        <v>1741275</v>
      </c>
      <c r="R33" s="60">
        <v>5075183</v>
      </c>
      <c r="S33" s="60"/>
      <c r="T33" s="60"/>
      <c r="U33" s="60"/>
      <c r="V33" s="60"/>
      <c r="W33" s="60">
        <v>13412098</v>
      </c>
      <c r="X33" s="60">
        <v>16269451</v>
      </c>
      <c r="Y33" s="60">
        <v>-2857353</v>
      </c>
      <c r="Z33" s="140">
        <v>-17.56</v>
      </c>
      <c r="AA33" s="155">
        <v>22754479</v>
      </c>
    </row>
    <row r="34" spans="1:27" ht="12.75">
      <c r="A34" s="138" t="s">
        <v>80</v>
      </c>
      <c r="B34" s="136"/>
      <c r="C34" s="155">
        <v>43803969</v>
      </c>
      <c r="D34" s="155"/>
      <c r="E34" s="156">
        <v>68471510</v>
      </c>
      <c r="F34" s="60">
        <v>68471510</v>
      </c>
      <c r="G34" s="60">
        <v>3657518</v>
      </c>
      <c r="H34" s="60">
        <v>3028747</v>
      </c>
      <c r="I34" s="60">
        <v>2953077</v>
      </c>
      <c r="J34" s="60">
        <v>9639342</v>
      </c>
      <c r="K34" s="60">
        <v>2824028</v>
      </c>
      <c r="L34" s="60">
        <v>3481542</v>
      </c>
      <c r="M34" s="60">
        <v>3880300</v>
      </c>
      <c r="N34" s="60">
        <v>10185870</v>
      </c>
      <c r="O34" s="60">
        <v>3412485</v>
      </c>
      <c r="P34" s="60">
        <v>3229702</v>
      </c>
      <c r="Q34" s="60">
        <v>3550686</v>
      </c>
      <c r="R34" s="60">
        <v>10192873</v>
      </c>
      <c r="S34" s="60"/>
      <c r="T34" s="60"/>
      <c r="U34" s="60"/>
      <c r="V34" s="60"/>
      <c r="W34" s="60">
        <v>30018085</v>
      </c>
      <c r="X34" s="60">
        <v>48957130</v>
      </c>
      <c r="Y34" s="60">
        <v>-18939045</v>
      </c>
      <c r="Z34" s="140">
        <v>-38.68</v>
      </c>
      <c r="AA34" s="155">
        <v>68471510</v>
      </c>
    </row>
    <row r="35" spans="1:27" ht="12.75">
      <c r="A35" s="138" t="s">
        <v>81</v>
      </c>
      <c r="B35" s="136"/>
      <c r="C35" s="155">
        <v>73917882</v>
      </c>
      <c r="D35" s="155"/>
      <c r="E35" s="156">
        <v>50413278</v>
      </c>
      <c r="F35" s="60">
        <v>50413278</v>
      </c>
      <c r="G35" s="60">
        <v>6454187</v>
      </c>
      <c r="H35" s="60">
        <v>6165851</v>
      </c>
      <c r="I35" s="60">
        <v>14098018</v>
      </c>
      <c r="J35" s="60">
        <v>26718056</v>
      </c>
      <c r="K35" s="60">
        <v>4410212</v>
      </c>
      <c r="L35" s="60">
        <v>6489345</v>
      </c>
      <c r="M35" s="60">
        <v>6304907</v>
      </c>
      <c r="N35" s="60">
        <v>17204464</v>
      </c>
      <c r="O35" s="60">
        <v>6217764</v>
      </c>
      <c r="P35" s="60">
        <v>9792624</v>
      </c>
      <c r="Q35" s="60">
        <v>7531977</v>
      </c>
      <c r="R35" s="60">
        <v>23542365</v>
      </c>
      <c r="S35" s="60"/>
      <c r="T35" s="60"/>
      <c r="U35" s="60"/>
      <c r="V35" s="60"/>
      <c r="W35" s="60">
        <v>67464885</v>
      </c>
      <c r="X35" s="60">
        <v>36045495</v>
      </c>
      <c r="Y35" s="60">
        <v>31419390</v>
      </c>
      <c r="Z35" s="140">
        <v>87.17</v>
      </c>
      <c r="AA35" s="155">
        <v>50413278</v>
      </c>
    </row>
    <row r="36" spans="1:27" ht="12.75">
      <c r="A36" s="138" t="s">
        <v>82</v>
      </c>
      <c r="B36" s="136"/>
      <c r="C36" s="155">
        <v>7400115</v>
      </c>
      <c r="D36" s="155"/>
      <c r="E36" s="156">
        <v>6335189</v>
      </c>
      <c r="F36" s="60">
        <v>6335189</v>
      </c>
      <c r="G36" s="60">
        <v>319079</v>
      </c>
      <c r="H36" s="60">
        <v>392001</v>
      </c>
      <c r="I36" s="60">
        <v>481503</v>
      </c>
      <c r="J36" s="60">
        <v>1192583</v>
      </c>
      <c r="K36" s="60">
        <v>482959</v>
      </c>
      <c r="L36" s="60">
        <v>680508</v>
      </c>
      <c r="M36" s="60">
        <v>588296</v>
      </c>
      <c r="N36" s="60">
        <v>1751763</v>
      </c>
      <c r="O36" s="60">
        <v>407492</v>
      </c>
      <c r="P36" s="60">
        <v>532653</v>
      </c>
      <c r="Q36" s="60">
        <v>717487</v>
      </c>
      <c r="R36" s="60">
        <v>1657632</v>
      </c>
      <c r="S36" s="60"/>
      <c r="T36" s="60"/>
      <c r="U36" s="60"/>
      <c r="V36" s="60"/>
      <c r="W36" s="60">
        <v>4601978</v>
      </c>
      <c r="X36" s="60">
        <v>4529659</v>
      </c>
      <c r="Y36" s="60">
        <v>72319</v>
      </c>
      <c r="Z36" s="140">
        <v>1.6</v>
      </c>
      <c r="AA36" s="155">
        <v>6335189</v>
      </c>
    </row>
    <row r="37" spans="1:27" ht="12.75">
      <c r="A37" s="138" t="s">
        <v>83</v>
      </c>
      <c r="B37" s="136"/>
      <c r="C37" s="157">
        <v>2549352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117853751</v>
      </c>
      <c r="D38" s="153">
        <f>SUM(D39:D41)</f>
        <v>0</v>
      </c>
      <c r="E38" s="154">
        <f t="shared" si="7"/>
        <v>151867347</v>
      </c>
      <c r="F38" s="100">
        <f t="shared" si="7"/>
        <v>151867347</v>
      </c>
      <c r="G38" s="100">
        <f t="shared" si="7"/>
        <v>3158298</v>
      </c>
      <c r="H38" s="100">
        <f t="shared" si="7"/>
        <v>724495</v>
      </c>
      <c r="I38" s="100">
        <f t="shared" si="7"/>
        <v>4849130</v>
      </c>
      <c r="J38" s="100">
        <f t="shared" si="7"/>
        <v>8731923</v>
      </c>
      <c r="K38" s="100">
        <f t="shared" si="7"/>
        <v>5531499</v>
      </c>
      <c r="L38" s="100">
        <f t="shared" si="7"/>
        <v>4391021</v>
      </c>
      <c r="M38" s="100">
        <f t="shared" si="7"/>
        <v>8179098</v>
      </c>
      <c r="N38" s="100">
        <f t="shared" si="7"/>
        <v>18101618</v>
      </c>
      <c r="O38" s="100">
        <f t="shared" si="7"/>
        <v>3098847</v>
      </c>
      <c r="P38" s="100">
        <f t="shared" si="7"/>
        <v>2881297</v>
      </c>
      <c r="Q38" s="100">
        <f t="shared" si="7"/>
        <v>3351550</v>
      </c>
      <c r="R38" s="100">
        <f t="shared" si="7"/>
        <v>9331694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36165235</v>
      </c>
      <c r="X38" s="100">
        <f t="shared" si="7"/>
        <v>108585152</v>
      </c>
      <c r="Y38" s="100">
        <f t="shared" si="7"/>
        <v>-72419917</v>
      </c>
      <c r="Z38" s="137">
        <f>+IF(X38&lt;&gt;0,+(Y38/X38)*100,0)</f>
        <v>-66.69412499417969</v>
      </c>
      <c r="AA38" s="153">
        <f>SUM(AA39:AA41)</f>
        <v>151867347</v>
      </c>
    </row>
    <row r="39" spans="1:27" ht="12.75">
      <c r="A39" s="138" t="s">
        <v>85</v>
      </c>
      <c r="B39" s="136"/>
      <c r="C39" s="155">
        <v>8492638</v>
      </c>
      <c r="D39" s="155"/>
      <c r="E39" s="156">
        <v>37097913</v>
      </c>
      <c r="F39" s="60">
        <v>37097913</v>
      </c>
      <c r="G39" s="60">
        <v>143694</v>
      </c>
      <c r="H39" s="60">
        <v>724495</v>
      </c>
      <c r="I39" s="60">
        <v>680339</v>
      </c>
      <c r="J39" s="60">
        <v>1548528</v>
      </c>
      <c r="K39" s="60">
        <v>677594</v>
      </c>
      <c r="L39" s="60">
        <v>1114884</v>
      </c>
      <c r="M39" s="60">
        <v>1155874</v>
      </c>
      <c r="N39" s="60">
        <v>2948352</v>
      </c>
      <c r="O39" s="60">
        <v>1015088</v>
      </c>
      <c r="P39" s="60">
        <v>1022781</v>
      </c>
      <c r="Q39" s="60">
        <v>1428309</v>
      </c>
      <c r="R39" s="60">
        <v>3466178</v>
      </c>
      <c r="S39" s="60"/>
      <c r="T39" s="60"/>
      <c r="U39" s="60"/>
      <c r="V39" s="60"/>
      <c r="W39" s="60">
        <v>7963058</v>
      </c>
      <c r="X39" s="60">
        <v>26525008</v>
      </c>
      <c r="Y39" s="60">
        <v>-18561950</v>
      </c>
      <c r="Z39" s="140">
        <v>-69.98</v>
      </c>
      <c r="AA39" s="155">
        <v>37097913</v>
      </c>
    </row>
    <row r="40" spans="1:27" ht="12.75">
      <c r="A40" s="138" t="s">
        <v>86</v>
      </c>
      <c r="B40" s="136"/>
      <c r="C40" s="155">
        <v>109361113</v>
      </c>
      <c r="D40" s="155"/>
      <c r="E40" s="156">
        <v>94436269</v>
      </c>
      <c r="F40" s="60">
        <v>94436269</v>
      </c>
      <c r="G40" s="60">
        <v>3014604</v>
      </c>
      <c r="H40" s="60"/>
      <c r="I40" s="60">
        <v>4168791</v>
      </c>
      <c r="J40" s="60">
        <v>7183395</v>
      </c>
      <c r="K40" s="60">
        <v>4853905</v>
      </c>
      <c r="L40" s="60">
        <v>3276137</v>
      </c>
      <c r="M40" s="60">
        <v>7023224</v>
      </c>
      <c r="N40" s="60">
        <v>15153266</v>
      </c>
      <c r="O40" s="60">
        <v>2083759</v>
      </c>
      <c r="P40" s="60">
        <v>1858516</v>
      </c>
      <c r="Q40" s="60">
        <v>1923241</v>
      </c>
      <c r="R40" s="60">
        <v>5865516</v>
      </c>
      <c r="S40" s="60"/>
      <c r="T40" s="60"/>
      <c r="U40" s="60"/>
      <c r="V40" s="60"/>
      <c r="W40" s="60">
        <v>28202177</v>
      </c>
      <c r="X40" s="60">
        <v>67521931</v>
      </c>
      <c r="Y40" s="60">
        <v>-39319754</v>
      </c>
      <c r="Z40" s="140">
        <v>-58.23</v>
      </c>
      <c r="AA40" s="155">
        <v>94436269</v>
      </c>
    </row>
    <row r="41" spans="1:27" ht="12.75">
      <c r="A41" s="138" t="s">
        <v>87</v>
      </c>
      <c r="B41" s="136"/>
      <c r="C41" s="155"/>
      <c r="D41" s="155"/>
      <c r="E41" s="156">
        <v>20333165</v>
      </c>
      <c r="F41" s="60">
        <v>20333165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14538213</v>
      </c>
      <c r="Y41" s="60">
        <v>-14538213</v>
      </c>
      <c r="Z41" s="140">
        <v>-100</v>
      </c>
      <c r="AA41" s="155">
        <v>20333165</v>
      </c>
    </row>
    <row r="42" spans="1:27" ht="12.75">
      <c r="A42" s="135" t="s">
        <v>88</v>
      </c>
      <c r="B42" s="142"/>
      <c r="C42" s="153">
        <f aca="true" t="shared" si="8" ref="C42:Y42">SUM(C43:C46)</f>
        <v>957263503</v>
      </c>
      <c r="D42" s="153">
        <f>SUM(D43:D46)</f>
        <v>0</v>
      </c>
      <c r="E42" s="154">
        <f t="shared" si="8"/>
        <v>931878793</v>
      </c>
      <c r="F42" s="100">
        <f t="shared" si="8"/>
        <v>931878793</v>
      </c>
      <c r="G42" s="100">
        <f t="shared" si="8"/>
        <v>86578097</v>
      </c>
      <c r="H42" s="100">
        <f t="shared" si="8"/>
        <v>83362336</v>
      </c>
      <c r="I42" s="100">
        <f t="shared" si="8"/>
        <v>69265040</v>
      </c>
      <c r="J42" s="100">
        <f t="shared" si="8"/>
        <v>239205473</v>
      </c>
      <c r="K42" s="100">
        <f t="shared" si="8"/>
        <v>47562396</v>
      </c>
      <c r="L42" s="100">
        <f t="shared" si="8"/>
        <v>45965958</v>
      </c>
      <c r="M42" s="100">
        <f t="shared" si="8"/>
        <v>55815914</v>
      </c>
      <c r="N42" s="100">
        <f t="shared" si="8"/>
        <v>149344268</v>
      </c>
      <c r="O42" s="100">
        <f t="shared" si="8"/>
        <v>39659716</v>
      </c>
      <c r="P42" s="100">
        <f t="shared" si="8"/>
        <v>40320442</v>
      </c>
      <c r="Q42" s="100">
        <f t="shared" si="8"/>
        <v>42670302</v>
      </c>
      <c r="R42" s="100">
        <f t="shared" si="8"/>
        <v>122650460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511200201</v>
      </c>
      <c r="X42" s="100">
        <f t="shared" si="8"/>
        <v>504893905</v>
      </c>
      <c r="Y42" s="100">
        <f t="shared" si="8"/>
        <v>6306296</v>
      </c>
      <c r="Z42" s="137">
        <f>+IF(X42&lt;&gt;0,+(Y42/X42)*100,0)</f>
        <v>1.2490338935662137</v>
      </c>
      <c r="AA42" s="153">
        <f>SUM(AA43:AA46)</f>
        <v>931878793</v>
      </c>
    </row>
    <row r="43" spans="1:27" ht="12.75">
      <c r="A43" s="138" t="s">
        <v>89</v>
      </c>
      <c r="B43" s="136"/>
      <c r="C43" s="155">
        <v>906398048</v>
      </c>
      <c r="D43" s="155"/>
      <c r="E43" s="156">
        <v>678490992</v>
      </c>
      <c r="F43" s="60">
        <v>678490992</v>
      </c>
      <c r="G43" s="60">
        <v>82576993</v>
      </c>
      <c r="H43" s="60">
        <v>80130394</v>
      </c>
      <c r="I43" s="60">
        <v>66090708</v>
      </c>
      <c r="J43" s="60">
        <v>228798095</v>
      </c>
      <c r="K43" s="60">
        <v>44487219</v>
      </c>
      <c r="L43" s="60">
        <v>41980893</v>
      </c>
      <c r="M43" s="60">
        <v>49086567</v>
      </c>
      <c r="N43" s="60">
        <v>135554679</v>
      </c>
      <c r="O43" s="60">
        <v>33623970</v>
      </c>
      <c r="P43" s="60">
        <v>34799840</v>
      </c>
      <c r="Q43" s="60">
        <v>36043425</v>
      </c>
      <c r="R43" s="60">
        <v>104467235</v>
      </c>
      <c r="S43" s="60"/>
      <c r="T43" s="60"/>
      <c r="U43" s="60"/>
      <c r="V43" s="60"/>
      <c r="W43" s="60">
        <v>468820009</v>
      </c>
      <c r="X43" s="60">
        <v>323721630</v>
      </c>
      <c r="Y43" s="60">
        <v>145098379</v>
      </c>
      <c r="Z43" s="140">
        <v>44.82</v>
      </c>
      <c r="AA43" s="155">
        <v>678490992</v>
      </c>
    </row>
    <row r="44" spans="1:27" ht="12.75">
      <c r="A44" s="138" t="s">
        <v>90</v>
      </c>
      <c r="B44" s="136"/>
      <c r="C44" s="155"/>
      <c r="D44" s="155"/>
      <c r="E44" s="156">
        <v>207916257</v>
      </c>
      <c r="F44" s="60">
        <v>207916257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148660122</v>
      </c>
      <c r="Y44" s="60">
        <v>-148660122</v>
      </c>
      <c r="Z44" s="140">
        <v>-100</v>
      </c>
      <c r="AA44" s="155">
        <v>207916257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50865455</v>
      </c>
      <c r="D46" s="155"/>
      <c r="E46" s="156">
        <v>45471544</v>
      </c>
      <c r="F46" s="60">
        <v>45471544</v>
      </c>
      <c r="G46" s="60">
        <v>4001104</v>
      </c>
      <c r="H46" s="60">
        <v>3231942</v>
      </c>
      <c r="I46" s="60">
        <v>3174332</v>
      </c>
      <c r="J46" s="60">
        <v>10407378</v>
      </c>
      <c r="K46" s="60">
        <v>3075177</v>
      </c>
      <c r="L46" s="60">
        <v>3985065</v>
      </c>
      <c r="M46" s="60">
        <v>6729347</v>
      </c>
      <c r="N46" s="60">
        <v>13789589</v>
      </c>
      <c r="O46" s="60">
        <v>6035746</v>
      </c>
      <c r="P46" s="60">
        <v>5520602</v>
      </c>
      <c r="Q46" s="60">
        <v>6626877</v>
      </c>
      <c r="R46" s="60">
        <v>18183225</v>
      </c>
      <c r="S46" s="60"/>
      <c r="T46" s="60"/>
      <c r="U46" s="60"/>
      <c r="V46" s="60"/>
      <c r="W46" s="60">
        <v>42380192</v>
      </c>
      <c r="X46" s="60">
        <v>32512153</v>
      </c>
      <c r="Y46" s="60">
        <v>9868039</v>
      </c>
      <c r="Z46" s="140">
        <v>30.35</v>
      </c>
      <c r="AA46" s="155">
        <v>45471544</v>
      </c>
    </row>
    <row r="47" spans="1:27" ht="12.75">
      <c r="A47" s="135" t="s">
        <v>93</v>
      </c>
      <c r="B47" s="142" t="s">
        <v>94</v>
      </c>
      <c r="C47" s="153">
        <v>28048497</v>
      </c>
      <c r="D47" s="153"/>
      <c r="E47" s="154">
        <v>1858127</v>
      </c>
      <c r="F47" s="100">
        <v>1858127</v>
      </c>
      <c r="G47" s="100">
        <v>708976</v>
      </c>
      <c r="H47" s="100">
        <v>649893</v>
      </c>
      <c r="I47" s="100">
        <v>726410</v>
      </c>
      <c r="J47" s="100">
        <v>2085279</v>
      </c>
      <c r="K47" s="100">
        <v>648738</v>
      </c>
      <c r="L47" s="100">
        <v>581254</v>
      </c>
      <c r="M47" s="100">
        <v>529539</v>
      </c>
      <c r="N47" s="100">
        <v>1759531</v>
      </c>
      <c r="O47" s="100">
        <v>495480</v>
      </c>
      <c r="P47" s="100">
        <v>1995480</v>
      </c>
      <c r="Q47" s="100">
        <v>1995480</v>
      </c>
      <c r="R47" s="100">
        <v>4486440</v>
      </c>
      <c r="S47" s="100"/>
      <c r="T47" s="100"/>
      <c r="U47" s="100"/>
      <c r="V47" s="100"/>
      <c r="W47" s="100">
        <v>8331250</v>
      </c>
      <c r="X47" s="100">
        <v>1328562</v>
      </c>
      <c r="Y47" s="100">
        <v>7002688</v>
      </c>
      <c r="Z47" s="137">
        <v>527.09</v>
      </c>
      <c r="AA47" s="153">
        <v>1858127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2093798229</v>
      </c>
      <c r="D48" s="168">
        <f>+D28+D32+D38+D42+D47</f>
        <v>0</v>
      </c>
      <c r="E48" s="169">
        <f t="shared" si="9"/>
        <v>2245877938</v>
      </c>
      <c r="F48" s="73">
        <f t="shared" si="9"/>
        <v>2245877938</v>
      </c>
      <c r="G48" s="73">
        <f t="shared" si="9"/>
        <v>115826856</v>
      </c>
      <c r="H48" s="73">
        <f t="shared" si="9"/>
        <v>105214291</v>
      </c>
      <c r="I48" s="73">
        <f t="shared" si="9"/>
        <v>107581437</v>
      </c>
      <c r="J48" s="73">
        <f t="shared" si="9"/>
        <v>328622584</v>
      </c>
      <c r="K48" s="73">
        <f t="shared" si="9"/>
        <v>71660441</v>
      </c>
      <c r="L48" s="73">
        <f t="shared" si="9"/>
        <v>79639915</v>
      </c>
      <c r="M48" s="73">
        <f t="shared" si="9"/>
        <v>101003539</v>
      </c>
      <c r="N48" s="73">
        <f t="shared" si="9"/>
        <v>252303895</v>
      </c>
      <c r="O48" s="73">
        <f t="shared" si="9"/>
        <v>74333192</v>
      </c>
      <c r="P48" s="73">
        <f t="shared" si="9"/>
        <v>90693441</v>
      </c>
      <c r="Q48" s="73">
        <f t="shared" si="9"/>
        <v>108882870</v>
      </c>
      <c r="R48" s="73">
        <f t="shared" si="9"/>
        <v>273909503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854835982</v>
      </c>
      <c r="X48" s="73">
        <f t="shared" si="9"/>
        <v>1444403291</v>
      </c>
      <c r="Y48" s="73">
        <f t="shared" si="9"/>
        <v>-589567309</v>
      </c>
      <c r="Z48" s="170">
        <f>+IF(X48&lt;&gt;0,+(Y48/X48)*100,0)</f>
        <v>-40.817361236544016</v>
      </c>
      <c r="AA48" s="168">
        <f>+AA28+AA32+AA38+AA42+AA47</f>
        <v>2245877938</v>
      </c>
    </row>
    <row r="49" spans="1:27" ht="12.75">
      <c r="A49" s="148" t="s">
        <v>49</v>
      </c>
      <c r="B49" s="149"/>
      <c r="C49" s="171">
        <f aca="true" t="shared" si="10" ref="C49:Y49">+C25-C48</f>
        <v>-798632919</v>
      </c>
      <c r="D49" s="171">
        <f>+D25-D48</f>
        <v>0</v>
      </c>
      <c r="E49" s="172">
        <f t="shared" si="10"/>
        <v>-319268002</v>
      </c>
      <c r="F49" s="173">
        <f t="shared" si="10"/>
        <v>-319268002</v>
      </c>
      <c r="G49" s="173">
        <f t="shared" si="10"/>
        <v>188133982</v>
      </c>
      <c r="H49" s="173">
        <f t="shared" si="10"/>
        <v>-73577000</v>
      </c>
      <c r="I49" s="173">
        <f t="shared" si="10"/>
        <v>-107581437</v>
      </c>
      <c r="J49" s="173">
        <f t="shared" si="10"/>
        <v>6975545</v>
      </c>
      <c r="K49" s="173">
        <f t="shared" si="10"/>
        <v>-23308060</v>
      </c>
      <c r="L49" s="173">
        <f t="shared" si="10"/>
        <v>-29331903</v>
      </c>
      <c r="M49" s="173">
        <f t="shared" si="10"/>
        <v>89936671</v>
      </c>
      <c r="N49" s="173">
        <f t="shared" si="10"/>
        <v>37296708</v>
      </c>
      <c r="O49" s="173">
        <f t="shared" si="10"/>
        <v>12680800</v>
      </c>
      <c r="P49" s="173">
        <f t="shared" si="10"/>
        <v>-61550576</v>
      </c>
      <c r="Q49" s="173">
        <f t="shared" si="10"/>
        <v>99372873</v>
      </c>
      <c r="R49" s="173">
        <f t="shared" si="10"/>
        <v>50503097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94775350</v>
      </c>
      <c r="X49" s="173">
        <f>IF(F25=F48,0,X25-X48)</f>
        <v>110864932</v>
      </c>
      <c r="Y49" s="173">
        <f t="shared" si="10"/>
        <v>-16089582</v>
      </c>
      <c r="Z49" s="174">
        <f>+IF(X49&lt;&gt;0,+(Y49/X49)*100,0)</f>
        <v>-14.512778486167294</v>
      </c>
      <c r="AA49" s="171">
        <f>+AA25-AA48</f>
        <v>-319268002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158750217</v>
      </c>
      <c r="D5" s="155">
        <v>0</v>
      </c>
      <c r="E5" s="156">
        <v>207596000</v>
      </c>
      <c r="F5" s="60">
        <v>207596000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137428552</v>
      </c>
      <c r="Y5" s="60">
        <v>-137428552</v>
      </c>
      <c r="Z5" s="140">
        <v>-100</v>
      </c>
      <c r="AA5" s="155">
        <v>207596000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283358414</v>
      </c>
      <c r="D7" s="155">
        <v>0</v>
      </c>
      <c r="E7" s="156">
        <v>558165263</v>
      </c>
      <c r="F7" s="60">
        <v>558165263</v>
      </c>
      <c r="G7" s="60">
        <v>12061221</v>
      </c>
      <c r="H7" s="60">
        <v>13900000</v>
      </c>
      <c r="I7" s="60">
        <v>0</v>
      </c>
      <c r="J7" s="60">
        <v>25961221</v>
      </c>
      <c r="K7" s="60">
        <v>11170113</v>
      </c>
      <c r="L7" s="60">
        <v>9693921</v>
      </c>
      <c r="M7" s="60">
        <v>8047964</v>
      </c>
      <c r="N7" s="60">
        <v>28911998</v>
      </c>
      <c r="O7" s="60">
        <v>9424792</v>
      </c>
      <c r="P7" s="60">
        <v>7723957</v>
      </c>
      <c r="Q7" s="60">
        <v>9467453</v>
      </c>
      <c r="R7" s="60">
        <v>26616202</v>
      </c>
      <c r="S7" s="60">
        <v>0</v>
      </c>
      <c r="T7" s="60">
        <v>0</v>
      </c>
      <c r="U7" s="60">
        <v>0</v>
      </c>
      <c r="V7" s="60">
        <v>0</v>
      </c>
      <c r="W7" s="60">
        <v>81489421</v>
      </c>
      <c r="X7" s="60">
        <v>365598250</v>
      </c>
      <c r="Y7" s="60">
        <v>-284108829</v>
      </c>
      <c r="Z7" s="140">
        <v>-77.71</v>
      </c>
      <c r="AA7" s="155">
        <v>558165263</v>
      </c>
    </row>
    <row r="8" spans="1:27" ht="12.75">
      <c r="A8" s="183" t="s">
        <v>104</v>
      </c>
      <c r="B8" s="182"/>
      <c r="C8" s="155">
        <v>69867017</v>
      </c>
      <c r="D8" s="155">
        <v>0</v>
      </c>
      <c r="E8" s="156">
        <v>78315066</v>
      </c>
      <c r="F8" s="60">
        <v>78315066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58188092</v>
      </c>
      <c r="Y8" s="60">
        <v>-58188092</v>
      </c>
      <c r="Z8" s="140">
        <v>-100</v>
      </c>
      <c r="AA8" s="155">
        <v>78315066</v>
      </c>
    </row>
    <row r="9" spans="1:27" ht="12.75">
      <c r="A9" s="183" t="s">
        <v>105</v>
      </c>
      <c r="B9" s="182"/>
      <c r="C9" s="155">
        <v>38375203</v>
      </c>
      <c r="D9" s="155">
        <v>0</v>
      </c>
      <c r="E9" s="156">
        <v>41577439</v>
      </c>
      <c r="F9" s="60">
        <v>41577439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31058348</v>
      </c>
      <c r="Y9" s="60">
        <v>-31058348</v>
      </c>
      <c r="Z9" s="140">
        <v>-100</v>
      </c>
      <c r="AA9" s="155">
        <v>41577439</v>
      </c>
    </row>
    <row r="10" spans="1:27" ht="12.75">
      <c r="A10" s="183" t="s">
        <v>106</v>
      </c>
      <c r="B10" s="182"/>
      <c r="C10" s="155">
        <v>34828938</v>
      </c>
      <c r="D10" s="155">
        <v>0</v>
      </c>
      <c r="E10" s="156">
        <v>34831708</v>
      </c>
      <c r="F10" s="54">
        <v>34831708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25845129</v>
      </c>
      <c r="Y10" s="54">
        <v>-25845129</v>
      </c>
      <c r="Z10" s="184">
        <v>-100</v>
      </c>
      <c r="AA10" s="130">
        <v>34831708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1142043</v>
      </c>
      <c r="D12" s="155">
        <v>0</v>
      </c>
      <c r="E12" s="156">
        <v>1283720</v>
      </c>
      <c r="F12" s="60">
        <v>1283720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961507</v>
      </c>
      <c r="Y12" s="60">
        <v>-961507</v>
      </c>
      <c r="Z12" s="140">
        <v>-100</v>
      </c>
      <c r="AA12" s="155">
        <v>1283720</v>
      </c>
    </row>
    <row r="13" spans="1:27" ht="12.75">
      <c r="A13" s="181" t="s">
        <v>109</v>
      </c>
      <c r="B13" s="185"/>
      <c r="C13" s="155">
        <v>2303804</v>
      </c>
      <c r="D13" s="155">
        <v>0</v>
      </c>
      <c r="E13" s="156">
        <v>2900000</v>
      </c>
      <c r="F13" s="60">
        <v>2900000</v>
      </c>
      <c r="G13" s="60">
        <v>255216</v>
      </c>
      <c r="H13" s="60">
        <v>0</v>
      </c>
      <c r="I13" s="60">
        <v>0</v>
      </c>
      <c r="J13" s="60">
        <v>255216</v>
      </c>
      <c r="K13" s="60">
        <v>14359</v>
      </c>
      <c r="L13" s="60">
        <v>0</v>
      </c>
      <c r="M13" s="60">
        <v>0</v>
      </c>
      <c r="N13" s="60">
        <v>14359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269575</v>
      </c>
      <c r="X13" s="60">
        <v>2148900</v>
      </c>
      <c r="Y13" s="60">
        <v>-1879325</v>
      </c>
      <c r="Z13" s="140">
        <v>-87.46</v>
      </c>
      <c r="AA13" s="155">
        <v>2900000</v>
      </c>
    </row>
    <row r="14" spans="1:27" ht="12.75">
      <c r="A14" s="181" t="s">
        <v>110</v>
      </c>
      <c r="B14" s="185"/>
      <c r="C14" s="155">
        <v>31514495</v>
      </c>
      <c r="D14" s="155">
        <v>0</v>
      </c>
      <c r="E14" s="156">
        <v>31800000</v>
      </c>
      <c r="F14" s="60">
        <v>31800000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23754600</v>
      </c>
      <c r="Y14" s="60">
        <v>-23754600</v>
      </c>
      <c r="Z14" s="140">
        <v>-100</v>
      </c>
      <c r="AA14" s="155">
        <v>31800000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17862852</v>
      </c>
      <c r="D16" s="155">
        <v>0</v>
      </c>
      <c r="E16" s="156">
        <v>14012000</v>
      </c>
      <c r="F16" s="60">
        <v>14012000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10480976</v>
      </c>
      <c r="Y16" s="60">
        <v>-10480976</v>
      </c>
      <c r="Z16" s="140">
        <v>-100</v>
      </c>
      <c r="AA16" s="155">
        <v>14012000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458944253</v>
      </c>
      <c r="D19" s="155">
        <v>0</v>
      </c>
      <c r="E19" s="156">
        <v>503632000</v>
      </c>
      <c r="F19" s="60">
        <v>503632000</v>
      </c>
      <c r="G19" s="60">
        <v>207882000</v>
      </c>
      <c r="H19" s="60">
        <v>1305000</v>
      </c>
      <c r="I19" s="60">
        <v>0</v>
      </c>
      <c r="J19" s="60">
        <v>209187000</v>
      </c>
      <c r="K19" s="60">
        <v>0</v>
      </c>
      <c r="L19" s="60">
        <v>2348000</v>
      </c>
      <c r="M19" s="60">
        <v>161674000</v>
      </c>
      <c r="N19" s="60">
        <v>164022000</v>
      </c>
      <c r="O19" s="60">
        <v>0</v>
      </c>
      <c r="P19" s="60">
        <v>0</v>
      </c>
      <c r="Q19" s="60">
        <v>123442000</v>
      </c>
      <c r="R19" s="60">
        <v>123442000</v>
      </c>
      <c r="S19" s="60">
        <v>0</v>
      </c>
      <c r="T19" s="60">
        <v>0</v>
      </c>
      <c r="U19" s="60">
        <v>0</v>
      </c>
      <c r="V19" s="60">
        <v>0</v>
      </c>
      <c r="W19" s="60">
        <v>496651000</v>
      </c>
      <c r="X19" s="60">
        <v>503632000</v>
      </c>
      <c r="Y19" s="60">
        <v>-6981000</v>
      </c>
      <c r="Z19" s="140">
        <v>-1.39</v>
      </c>
      <c r="AA19" s="155">
        <v>503632000</v>
      </c>
    </row>
    <row r="20" spans="1:27" ht="12.75">
      <c r="A20" s="181" t="s">
        <v>35</v>
      </c>
      <c r="B20" s="185"/>
      <c r="C20" s="155">
        <v>19486575</v>
      </c>
      <c r="D20" s="155">
        <v>0</v>
      </c>
      <c r="E20" s="156">
        <v>236764740</v>
      </c>
      <c r="F20" s="54">
        <v>236764740</v>
      </c>
      <c r="G20" s="54">
        <v>10662401</v>
      </c>
      <c r="H20" s="54">
        <v>16432291</v>
      </c>
      <c r="I20" s="54">
        <v>0</v>
      </c>
      <c r="J20" s="54">
        <v>27094692</v>
      </c>
      <c r="K20" s="54">
        <v>22167909</v>
      </c>
      <c r="L20" s="54">
        <v>38266091</v>
      </c>
      <c r="M20" s="54">
        <v>21218246</v>
      </c>
      <c r="N20" s="54">
        <v>81652246</v>
      </c>
      <c r="O20" s="54">
        <v>28721200</v>
      </c>
      <c r="P20" s="54">
        <v>21418908</v>
      </c>
      <c r="Q20" s="54">
        <v>26582290</v>
      </c>
      <c r="R20" s="54">
        <v>76722398</v>
      </c>
      <c r="S20" s="54">
        <v>0</v>
      </c>
      <c r="T20" s="54">
        <v>0</v>
      </c>
      <c r="U20" s="54">
        <v>0</v>
      </c>
      <c r="V20" s="54">
        <v>0</v>
      </c>
      <c r="W20" s="54">
        <v>185469336</v>
      </c>
      <c r="X20" s="54">
        <v>184439867</v>
      </c>
      <c r="Y20" s="54">
        <v>1029469</v>
      </c>
      <c r="Z20" s="184">
        <v>0.56</v>
      </c>
      <c r="AA20" s="130">
        <v>236764740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1116433811</v>
      </c>
      <c r="D22" s="188">
        <f>SUM(D5:D21)</f>
        <v>0</v>
      </c>
      <c r="E22" s="189">
        <f t="shared" si="0"/>
        <v>1710877936</v>
      </c>
      <c r="F22" s="190">
        <f t="shared" si="0"/>
        <v>1710877936</v>
      </c>
      <c r="G22" s="190">
        <f t="shared" si="0"/>
        <v>230860838</v>
      </c>
      <c r="H22" s="190">
        <f t="shared" si="0"/>
        <v>31637291</v>
      </c>
      <c r="I22" s="190">
        <f t="shared" si="0"/>
        <v>0</v>
      </c>
      <c r="J22" s="190">
        <f t="shared" si="0"/>
        <v>262498129</v>
      </c>
      <c r="K22" s="190">
        <f t="shared" si="0"/>
        <v>33352381</v>
      </c>
      <c r="L22" s="190">
        <f t="shared" si="0"/>
        <v>50308012</v>
      </c>
      <c r="M22" s="190">
        <f t="shared" si="0"/>
        <v>190940210</v>
      </c>
      <c r="N22" s="190">
        <f t="shared" si="0"/>
        <v>274600603</v>
      </c>
      <c r="O22" s="190">
        <f t="shared" si="0"/>
        <v>38145992</v>
      </c>
      <c r="P22" s="190">
        <f t="shared" si="0"/>
        <v>29142865</v>
      </c>
      <c r="Q22" s="190">
        <f t="shared" si="0"/>
        <v>159491743</v>
      </c>
      <c r="R22" s="190">
        <f t="shared" si="0"/>
        <v>226780600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763879332</v>
      </c>
      <c r="X22" s="190">
        <f t="shared" si="0"/>
        <v>1343536221</v>
      </c>
      <c r="Y22" s="190">
        <f t="shared" si="0"/>
        <v>-579656889</v>
      </c>
      <c r="Z22" s="191">
        <f>+IF(X22&lt;&gt;0,+(Y22/X22)*100,0)</f>
        <v>-43.144120712172445</v>
      </c>
      <c r="AA22" s="188">
        <f>SUM(AA5:AA21)</f>
        <v>1710877936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348549874</v>
      </c>
      <c r="D25" s="155">
        <v>0</v>
      </c>
      <c r="E25" s="156">
        <v>455733798</v>
      </c>
      <c r="F25" s="60">
        <v>455733798</v>
      </c>
      <c r="G25" s="60">
        <v>30148379</v>
      </c>
      <c r="H25" s="60">
        <v>27204256</v>
      </c>
      <c r="I25" s="60">
        <v>26103349</v>
      </c>
      <c r="J25" s="60">
        <v>83455984</v>
      </c>
      <c r="K25" s="60">
        <v>28344493</v>
      </c>
      <c r="L25" s="60">
        <v>30075554</v>
      </c>
      <c r="M25" s="60">
        <v>36020841</v>
      </c>
      <c r="N25" s="60">
        <v>94440888</v>
      </c>
      <c r="O25" s="60">
        <v>33985256</v>
      </c>
      <c r="P25" s="60">
        <v>31704531</v>
      </c>
      <c r="Q25" s="60">
        <v>34815750</v>
      </c>
      <c r="R25" s="60">
        <v>100505537</v>
      </c>
      <c r="S25" s="60">
        <v>0</v>
      </c>
      <c r="T25" s="60">
        <v>0</v>
      </c>
      <c r="U25" s="60">
        <v>0</v>
      </c>
      <c r="V25" s="60">
        <v>0</v>
      </c>
      <c r="W25" s="60">
        <v>278402409</v>
      </c>
      <c r="X25" s="60">
        <v>341800349</v>
      </c>
      <c r="Y25" s="60">
        <v>-63397940</v>
      </c>
      <c r="Z25" s="140">
        <v>-18.55</v>
      </c>
      <c r="AA25" s="155">
        <v>455733798</v>
      </c>
    </row>
    <row r="26" spans="1:27" ht="12.75">
      <c r="A26" s="183" t="s">
        <v>38</v>
      </c>
      <c r="B26" s="182"/>
      <c r="C26" s="155">
        <v>24141225</v>
      </c>
      <c r="D26" s="155">
        <v>0</v>
      </c>
      <c r="E26" s="156">
        <v>23356982</v>
      </c>
      <c r="F26" s="60">
        <v>23356982</v>
      </c>
      <c r="G26" s="60">
        <v>2005602</v>
      </c>
      <c r="H26" s="60">
        <v>1963347</v>
      </c>
      <c r="I26" s="60">
        <v>2010131</v>
      </c>
      <c r="J26" s="60">
        <v>5979080</v>
      </c>
      <c r="K26" s="60">
        <v>1917826</v>
      </c>
      <c r="L26" s="60">
        <v>1950867</v>
      </c>
      <c r="M26" s="60">
        <v>2011422</v>
      </c>
      <c r="N26" s="60">
        <v>5880115</v>
      </c>
      <c r="O26" s="60">
        <v>1889228</v>
      </c>
      <c r="P26" s="60">
        <v>2182320</v>
      </c>
      <c r="Q26" s="60">
        <v>2153437</v>
      </c>
      <c r="R26" s="60">
        <v>6224985</v>
      </c>
      <c r="S26" s="60">
        <v>0</v>
      </c>
      <c r="T26" s="60">
        <v>0</v>
      </c>
      <c r="U26" s="60">
        <v>0</v>
      </c>
      <c r="V26" s="60">
        <v>0</v>
      </c>
      <c r="W26" s="60">
        <v>18084180</v>
      </c>
      <c r="X26" s="60">
        <v>17471021</v>
      </c>
      <c r="Y26" s="60">
        <v>613159</v>
      </c>
      <c r="Z26" s="140">
        <v>3.51</v>
      </c>
      <c r="AA26" s="155">
        <v>23356982</v>
      </c>
    </row>
    <row r="27" spans="1:27" ht="12.75">
      <c r="A27" s="183" t="s">
        <v>118</v>
      </c>
      <c r="B27" s="182"/>
      <c r="C27" s="155">
        <v>63327152</v>
      </c>
      <c r="D27" s="155">
        <v>0</v>
      </c>
      <c r="E27" s="156">
        <v>270000000</v>
      </c>
      <c r="F27" s="60">
        <v>270000000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105300000</v>
      </c>
      <c r="Y27" s="60">
        <v>-105300000</v>
      </c>
      <c r="Z27" s="140">
        <v>-100</v>
      </c>
      <c r="AA27" s="155">
        <v>270000000</v>
      </c>
    </row>
    <row r="28" spans="1:27" ht="12.75">
      <c r="A28" s="183" t="s">
        <v>39</v>
      </c>
      <c r="B28" s="182"/>
      <c r="C28" s="155">
        <v>268359815</v>
      </c>
      <c r="D28" s="155">
        <v>0</v>
      </c>
      <c r="E28" s="156">
        <v>285000000</v>
      </c>
      <c r="F28" s="60">
        <v>285000000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162450000</v>
      </c>
      <c r="Y28" s="60">
        <v>-162450000</v>
      </c>
      <c r="Z28" s="140">
        <v>-100</v>
      </c>
      <c r="AA28" s="155">
        <v>285000000</v>
      </c>
    </row>
    <row r="29" spans="1:27" ht="12.75">
      <c r="A29" s="183" t="s">
        <v>40</v>
      </c>
      <c r="B29" s="182"/>
      <c r="C29" s="155">
        <v>9008734</v>
      </c>
      <c r="D29" s="155">
        <v>0</v>
      </c>
      <c r="E29" s="156">
        <v>4000000</v>
      </c>
      <c r="F29" s="60">
        <v>4000000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2280000</v>
      </c>
      <c r="Y29" s="60">
        <v>-2280000</v>
      </c>
      <c r="Z29" s="140">
        <v>-100</v>
      </c>
      <c r="AA29" s="155">
        <v>4000000</v>
      </c>
    </row>
    <row r="30" spans="1:27" ht="12.75">
      <c r="A30" s="183" t="s">
        <v>119</v>
      </c>
      <c r="B30" s="182"/>
      <c r="C30" s="155">
        <v>574984724</v>
      </c>
      <c r="D30" s="155">
        <v>0</v>
      </c>
      <c r="E30" s="156">
        <v>608749500</v>
      </c>
      <c r="F30" s="60">
        <v>608749500</v>
      </c>
      <c r="G30" s="60">
        <v>78397744</v>
      </c>
      <c r="H30" s="60">
        <v>76046688</v>
      </c>
      <c r="I30" s="60">
        <v>62928871</v>
      </c>
      <c r="J30" s="60">
        <v>217373303</v>
      </c>
      <c r="K30" s="60">
        <v>41398122</v>
      </c>
      <c r="L30" s="60">
        <v>38703688</v>
      </c>
      <c r="M30" s="60">
        <v>40143872</v>
      </c>
      <c r="N30" s="60">
        <v>120245682</v>
      </c>
      <c r="O30" s="60">
        <v>29418427</v>
      </c>
      <c r="P30" s="60">
        <v>29416246</v>
      </c>
      <c r="Q30" s="60">
        <v>30076705</v>
      </c>
      <c r="R30" s="60">
        <v>88911378</v>
      </c>
      <c r="S30" s="60">
        <v>0</v>
      </c>
      <c r="T30" s="60">
        <v>0</v>
      </c>
      <c r="U30" s="60">
        <v>0</v>
      </c>
      <c r="V30" s="60">
        <v>0</v>
      </c>
      <c r="W30" s="60">
        <v>426530363</v>
      </c>
      <c r="X30" s="60">
        <v>459605873</v>
      </c>
      <c r="Y30" s="60">
        <v>-33075510</v>
      </c>
      <c r="Z30" s="140">
        <v>-7.2</v>
      </c>
      <c r="AA30" s="155">
        <v>608749500</v>
      </c>
    </row>
    <row r="31" spans="1:27" ht="12.75">
      <c r="A31" s="183" t="s">
        <v>120</v>
      </c>
      <c r="B31" s="182"/>
      <c r="C31" s="155">
        <v>106737505</v>
      </c>
      <c r="D31" s="155">
        <v>0</v>
      </c>
      <c r="E31" s="156">
        <v>94679867</v>
      </c>
      <c r="F31" s="60">
        <v>94679867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70063101</v>
      </c>
      <c r="Y31" s="60">
        <v>-70063101</v>
      </c>
      <c r="Z31" s="140">
        <v>-100</v>
      </c>
      <c r="AA31" s="155">
        <v>94679867</v>
      </c>
    </row>
    <row r="32" spans="1:27" ht="12.75">
      <c r="A32" s="183" t="s">
        <v>121</v>
      </c>
      <c r="B32" s="182"/>
      <c r="C32" s="155">
        <v>94457442</v>
      </c>
      <c r="D32" s="155">
        <v>0</v>
      </c>
      <c r="E32" s="156">
        <v>82143001</v>
      </c>
      <c r="F32" s="60">
        <v>82143001</v>
      </c>
      <c r="G32" s="60">
        <v>1078668</v>
      </c>
      <c r="H32" s="60">
        <v>0</v>
      </c>
      <c r="I32" s="60">
        <v>5159285</v>
      </c>
      <c r="J32" s="60">
        <v>6237953</v>
      </c>
      <c r="K32" s="60">
        <v>0</v>
      </c>
      <c r="L32" s="60">
        <v>5369740</v>
      </c>
      <c r="M32" s="60">
        <v>7018593</v>
      </c>
      <c r="N32" s="60">
        <v>12388333</v>
      </c>
      <c r="O32" s="60">
        <v>3940281</v>
      </c>
      <c r="P32" s="60">
        <v>15000000</v>
      </c>
      <c r="Q32" s="60">
        <v>5500518</v>
      </c>
      <c r="R32" s="60">
        <v>24440799</v>
      </c>
      <c r="S32" s="60">
        <v>0</v>
      </c>
      <c r="T32" s="60">
        <v>0</v>
      </c>
      <c r="U32" s="60">
        <v>0</v>
      </c>
      <c r="V32" s="60">
        <v>0</v>
      </c>
      <c r="W32" s="60">
        <v>43067085</v>
      </c>
      <c r="X32" s="60">
        <v>62428680</v>
      </c>
      <c r="Y32" s="60">
        <v>-19361595</v>
      </c>
      <c r="Z32" s="140">
        <v>-31.01</v>
      </c>
      <c r="AA32" s="155">
        <v>82143001</v>
      </c>
    </row>
    <row r="33" spans="1:27" ht="12.75">
      <c r="A33" s="183" t="s">
        <v>42</v>
      </c>
      <c r="B33" s="182"/>
      <c r="C33" s="155">
        <v>109000000</v>
      </c>
      <c r="D33" s="155">
        <v>0</v>
      </c>
      <c r="E33" s="156">
        <v>115540000</v>
      </c>
      <c r="F33" s="60">
        <v>115540000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5100000</v>
      </c>
      <c r="P33" s="60">
        <v>5400000</v>
      </c>
      <c r="Q33" s="60">
        <v>16700000</v>
      </c>
      <c r="R33" s="60">
        <v>27200000</v>
      </c>
      <c r="S33" s="60">
        <v>0</v>
      </c>
      <c r="T33" s="60">
        <v>0</v>
      </c>
      <c r="U33" s="60">
        <v>0</v>
      </c>
      <c r="V33" s="60">
        <v>0</v>
      </c>
      <c r="W33" s="60">
        <v>27200000</v>
      </c>
      <c r="X33" s="60">
        <v>86654997</v>
      </c>
      <c r="Y33" s="60">
        <v>-59454997</v>
      </c>
      <c r="Z33" s="140">
        <v>-68.61</v>
      </c>
      <c r="AA33" s="155">
        <v>115540000</v>
      </c>
    </row>
    <row r="34" spans="1:27" ht="12.75">
      <c r="A34" s="183" t="s">
        <v>43</v>
      </c>
      <c r="B34" s="182"/>
      <c r="C34" s="155">
        <v>495231758</v>
      </c>
      <c r="D34" s="155">
        <v>0</v>
      </c>
      <c r="E34" s="156">
        <v>306674790</v>
      </c>
      <c r="F34" s="60">
        <v>306674790</v>
      </c>
      <c r="G34" s="60">
        <v>4196463</v>
      </c>
      <c r="H34" s="60">
        <v>0</v>
      </c>
      <c r="I34" s="60">
        <v>11379801</v>
      </c>
      <c r="J34" s="60">
        <v>15576264</v>
      </c>
      <c r="K34" s="60">
        <v>0</v>
      </c>
      <c r="L34" s="60">
        <v>3540066</v>
      </c>
      <c r="M34" s="60">
        <v>15808811</v>
      </c>
      <c r="N34" s="60">
        <v>19348877</v>
      </c>
      <c r="O34" s="60">
        <v>0</v>
      </c>
      <c r="P34" s="60">
        <v>6990344</v>
      </c>
      <c r="Q34" s="60">
        <v>19636460</v>
      </c>
      <c r="R34" s="60">
        <v>26626804</v>
      </c>
      <c r="S34" s="60">
        <v>0</v>
      </c>
      <c r="T34" s="60">
        <v>0</v>
      </c>
      <c r="U34" s="60">
        <v>0</v>
      </c>
      <c r="V34" s="60">
        <v>0</v>
      </c>
      <c r="W34" s="60">
        <v>61551945</v>
      </c>
      <c r="X34" s="60">
        <v>244113272</v>
      </c>
      <c r="Y34" s="60">
        <v>-182561327</v>
      </c>
      <c r="Z34" s="140">
        <v>-74.79</v>
      </c>
      <c r="AA34" s="155">
        <v>306674790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2093798229</v>
      </c>
      <c r="D36" s="188">
        <f>SUM(D25:D35)</f>
        <v>0</v>
      </c>
      <c r="E36" s="189">
        <f t="shared" si="1"/>
        <v>2245877938</v>
      </c>
      <c r="F36" s="190">
        <f t="shared" si="1"/>
        <v>2245877938</v>
      </c>
      <c r="G36" s="190">
        <f t="shared" si="1"/>
        <v>115826856</v>
      </c>
      <c r="H36" s="190">
        <f t="shared" si="1"/>
        <v>105214291</v>
      </c>
      <c r="I36" s="190">
        <f t="shared" si="1"/>
        <v>107581437</v>
      </c>
      <c r="J36" s="190">
        <f t="shared" si="1"/>
        <v>328622584</v>
      </c>
      <c r="K36" s="190">
        <f t="shared" si="1"/>
        <v>71660441</v>
      </c>
      <c r="L36" s="190">
        <f t="shared" si="1"/>
        <v>79639915</v>
      </c>
      <c r="M36" s="190">
        <f t="shared" si="1"/>
        <v>101003539</v>
      </c>
      <c r="N36" s="190">
        <f t="shared" si="1"/>
        <v>252303895</v>
      </c>
      <c r="O36" s="190">
        <f t="shared" si="1"/>
        <v>74333192</v>
      </c>
      <c r="P36" s="190">
        <f t="shared" si="1"/>
        <v>90693441</v>
      </c>
      <c r="Q36" s="190">
        <f t="shared" si="1"/>
        <v>108882870</v>
      </c>
      <c r="R36" s="190">
        <f t="shared" si="1"/>
        <v>273909503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854835982</v>
      </c>
      <c r="X36" s="190">
        <f t="shared" si="1"/>
        <v>1552167293</v>
      </c>
      <c r="Y36" s="190">
        <f t="shared" si="1"/>
        <v>-697331311</v>
      </c>
      <c r="Z36" s="191">
        <f>+IF(X36&lt;&gt;0,+(Y36/X36)*100,0)</f>
        <v>-44.92629848244071</v>
      </c>
      <c r="AA36" s="188">
        <f>SUM(AA25:AA35)</f>
        <v>2245877938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-977364418</v>
      </c>
      <c r="D38" s="199">
        <f>+D22-D36</f>
        <v>0</v>
      </c>
      <c r="E38" s="200">
        <f t="shared" si="2"/>
        <v>-535000002</v>
      </c>
      <c r="F38" s="106">
        <f t="shared" si="2"/>
        <v>-535000002</v>
      </c>
      <c r="G38" s="106">
        <f t="shared" si="2"/>
        <v>115033982</v>
      </c>
      <c r="H38" s="106">
        <f t="shared" si="2"/>
        <v>-73577000</v>
      </c>
      <c r="I38" s="106">
        <f t="shared" si="2"/>
        <v>-107581437</v>
      </c>
      <c r="J38" s="106">
        <f t="shared" si="2"/>
        <v>-66124455</v>
      </c>
      <c r="K38" s="106">
        <f t="shared" si="2"/>
        <v>-38308060</v>
      </c>
      <c r="L38" s="106">
        <f t="shared" si="2"/>
        <v>-29331903</v>
      </c>
      <c r="M38" s="106">
        <f t="shared" si="2"/>
        <v>89936671</v>
      </c>
      <c r="N38" s="106">
        <f t="shared" si="2"/>
        <v>22296708</v>
      </c>
      <c r="O38" s="106">
        <f t="shared" si="2"/>
        <v>-36187200</v>
      </c>
      <c r="P38" s="106">
        <f t="shared" si="2"/>
        <v>-61550576</v>
      </c>
      <c r="Q38" s="106">
        <f t="shared" si="2"/>
        <v>50608873</v>
      </c>
      <c r="R38" s="106">
        <f t="shared" si="2"/>
        <v>-47128903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-90956650</v>
      </c>
      <c r="X38" s="106">
        <f>IF(F22=F36,0,X22-X36)</f>
        <v>-208631072</v>
      </c>
      <c r="Y38" s="106">
        <f t="shared" si="2"/>
        <v>117674422</v>
      </c>
      <c r="Z38" s="201">
        <f>+IF(X38&lt;&gt;0,+(Y38/X38)*100,0)</f>
        <v>-56.40311429737561</v>
      </c>
      <c r="AA38" s="199">
        <f>+AA22-AA36</f>
        <v>-535000002</v>
      </c>
    </row>
    <row r="39" spans="1:27" ht="12.75">
      <c r="A39" s="181" t="s">
        <v>46</v>
      </c>
      <c r="B39" s="185"/>
      <c r="C39" s="155">
        <v>178731499</v>
      </c>
      <c r="D39" s="155">
        <v>0</v>
      </c>
      <c r="E39" s="156">
        <v>215732000</v>
      </c>
      <c r="F39" s="60">
        <v>215732000</v>
      </c>
      <c r="G39" s="60">
        <v>73100000</v>
      </c>
      <c r="H39" s="60">
        <v>0</v>
      </c>
      <c r="I39" s="60">
        <v>0</v>
      </c>
      <c r="J39" s="60">
        <v>73100000</v>
      </c>
      <c r="K39" s="60">
        <v>15000000</v>
      </c>
      <c r="L39" s="60">
        <v>0</v>
      </c>
      <c r="M39" s="60">
        <v>0</v>
      </c>
      <c r="N39" s="60">
        <v>15000000</v>
      </c>
      <c r="O39" s="60">
        <v>48868000</v>
      </c>
      <c r="P39" s="60">
        <v>0</v>
      </c>
      <c r="Q39" s="60">
        <v>48764000</v>
      </c>
      <c r="R39" s="60">
        <v>97632000</v>
      </c>
      <c r="S39" s="60">
        <v>0</v>
      </c>
      <c r="T39" s="60">
        <v>0</v>
      </c>
      <c r="U39" s="60">
        <v>0</v>
      </c>
      <c r="V39" s="60">
        <v>0</v>
      </c>
      <c r="W39" s="60">
        <v>185732000</v>
      </c>
      <c r="X39" s="60">
        <v>215732000</v>
      </c>
      <c r="Y39" s="60">
        <v>-30000000</v>
      </c>
      <c r="Z39" s="140">
        <v>-13.91</v>
      </c>
      <c r="AA39" s="155">
        <v>215732000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-798632919</v>
      </c>
      <c r="D42" s="206">
        <f>SUM(D38:D41)</f>
        <v>0</v>
      </c>
      <c r="E42" s="207">
        <f t="shared" si="3"/>
        <v>-319268002</v>
      </c>
      <c r="F42" s="88">
        <f t="shared" si="3"/>
        <v>-319268002</v>
      </c>
      <c r="G42" s="88">
        <f t="shared" si="3"/>
        <v>188133982</v>
      </c>
      <c r="H42" s="88">
        <f t="shared" si="3"/>
        <v>-73577000</v>
      </c>
      <c r="I42" s="88">
        <f t="shared" si="3"/>
        <v>-107581437</v>
      </c>
      <c r="J42" s="88">
        <f t="shared" si="3"/>
        <v>6975545</v>
      </c>
      <c r="K42" s="88">
        <f t="shared" si="3"/>
        <v>-23308060</v>
      </c>
      <c r="L42" s="88">
        <f t="shared" si="3"/>
        <v>-29331903</v>
      </c>
      <c r="M42" s="88">
        <f t="shared" si="3"/>
        <v>89936671</v>
      </c>
      <c r="N42" s="88">
        <f t="shared" si="3"/>
        <v>37296708</v>
      </c>
      <c r="O42" s="88">
        <f t="shared" si="3"/>
        <v>12680800</v>
      </c>
      <c r="P42" s="88">
        <f t="shared" si="3"/>
        <v>-61550576</v>
      </c>
      <c r="Q42" s="88">
        <f t="shared" si="3"/>
        <v>99372873</v>
      </c>
      <c r="R42" s="88">
        <f t="shared" si="3"/>
        <v>50503097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94775350</v>
      </c>
      <c r="X42" s="88">
        <f t="shared" si="3"/>
        <v>7100928</v>
      </c>
      <c r="Y42" s="88">
        <f t="shared" si="3"/>
        <v>87674422</v>
      </c>
      <c r="Z42" s="208">
        <f>+IF(X42&lt;&gt;0,+(Y42/X42)*100,0)</f>
        <v>1234.6896349322228</v>
      </c>
      <c r="AA42" s="206">
        <f>SUM(AA38:AA41)</f>
        <v>-319268002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-798632919</v>
      </c>
      <c r="D44" s="210">
        <f>+D42-D43</f>
        <v>0</v>
      </c>
      <c r="E44" s="211">
        <f t="shared" si="4"/>
        <v>-319268002</v>
      </c>
      <c r="F44" s="77">
        <f t="shared" si="4"/>
        <v>-319268002</v>
      </c>
      <c r="G44" s="77">
        <f t="shared" si="4"/>
        <v>188133982</v>
      </c>
      <c r="H44" s="77">
        <f t="shared" si="4"/>
        <v>-73577000</v>
      </c>
      <c r="I44" s="77">
        <f t="shared" si="4"/>
        <v>-107581437</v>
      </c>
      <c r="J44" s="77">
        <f t="shared" si="4"/>
        <v>6975545</v>
      </c>
      <c r="K44" s="77">
        <f t="shared" si="4"/>
        <v>-23308060</v>
      </c>
      <c r="L44" s="77">
        <f t="shared" si="4"/>
        <v>-29331903</v>
      </c>
      <c r="M44" s="77">
        <f t="shared" si="4"/>
        <v>89936671</v>
      </c>
      <c r="N44" s="77">
        <f t="shared" si="4"/>
        <v>37296708</v>
      </c>
      <c r="O44" s="77">
        <f t="shared" si="4"/>
        <v>12680800</v>
      </c>
      <c r="P44" s="77">
        <f t="shared" si="4"/>
        <v>-61550576</v>
      </c>
      <c r="Q44" s="77">
        <f t="shared" si="4"/>
        <v>99372873</v>
      </c>
      <c r="R44" s="77">
        <f t="shared" si="4"/>
        <v>50503097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94775350</v>
      </c>
      <c r="X44" s="77">
        <f t="shared" si="4"/>
        <v>7100928</v>
      </c>
      <c r="Y44" s="77">
        <f t="shared" si="4"/>
        <v>87674422</v>
      </c>
      <c r="Z44" s="212">
        <f>+IF(X44&lt;&gt;0,+(Y44/X44)*100,0)</f>
        <v>1234.6896349322228</v>
      </c>
      <c r="AA44" s="210">
        <f>+AA42-AA43</f>
        <v>-319268002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-798632919</v>
      </c>
      <c r="D46" s="206">
        <f>SUM(D44:D45)</f>
        <v>0</v>
      </c>
      <c r="E46" s="207">
        <f t="shared" si="5"/>
        <v>-319268002</v>
      </c>
      <c r="F46" s="88">
        <f t="shared" si="5"/>
        <v>-319268002</v>
      </c>
      <c r="G46" s="88">
        <f t="shared" si="5"/>
        <v>188133982</v>
      </c>
      <c r="H46" s="88">
        <f t="shared" si="5"/>
        <v>-73577000</v>
      </c>
      <c r="I46" s="88">
        <f t="shared" si="5"/>
        <v>-107581437</v>
      </c>
      <c r="J46" s="88">
        <f t="shared" si="5"/>
        <v>6975545</v>
      </c>
      <c r="K46" s="88">
        <f t="shared" si="5"/>
        <v>-23308060</v>
      </c>
      <c r="L46" s="88">
        <f t="shared" si="5"/>
        <v>-29331903</v>
      </c>
      <c r="M46" s="88">
        <f t="shared" si="5"/>
        <v>89936671</v>
      </c>
      <c r="N46" s="88">
        <f t="shared" si="5"/>
        <v>37296708</v>
      </c>
      <c r="O46" s="88">
        <f t="shared" si="5"/>
        <v>12680800</v>
      </c>
      <c r="P46" s="88">
        <f t="shared" si="5"/>
        <v>-61550576</v>
      </c>
      <c r="Q46" s="88">
        <f t="shared" si="5"/>
        <v>99372873</v>
      </c>
      <c r="R46" s="88">
        <f t="shared" si="5"/>
        <v>50503097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94775350</v>
      </c>
      <c r="X46" s="88">
        <f t="shared" si="5"/>
        <v>7100928</v>
      </c>
      <c r="Y46" s="88">
        <f t="shared" si="5"/>
        <v>87674422</v>
      </c>
      <c r="Z46" s="208">
        <f>+IF(X46&lt;&gt;0,+(Y46/X46)*100,0)</f>
        <v>1234.6896349322228</v>
      </c>
      <c r="AA46" s="206">
        <f>SUM(AA44:AA45)</f>
        <v>-319268002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-798632919</v>
      </c>
      <c r="D48" s="217">
        <f>SUM(D46:D47)</f>
        <v>0</v>
      </c>
      <c r="E48" s="218">
        <f t="shared" si="6"/>
        <v>-319268002</v>
      </c>
      <c r="F48" s="219">
        <f t="shared" si="6"/>
        <v>-319268002</v>
      </c>
      <c r="G48" s="219">
        <f t="shared" si="6"/>
        <v>188133982</v>
      </c>
      <c r="H48" s="220">
        <f t="shared" si="6"/>
        <v>-73577000</v>
      </c>
      <c r="I48" s="220">
        <f t="shared" si="6"/>
        <v>-107581437</v>
      </c>
      <c r="J48" s="220">
        <f t="shared" si="6"/>
        <v>6975545</v>
      </c>
      <c r="K48" s="220">
        <f t="shared" si="6"/>
        <v>-23308060</v>
      </c>
      <c r="L48" s="220">
        <f t="shared" si="6"/>
        <v>-29331903</v>
      </c>
      <c r="M48" s="219">
        <f t="shared" si="6"/>
        <v>89936671</v>
      </c>
      <c r="N48" s="219">
        <f t="shared" si="6"/>
        <v>37296708</v>
      </c>
      <c r="O48" s="220">
        <f t="shared" si="6"/>
        <v>12680800</v>
      </c>
      <c r="P48" s="220">
        <f t="shared" si="6"/>
        <v>-61550576</v>
      </c>
      <c r="Q48" s="220">
        <f t="shared" si="6"/>
        <v>99372873</v>
      </c>
      <c r="R48" s="220">
        <f t="shared" si="6"/>
        <v>50503097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94775350</v>
      </c>
      <c r="X48" s="220">
        <f t="shared" si="6"/>
        <v>7100928</v>
      </c>
      <c r="Y48" s="220">
        <f t="shared" si="6"/>
        <v>87674422</v>
      </c>
      <c r="Z48" s="221">
        <f>+IF(X48&lt;&gt;0,+(Y48/X48)*100,0)</f>
        <v>1234.6896349322228</v>
      </c>
      <c r="AA48" s="222">
        <f>SUM(AA46:AA47)</f>
        <v>-319268002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335596</v>
      </c>
      <c r="D5" s="153">
        <f>SUM(D6:D8)</f>
        <v>0</v>
      </c>
      <c r="E5" s="154">
        <f t="shared" si="0"/>
        <v>7500000</v>
      </c>
      <c r="F5" s="100">
        <f t="shared" si="0"/>
        <v>7500000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3750000</v>
      </c>
      <c r="Y5" s="100">
        <f t="shared" si="0"/>
        <v>-3750000</v>
      </c>
      <c r="Z5" s="137">
        <f>+IF(X5&lt;&gt;0,+(Y5/X5)*100,0)</f>
        <v>-100</v>
      </c>
      <c r="AA5" s="153">
        <f>SUM(AA6:AA8)</f>
        <v>7500000</v>
      </c>
    </row>
    <row r="6" spans="1:27" ht="12.75">
      <c r="A6" s="138" t="s">
        <v>75</v>
      </c>
      <c r="B6" s="136"/>
      <c r="C6" s="155"/>
      <c r="D6" s="155"/>
      <c r="E6" s="156">
        <v>7500000</v>
      </c>
      <c r="F6" s="60">
        <v>7500000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3750000</v>
      </c>
      <c r="Y6" s="60">
        <v>-3750000</v>
      </c>
      <c r="Z6" s="140">
        <v>-100</v>
      </c>
      <c r="AA6" s="62">
        <v>7500000</v>
      </c>
    </row>
    <row r="7" spans="1:27" ht="12.75">
      <c r="A7" s="138" t="s">
        <v>76</v>
      </c>
      <c r="B7" s="136"/>
      <c r="C7" s="157">
        <v>6435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329161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84915986</v>
      </c>
      <c r="D9" s="153">
        <f>SUM(D10:D14)</f>
        <v>0</v>
      </c>
      <c r="E9" s="154">
        <f t="shared" si="1"/>
        <v>85202394</v>
      </c>
      <c r="F9" s="100">
        <f t="shared" si="1"/>
        <v>85202394</v>
      </c>
      <c r="G9" s="100">
        <f t="shared" si="1"/>
        <v>0</v>
      </c>
      <c r="H9" s="100">
        <f t="shared" si="1"/>
        <v>0</v>
      </c>
      <c r="I9" s="100">
        <f t="shared" si="1"/>
        <v>962801</v>
      </c>
      <c r="J9" s="100">
        <f t="shared" si="1"/>
        <v>962801</v>
      </c>
      <c r="K9" s="100">
        <f t="shared" si="1"/>
        <v>4086561</v>
      </c>
      <c r="L9" s="100">
        <f t="shared" si="1"/>
        <v>219393</v>
      </c>
      <c r="M9" s="100">
        <f t="shared" si="1"/>
        <v>11720771</v>
      </c>
      <c r="N9" s="100">
        <f t="shared" si="1"/>
        <v>16026725</v>
      </c>
      <c r="O9" s="100">
        <f t="shared" si="1"/>
        <v>12274710</v>
      </c>
      <c r="P9" s="100">
        <f t="shared" si="1"/>
        <v>0</v>
      </c>
      <c r="Q9" s="100">
        <f t="shared" si="1"/>
        <v>3370296</v>
      </c>
      <c r="R9" s="100">
        <f t="shared" si="1"/>
        <v>15645006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32634532</v>
      </c>
      <c r="X9" s="100">
        <f t="shared" si="1"/>
        <v>66460823</v>
      </c>
      <c r="Y9" s="100">
        <f t="shared" si="1"/>
        <v>-33826291</v>
      </c>
      <c r="Z9" s="137">
        <f>+IF(X9&lt;&gt;0,+(Y9/X9)*100,0)</f>
        <v>-50.89658760319594</v>
      </c>
      <c r="AA9" s="102">
        <f>SUM(AA10:AA14)</f>
        <v>85202394</v>
      </c>
    </row>
    <row r="10" spans="1:27" ht="12.75">
      <c r="A10" s="138" t="s">
        <v>79</v>
      </c>
      <c r="B10" s="136"/>
      <c r="C10" s="155">
        <v>30043443</v>
      </c>
      <c r="D10" s="155"/>
      <c r="E10" s="156">
        <v>56829776</v>
      </c>
      <c r="F10" s="60">
        <v>56829776</v>
      </c>
      <c r="G10" s="60"/>
      <c r="H10" s="60"/>
      <c r="I10" s="60">
        <v>418543</v>
      </c>
      <c r="J10" s="60">
        <v>418543</v>
      </c>
      <c r="K10" s="60"/>
      <c r="L10" s="60">
        <v>219393</v>
      </c>
      <c r="M10" s="60">
        <v>7099412</v>
      </c>
      <c r="N10" s="60">
        <v>7318805</v>
      </c>
      <c r="O10" s="60">
        <v>10022684</v>
      </c>
      <c r="P10" s="60"/>
      <c r="Q10" s="60">
        <v>1413561</v>
      </c>
      <c r="R10" s="60">
        <v>11436245</v>
      </c>
      <c r="S10" s="60"/>
      <c r="T10" s="60"/>
      <c r="U10" s="60"/>
      <c r="V10" s="60"/>
      <c r="W10" s="60">
        <v>19173593</v>
      </c>
      <c r="X10" s="60">
        <v>47168716</v>
      </c>
      <c r="Y10" s="60">
        <v>-27995123</v>
      </c>
      <c r="Z10" s="140">
        <v>-59.35</v>
      </c>
      <c r="AA10" s="62">
        <v>56829776</v>
      </c>
    </row>
    <row r="11" spans="1:27" ht="12.75">
      <c r="A11" s="138" t="s">
        <v>80</v>
      </c>
      <c r="B11" s="136"/>
      <c r="C11" s="155">
        <v>54239766</v>
      </c>
      <c r="D11" s="155"/>
      <c r="E11" s="156">
        <v>26872618</v>
      </c>
      <c r="F11" s="60">
        <v>26872618</v>
      </c>
      <c r="G11" s="60"/>
      <c r="H11" s="60"/>
      <c r="I11" s="60">
        <v>544258</v>
      </c>
      <c r="J11" s="60">
        <v>544258</v>
      </c>
      <c r="K11" s="60">
        <v>4086561</v>
      </c>
      <c r="L11" s="60"/>
      <c r="M11" s="60">
        <v>4621359</v>
      </c>
      <c r="N11" s="60">
        <v>8707920</v>
      </c>
      <c r="O11" s="60">
        <v>2252026</v>
      </c>
      <c r="P11" s="60"/>
      <c r="Q11" s="60">
        <v>1956735</v>
      </c>
      <c r="R11" s="60">
        <v>4208761</v>
      </c>
      <c r="S11" s="60"/>
      <c r="T11" s="60"/>
      <c r="U11" s="60"/>
      <c r="V11" s="60"/>
      <c r="W11" s="60">
        <v>13460939</v>
      </c>
      <c r="X11" s="60">
        <v>18542107</v>
      </c>
      <c r="Y11" s="60">
        <v>-5081168</v>
      </c>
      <c r="Z11" s="140">
        <v>-27.4</v>
      </c>
      <c r="AA11" s="62">
        <v>26872618</v>
      </c>
    </row>
    <row r="12" spans="1:27" ht="12.75">
      <c r="A12" s="138" t="s">
        <v>81</v>
      </c>
      <c r="B12" s="136"/>
      <c r="C12" s="155">
        <v>632777</v>
      </c>
      <c r="D12" s="155"/>
      <c r="E12" s="156">
        <v>1500000</v>
      </c>
      <c r="F12" s="60">
        <v>1500000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750000</v>
      </c>
      <c r="Y12" s="60">
        <v>-750000</v>
      </c>
      <c r="Z12" s="140">
        <v>-100</v>
      </c>
      <c r="AA12" s="62">
        <v>1500000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41237457</v>
      </c>
      <c r="D15" s="153">
        <f>SUM(D16:D18)</f>
        <v>0</v>
      </c>
      <c r="E15" s="154">
        <f t="shared" si="2"/>
        <v>54201721</v>
      </c>
      <c r="F15" s="100">
        <f t="shared" si="2"/>
        <v>54201721</v>
      </c>
      <c r="G15" s="100">
        <f t="shared" si="2"/>
        <v>7777771</v>
      </c>
      <c r="H15" s="100">
        <f t="shared" si="2"/>
        <v>0</v>
      </c>
      <c r="I15" s="100">
        <f t="shared" si="2"/>
        <v>4309410</v>
      </c>
      <c r="J15" s="100">
        <f t="shared" si="2"/>
        <v>12087181</v>
      </c>
      <c r="K15" s="100">
        <f t="shared" si="2"/>
        <v>7304595</v>
      </c>
      <c r="L15" s="100">
        <f t="shared" si="2"/>
        <v>293550</v>
      </c>
      <c r="M15" s="100">
        <f t="shared" si="2"/>
        <v>1133765</v>
      </c>
      <c r="N15" s="100">
        <f t="shared" si="2"/>
        <v>8731910</v>
      </c>
      <c r="O15" s="100">
        <f t="shared" si="2"/>
        <v>5214580</v>
      </c>
      <c r="P15" s="100">
        <f t="shared" si="2"/>
        <v>0</v>
      </c>
      <c r="Q15" s="100">
        <f t="shared" si="2"/>
        <v>1361812</v>
      </c>
      <c r="R15" s="100">
        <f t="shared" si="2"/>
        <v>6576392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27395483</v>
      </c>
      <c r="X15" s="100">
        <f t="shared" si="2"/>
        <v>44445410</v>
      </c>
      <c r="Y15" s="100">
        <f t="shared" si="2"/>
        <v>-17049927</v>
      </c>
      <c r="Z15" s="137">
        <f>+IF(X15&lt;&gt;0,+(Y15/X15)*100,0)</f>
        <v>-38.361502346361526</v>
      </c>
      <c r="AA15" s="102">
        <f>SUM(AA16:AA18)</f>
        <v>54201721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41237457</v>
      </c>
      <c r="D17" s="155"/>
      <c r="E17" s="156">
        <v>54201721</v>
      </c>
      <c r="F17" s="60">
        <v>54201721</v>
      </c>
      <c r="G17" s="60">
        <v>7777771</v>
      </c>
      <c r="H17" s="60"/>
      <c r="I17" s="60">
        <v>4309410</v>
      </c>
      <c r="J17" s="60">
        <v>12087181</v>
      </c>
      <c r="K17" s="60">
        <v>7304595</v>
      </c>
      <c r="L17" s="60">
        <v>293550</v>
      </c>
      <c r="M17" s="60">
        <v>1133765</v>
      </c>
      <c r="N17" s="60">
        <v>8731910</v>
      </c>
      <c r="O17" s="60">
        <v>5214580</v>
      </c>
      <c r="P17" s="60"/>
      <c r="Q17" s="60">
        <v>1361812</v>
      </c>
      <c r="R17" s="60">
        <v>6576392</v>
      </c>
      <c r="S17" s="60"/>
      <c r="T17" s="60"/>
      <c r="U17" s="60"/>
      <c r="V17" s="60"/>
      <c r="W17" s="60">
        <v>27395483</v>
      </c>
      <c r="X17" s="60">
        <v>44445410</v>
      </c>
      <c r="Y17" s="60">
        <v>-17049927</v>
      </c>
      <c r="Z17" s="140">
        <v>-38.36</v>
      </c>
      <c r="AA17" s="62">
        <v>54201721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45690162</v>
      </c>
      <c r="D19" s="153">
        <f>SUM(D20:D23)</f>
        <v>0</v>
      </c>
      <c r="E19" s="154">
        <f t="shared" si="3"/>
        <v>117185734</v>
      </c>
      <c r="F19" s="100">
        <f t="shared" si="3"/>
        <v>117185734</v>
      </c>
      <c r="G19" s="100">
        <f t="shared" si="3"/>
        <v>0</v>
      </c>
      <c r="H19" s="100">
        <f t="shared" si="3"/>
        <v>0</v>
      </c>
      <c r="I19" s="100">
        <f t="shared" si="3"/>
        <v>124765</v>
      </c>
      <c r="J19" s="100">
        <f t="shared" si="3"/>
        <v>124765</v>
      </c>
      <c r="K19" s="100">
        <f t="shared" si="3"/>
        <v>0</v>
      </c>
      <c r="L19" s="100">
        <f t="shared" si="3"/>
        <v>985206</v>
      </c>
      <c r="M19" s="100">
        <f t="shared" si="3"/>
        <v>2040053</v>
      </c>
      <c r="N19" s="100">
        <f t="shared" si="3"/>
        <v>3025259</v>
      </c>
      <c r="O19" s="100">
        <f t="shared" si="3"/>
        <v>17149044</v>
      </c>
      <c r="P19" s="100">
        <f t="shared" si="3"/>
        <v>0</v>
      </c>
      <c r="Q19" s="100">
        <f t="shared" si="3"/>
        <v>4063236</v>
      </c>
      <c r="R19" s="100">
        <f t="shared" si="3"/>
        <v>21212280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24362304</v>
      </c>
      <c r="X19" s="100">
        <f t="shared" si="3"/>
        <v>85508815</v>
      </c>
      <c r="Y19" s="100">
        <f t="shared" si="3"/>
        <v>-61146511</v>
      </c>
      <c r="Z19" s="137">
        <f>+IF(X19&lt;&gt;0,+(Y19/X19)*100,0)</f>
        <v>-71.50901459691612</v>
      </c>
      <c r="AA19" s="102">
        <f>SUM(AA20:AA23)</f>
        <v>117185734</v>
      </c>
    </row>
    <row r="20" spans="1:27" ht="12.75">
      <c r="A20" s="138" t="s">
        <v>89</v>
      </c>
      <c r="B20" s="136"/>
      <c r="C20" s="155">
        <v>4594930</v>
      </c>
      <c r="D20" s="155"/>
      <c r="E20" s="156">
        <v>12600000</v>
      </c>
      <c r="F20" s="60">
        <v>12600000</v>
      </c>
      <c r="G20" s="60"/>
      <c r="H20" s="60"/>
      <c r="I20" s="60"/>
      <c r="J20" s="60"/>
      <c r="K20" s="60"/>
      <c r="L20" s="60"/>
      <c r="M20" s="60"/>
      <c r="N20" s="60"/>
      <c r="O20" s="60">
        <v>1221355</v>
      </c>
      <c r="P20" s="60"/>
      <c r="Q20" s="60"/>
      <c r="R20" s="60">
        <v>1221355</v>
      </c>
      <c r="S20" s="60"/>
      <c r="T20" s="60"/>
      <c r="U20" s="60"/>
      <c r="V20" s="60"/>
      <c r="W20" s="60">
        <v>1221355</v>
      </c>
      <c r="X20" s="60">
        <v>7434000</v>
      </c>
      <c r="Y20" s="60">
        <v>-6212645</v>
      </c>
      <c r="Z20" s="140">
        <v>-83.57</v>
      </c>
      <c r="AA20" s="62">
        <v>12600000</v>
      </c>
    </row>
    <row r="21" spans="1:27" ht="12.75">
      <c r="A21" s="138" t="s">
        <v>90</v>
      </c>
      <c r="B21" s="136"/>
      <c r="C21" s="155">
        <v>32313630</v>
      </c>
      <c r="D21" s="155"/>
      <c r="E21" s="156">
        <v>61404988</v>
      </c>
      <c r="F21" s="60">
        <v>61404988</v>
      </c>
      <c r="G21" s="60"/>
      <c r="H21" s="60"/>
      <c r="I21" s="60">
        <v>124765</v>
      </c>
      <c r="J21" s="60">
        <v>124765</v>
      </c>
      <c r="K21" s="60"/>
      <c r="L21" s="60"/>
      <c r="M21" s="60"/>
      <c r="N21" s="60"/>
      <c r="O21" s="60">
        <v>6271334</v>
      </c>
      <c r="P21" s="60"/>
      <c r="Q21" s="60">
        <v>1074540</v>
      </c>
      <c r="R21" s="60">
        <v>7345874</v>
      </c>
      <c r="S21" s="60"/>
      <c r="T21" s="60"/>
      <c r="U21" s="60"/>
      <c r="V21" s="60"/>
      <c r="W21" s="60">
        <v>7470639</v>
      </c>
      <c r="X21" s="60">
        <v>44825641</v>
      </c>
      <c r="Y21" s="60">
        <v>-37355002</v>
      </c>
      <c r="Z21" s="140">
        <v>-83.33</v>
      </c>
      <c r="AA21" s="62">
        <v>61404988</v>
      </c>
    </row>
    <row r="22" spans="1:27" ht="12.75">
      <c r="A22" s="138" t="s">
        <v>91</v>
      </c>
      <c r="B22" s="136"/>
      <c r="C22" s="157">
        <v>8781602</v>
      </c>
      <c r="D22" s="157"/>
      <c r="E22" s="158">
        <v>43180746</v>
      </c>
      <c r="F22" s="159">
        <v>43180746</v>
      </c>
      <c r="G22" s="159"/>
      <c r="H22" s="159"/>
      <c r="I22" s="159"/>
      <c r="J22" s="159"/>
      <c r="K22" s="159"/>
      <c r="L22" s="159">
        <v>985206</v>
      </c>
      <c r="M22" s="159">
        <v>2040053</v>
      </c>
      <c r="N22" s="159">
        <v>3025259</v>
      </c>
      <c r="O22" s="159">
        <v>9656355</v>
      </c>
      <c r="P22" s="159"/>
      <c r="Q22" s="159">
        <v>2988696</v>
      </c>
      <c r="R22" s="159">
        <v>12645051</v>
      </c>
      <c r="S22" s="159"/>
      <c r="T22" s="159"/>
      <c r="U22" s="159"/>
      <c r="V22" s="159"/>
      <c r="W22" s="159">
        <v>15670310</v>
      </c>
      <c r="X22" s="159">
        <v>33249174</v>
      </c>
      <c r="Y22" s="159">
        <v>-17578864</v>
      </c>
      <c r="Z22" s="141">
        <v>-52.87</v>
      </c>
      <c r="AA22" s="225">
        <v>43180746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>
        <v>15682526</v>
      </c>
      <c r="D24" s="153"/>
      <c r="E24" s="154">
        <v>8342150</v>
      </c>
      <c r="F24" s="100">
        <v>8342150</v>
      </c>
      <c r="G24" s="100"/>
      <c r="H24" s="100"/>
      <c r="I24" s="100">
        <v>1390358</v>
      </c>
      <c r="J24" s="100">
        <v>1390358</v>
      </c>
      <c r="K24" s="100"/>
      <c r="L24" s="100"/>
      <c r="M24" s="100">
        <v>1390358</v>
      </c>
      <c r="N24" s="100">
        <v>1390358</v>
      </c>
      <c r="O24" s="100"/>
      <c r="P24" s="100"/>
      <c r="Q24" s="100"/>
      <c r="R24" s="100"/>
      <c r="S24" s="100"/>
      <c r="T24" s="100"/>
      <c r="U24" s="100"/>
      <c r="V24" s="100"/>
      <c r="W24" s="100">
        <v>2780716</v>
      </c>
      <c r="X24" s="100">
        <v>4921871</v>
      </c>
      <c r="Y24" s="100">
        <v>-2141155</v>
      </c>
      <c r="Z24" s="137">
        <v>-43.5</v>
      </c>
      <c r="AA24" s="102">
        <v>8342150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187861727</v>
      </c>
      <c r="D25" s="217">
        <f>+D5+D9+D15+D19+D24</f>
        <v>0</v>
      </c>
      <c r="E25" s="230">
        <f t="shared" si="4"/>
        <v>272431999</v>
      </c>
      <c r="F25" s="219">
        <f t="shared" si="4"/>
        <v>272431999</v>
      </c>
      <c r="G25" s="219">
        <f t="shared" si="4"/>
        <v>7777771</v>
      </c>
      <c r="H25" s="219">
        <f t="shared" si="4"/>
        <v>0</v>
      </c>
      <c r="I25" s="219">
        <f t="shared" si="4"/>
        <v>6787334</v>
      </c>
      <c r="J25" s="219">
        <f t="shared" si="4"/>
        <v>14565105</v>
      </c>
      <c r="K25" s="219">
        <f t="shared" si="4"/>
        <v>11391156</v>
      </c>
      <c r="L25" s="219">
        <f t="shared" si="4"/>
        <v>1498149</v>
      </c>
      <c r="M25" s="219">
        <f t="shared" si="4"/>
        <v>16284947</v>
      </c>
      <c r="N25" s="219">
        <f t="shared" si="4"/>
        <v>29174252</v>
      </c>
      <c r="O25" s="219">
        <f t="shared" si="4"/>
        <v>34638334</v>
      </c>
      <c r="P25" s="219">
        <f t="shared" si="4"/>
        <v>0</v>
      </c>
      <c r="Q25" s="219">
        <f t="shared" si="4"/>
        <v>8795344</v>
      </c>
      <c r="R25" s="219">
        <f t="shared" si="4"/>
        <v>43433678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87173035</v>
      </c>
      <c r="X25" s="219">
        <f t="shared" si="4"/>
        <v>205086919</v>
      </c>
      <c r="Y25" s="219">
        <f t="shared" si="4"/>
        <v>-117913884</v>
      </c>
      <c r="Z25" s="231">
        <f>+IF(X25&lt;&gt;0,+(Y25/X25)*100,0)</f>
        <v>-57.49459037901876</v>
      </c>
      <c r="AA25" s="232">
        <f>+AA5+AA9+AA15+AA19+AA24</f>
        <v>272431999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143997828</v>
      </c>
      <c r="D28" s="155"/>
      <c r="E28" s="156">
        <v>215731999</v>
      </c>
      <c r="F28" s="60">
        <v>215731999</v>
      </c>
      <c r="G28" s="60">
        <v>2355141</v>
      </c>
      <c r="H28" s="60"/>
      <c r="I28" s="60">
        <v>6787334</v>
      </c>
      <c r="J28" s="60">
        <v>9142475</v>
      </c>
      <c r="K28" s="60">
        <v>11391156</v>
      </c>
      <c r="L28" s="60">
        <v>1498149</v>
      </c>
      <c r="M28" s="60">
        <v>16284947</v>
      </c>
      <c r="N28" s="60">
        <v>29174252</v>
      </c>
      <c r="O28" s="60">
        <v>34638334</v>
      </c>
      <c r="P28" s="60"/>
      <c r="Q28" s="60">
        <v>8795344</v>
      </c>
      <c r="R28" s="60">
        <v>43433678</v>
      </c>
      <c r="S28" s="60"/>
      <c r="T28" s="60"/>
      <c r="U28" s="60"/>
      <c r="V28" s="60"/>
      <c r="W28" s="60">
        <v>81750405</v>
      </c>
      <c r="X28" s="60">
        <v>164999892</v>
      </c>
      <c r="Y28" s="60">
        <v>-83249487</v>
      </c>
      <c r="Z28" s="140">
        <v>-50.45</v>
      </c>
      <c r="AA28" s="155">
        <v>215731999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143997828</v>
      </c>
      <c r="D32" s="210">
        <f>SUM(D28:D31)</f>
        <v>0</v>
      </c>
      <c r="E32" s="211">
        <f t="shared" si="5"/>
        <v>215731999</v>
      </c>
      <c r="F32" s="77">
        <f t="shared" si="5"/>
        <v>215731999</v>
      </c>
      <c r="G32" s="77">
        <f t="shared" si="5"/>
        <v>2355141</v>
      </c>
      <c r="H32" s="77">
        <f t="shared" si="5"/>
        <v>0</v>
      </c>
      <c r="I32" s="77">
        <f t="shared" si="5"/>
        <v>6787334</v>
      </c>
      <c r="J32" s="77">
        <f t="shared" si="5"/>
        <v>9142475</v>
      </c>
      <c r="K32" s="77">
        <f t="shared" si="5"/>
        <v>11391156</v>
      </c>
      <c r="L32" s="77">
        <f t="shared" si="5"/>
        <v>1498149</v>
      </c>
      <c r="M32" s="77">
        <f t="shared" si="5"/>
        <v>16284947</v>
      </c>
      <c r="N32" s="77">
        <f t="shared" si="5"/>
        <v>29174252</v>
      </c>
      <c r="O32" s="77">
        <f t="shared" si="5"/>
        <v>34638334</v>
      </c>
      <c r="P32" s="77">
        <f t="shared" si="5"/>
        <v>0</v>
      </c>
      <c r="Q32" s="77">
        <f t="shared" si="5"/>
        <v>8795344</v>
      </c>
      <c r="R32" s="77">
        <f t="shared" si="5"/>
        <v>43433678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81750405</v>
      </c>
      <c r="X32" s="77">
        <f t="shared" si="5"/>
        <v>164999892</v>
      </c>
      <c r="Y32" s="77">
        <f t="shared" si="5"/>
        <v>-83249487</v>
      </c>
      <c r="Z32" s="212">
        <f>+IF(X32&lt;&gt;0,+(Y32/X32)*100,0)</f>
        <v>-50.454267570066044</v>
      </c>
      <c r="AA32" s="79">
        <f>SUM(AA28:AA31)</f>
        <v>215731999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43863899</v>
      </c>
      <c r="D35" s="155"/>
      <c r="E35" s="156">
        <v>56700000</v>
      </c>
      <c r="F35" s="60">
        <v>56700000</v>
      </c>
      <c r="G35" s="60">
        <v>5422630</v>
      </c>
      <c r="H35" s="60"/>
      <c r="I35" s="60"/>
      <c r="J35" s="60">
        <v>5422630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5422630</v>
      </c>
      <c r="X35" s="60">
        <v>40086900</v>
      </c>
      <c r="Y35" s="60">
        <v>-34664270</v>
      </c>
      <c r="Z35" s="140">
        <v>-86.47</v>
      </c>
      <c r="AA35" s="62">
        <v>56700000</v>
      </c>
    </row>
    <row r="36" spans="1:27" ht="12.75">
      <c r="A36" s="238" t="s">
        <v>139</v>
      </c>
      <c r="B36" s="149"/>
      <c r="C36" s="222">
        <f aca="true" t="shared" si="6" ref="C36:Y36">SUM(C32:C35)</f>
        <v>187861727</v>
      </c>
      <c r="D36" s="222">
        <f>SUM(D32:D35)</f>
        <v>0</v>
      </c>
      <c r="E36" s="218">
        <f t="shared" si="6"/>
        <v>272431999</v>
      </c>
      <c r="F36" s="220">
        <f t="shared" si="6"/>
        <v>272431999</v>
      </c>
      <c r="G36" s="220">
        <f t="shared" si="6"/>
        <v>7777771</v>
      </c>
      <c r="H36" s="220">
        <f t="shared" si="6"/>
        <v>0</v>
      </c>
      <c r="I36" s="220">
        <f t="shared" si="6"/>
        <v>6787334</v>
      </c>
      <c r="J36" s="220">
        <f t="shared" si="6"/>
        <v>14565105</v>
      </c>
      <c r="K36" s="220">
        <f t="shared" si="6"/>
        <v>11391156</v>
      </c>
      <c r="L36" s="220">
        <f t="shared" si="6"/>
        <v>1498149</v>
      </c>
      <c r="M36" s="220">
        <f t="shared" si="6"/>
        <v>16284947</v>
      </c>
      <c r="N36" s="220">
        <f t="shared" si="6"/>
        <v>29174252</v>
      </c>
      <c r="O36" s="220">
        <f t="shared" si="6"/>
        <v>34638334</v>
      </c>
      <c r="P36" s="220">
        <f t="shared" si="6"/>
        <v>0</v>
      </c>
      <c r="Q36" s="220">
        <f t="shared" si="6"/>
        <v>8795344</v>
      </c>
      <c r="R36" s="220">
        <f t="shared" si="6"/>
        <v>43433678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87173035</v>
      </c>
      <c r="X36" s="220">
        <f t="shared" si="6"/>
        <v>205086792</v>
      </c>
      <c r="Y36" s="220">
        <f t="shared" si="6"/>
        <v>-117913757</v>
      </c>
      <c r="Z36" s="221">
        <f>+IF(X36&lt;&gt;0,+(Y36/X36)*100,0)</f>
        <v>-57.494564057543016</v>
      </c>
      <c r="AA36" s="239">
        <f>SUM(AA32:AA35)</f>
        <v>272431999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9117037</v>
      </c>
      <c r="D6" s="155"/>
      <c r="E6" s="59">
        <v>8082076</v>
      </c>
      <c r="F6" s="60">
        <v>8082076</v>
      </c>
      <c r="G6" s="60">
        <v>-7064978</v>
      </c>
      <c r="H6" s="60">
        <v>-7064978</v>
      </c>
      <c r="I6" s="60">
        <v>-7064978</v>
      </c>
      <c r="J6" s="60">
        <v>-7064978</v>
      </c>
      <c r="K6" s="60">
        <v>-6649016</v>
      </c>
      <c r="L6" s="60">
        <v>-9134954</v>
      </c>
      <c r="M6" s="60">
        <v>3547489</v>
      </c>
      <c r="N6" s="60">
        <v>3547489</v>
      </c>
      <c r="O6" s="60">
        <v>2828538</v>
      </c>
      <c r="P6" s="60">
        <v>857296</v>
      </c>
      <c r="Q6" s="60">
        <v>9857248</v>
      </c>
      <c r="R6" s="60">
        <v>9857248</v>
      </c>
      <c r="S6" s="60"/>
      <c r="T6" s="60"/>
      <c r="U6" s="60"/>
      <c r="V6" s="60"/>
      <c r="W6" s="60">
        <v>9857248</v>
      </c>
      <c r="X6" s="60">
        <v>6061557</v>
      </c>
      <c r="Y6" s="60">
        <v>3795691</v>
      </c>
      <c r="Z6" s="140">
        <v>62.62</v>
      </c>
      <c r="AA6" s="62">
        <v>8082076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818084</v>
      </c>
      <c r="M7" s="60">
        <v>201886</v>
      </c>
      <c r="N7" s="60">
        <v>201886</v>
      </c>
      <c r="O7" s="60">
        <v>6295774</v>
      </c>
      <c r="P7" s="60">
        <v>212262</v>
      </c>
      <c r="Q7" s="60">
        <v>49617170</v>
      </c>
      <c r="R7" s="60">
        <v>49617170</v>
      </c>
      <c r="S7" s="60"/>
      <c r="T7" s="60"/>
      <c r="U7" s="60"/>
      <c r="V7" s="60"/>
      <c r="W7" s="60">
        <v>49617170</v>
      </c>
      <c r="X7" s="60"/>
      <c r="Y7" s="60">
        <v>49617170</v>
      </c>
      <c r="Z7" s="140"/>
      <c r="AA7" s="62"/>
    </row>
    <row r="8" spans="1:27" ht="12.75">
      <c r="A8" s="249" t="s">
        <v>145</v>
      </c>
      <c r="B8" s="182"/>
      <c r="C8" s="155">
        <v>355856271</v>
      </c>
      <c r="D8" s="155"/>
      <c r="E8" s="59">
        <v>793028887</v>
      </c>
      <c r="F8" s="60">
        <v>793028887</v>
      </c>
      <c r="G8" s="60">
        <v>-86363867</v>
      </c>
      <c r="H8" s="60">
        <v>-86363867</v>
      </c>
      <c r="I8" s="60">
        <v>-86363867</v>
      </c>
      <c r="J8" s="60">
        <v>-86363867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594771665</v>
      </c>
      <c r="Y8" s="60">
        <v>-594771665</v>
      </c>
      <c r="Z8" s="140">
        <v>-100</v>
      </c>
      <c r="AA8" s="62">
        <v>793028887</v>
      </c>
    </row>
    <row r="9" spans="1:27" ht="12.75">
      <c r="A9" s="249" t="s">
        <v>146</v>
      </c>
      <c r="B9" s="182"/>
      <c r="C9" s="155">
        <v>207376633</v>
      </c>
      <c r="D9" s="155"/>
      <c r="E9" s="59">
        <v>136382820</v>
      </c>
      <c r="F9" s="60">
        <v>136382820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102287115</v>
      </c>
      <c r="Y9" s="60">
        <v>-102287115</v>
      </c>
      <c r="Z9" s="140">
        <v>-100</v>
      </c>
      <c r="AA9" s="62">
        <v>136382820</v>
      </c>
    </row>
    <row r="10" spans="1:27" ht="12.75">
      <c r="A10" s="249" t="s">
        <v>147</v>
      </c>
      <c r="B10" s="182"/>
      <c r="C10" s="155">
        <v>1864328</v>
      </c>
      <c r="D10" s="155"/>
      <c r="E10" s="59">
        <v>677660</v>
      </c>
      <c r="F10" s="60">
        <v>677660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508245</v>
      </c>
      <c r="Y10" s="159">
        <v>-508245</v>
      </c>
      <c r="Z10" s="141">
        <v>-100</v>
      </c>
      <c r="AA10" s="225">
        <v>677660</v>
      </c>
    </row>
    <row r="11" spans="1:27" ht="12.75">
      <c r="A11" s="249" t="s">
        <v>148</v>
      </c>
      <c r="B11" s="182"/>
      <c r="C11" s="155">
        <v>2170002</v>
      </c>
      <c r="D11" s="155"/>
      <c r="E11" s="59">
        <v>5406121</v>
      </c>
      <c r="F11" s="60">
        <v>5406121</v>
      </c>
      <c r="G11" s="60">
        <v>23104</v>
      </c>
      <c r="H11" s="60">
        <v>23104</v>
      </c>
      <c r="I11" s="60">
        <v>23104</v>
      </c>
      <c r="J11" s="60">
        <v>23104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4054591</v>
      </c>
      <c r="Y11" s="60">
        <v>-4054591</v>
      </c>
      <c r="Z11" s="140">
        <v>-100</v>
      </c>
      <c r="AA11" s="62">
        <v>5406121</v>
      </c>
    </row>
    <row r="12" spans="1:27" ht="12.75">
      <c r="A12" s="250" t="s">
        <v>56</v>
      </c>
      <c r="B12" s="251"/>
      <c r="C12" s="168">
        <f aca="true" t="shared" si="0" ref="C12:Y12">SUM(C6:C11)</f>
        <v>576384271</v>
      </c>
      <c r="D12" s="168">
        <f>SUM(D6:D11)</f>
        <v>0</v>
      </c>
      <c r="E12" s="72">
        <f t="shared" si="0"/>
        <v>943577564</v>
      </c>
      <c r="F12" s="73">
        <f t="shared" si="0"/>
        <v>943577564</v>
      </c>
      <c r="G12" s="73">
        <f t="shared" si="0"/>
        <v>-93405741</v>
      </c>
      <c r="H12" s="73">
        <f t="shared" si="0"/>
        <v>-93405741</v>
      </c>
      <c r="I12" s="73">
        <f t="shared" si="0"/>
        <v>-93405741</v>
      </c>
      <c r="J12" s="73">
        <f t="shared" si="0"/>
        <v>-93405741</v>
      </c>
      <c r="K12" s="73">
        <f t="shared" si="0"/>
        <v>-6649016</v>
      </c>
      <c r="L12" s="73">
        <f t="shared" si="0"/>
        <v>-8316870</v>
      </c>
      <c r="M12" s="73">
        <f t="shared" si="0"/>
        <v>3749375</v>
      </c>
      <c r="N12" s="73">
        <f t="shared" si="0"/>
        <v>3749375</v>
      </c>
      <c r="O12" s="73">
        <f t="shared" si="0"/>
        <v>9124312</v>
      </c>
      <c r="P12" s="73">
        <f t="shared" si="0"/>
        <v>1069558</v>
      </c>
      <c r="Q12" s="73">
        <f t="shared" si="0"/>
        <v>59474418</v>
      </c>
      <c r="R12" s="73">
        <f t="shared" si="0"/>
        <v>59474418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59474418</v>
      </c>
      <c r="X12" s="73">
        <f t="shared" si="0"/>
        <v>707683173</v>
      </c>
      <c r="Y12" s="73">
        <f t="shared" si="0"/>
        <v>-648208755</v>
      </c>
      <c r="Z12" s="170">
        <f>+IF(X12&lt;&gt;0,+(Y12/X12)*100,0)</f>
        <v>-91.59589767439617</v>
      </c>
      <c r="AA12" s="74">
        <f>SUM(AA6:AA11)</f>
        <v>943577564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5258537</v>
      </c>
      <c r="D15" s="155"/>
      <c r="E15" s="59">
        <v>2688343</v>
      </c>
      <c r="F15" s="60">
        <v>2688343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2016257</v>
      </c>
      <c r="Y15" s="60">
        <v>-2016257</v>
      </c>
      <c r="Z15" s="140">
        <v>-100</v>
      </c>
      <c r="AA15" s="62">
        <v>2688343</v>
      </c>
    </row>
    <row r="16" spans="1:27" ht="12.75">
      <c r="A16" s="249" t="s">
        <v>151</v>
      </c>
      <c r="B16" s="182"/>
      <c r="C16" s="155">
        <v>839096</v>
      </c>
      <c r="D16" s="155"/>
      <c r="E16" s="59"/>
      <c r="F16" s="60"/>
      <c r="G16" s="159">
        <v>590239</v>
      </c>
      <c r="H16" s="159">
        <v>590239</v>
      </c>
      <c r="I16" s="159">
        <v>590239</v>
      </c>
      <c r="J16" s="60">
        <v>590239</v>
      </c>
      <c r="K16" s="159">
        <v>2663843</v>
      </c>
      <c r="L16" s="159">
        <v>2675386</v>
      </c>
      <c r="M16" s="60">
        <v>2675386</v>
      </c>
      <c r="N16" s="159">
        <v>2675386</v>
      </c>
      <c r="O16" s="159">
        <v>2698629</v>
      </c>
      <c r="P16" s="159">
        <v>2709335</v>
      </c>
      <c r="Q16" s="60">
        <v>2720247</v>
      </c>
      <c r="R16" s="159">
        <v>2720247</v>
      </c>
      <c r="S16" s="159"/>
      <c r="T16" s="60"/>
      <c r="U16" s="159"/>
      <c r="V16" s="159"/>
      <c r="W16" s="159">
        <v>2720247</v>
      </c>
      <c r="X16" s="60"/>
      <c r="Y16" s="159">
        <v>2720247</v>
      </c>
      <c r="Z16" s="141"/>
      <c r="AA16" s="225"/>
    </row>
    <row r="17" spans="1:27" ht="12.75">
      <c r="A17" s="249" t="s">
        <v>152</v>
      </c>
      <c r="B17" s="182"/>
      <c r="C17" s="155">
        <v>51413117</v>
      </c>
      <c r="D17" s="155"/>
      <c r="E17" s="59">
        <v>71764596</v>
      </c>
      <c r="F17" s="60">
        <v>71764596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53823447</v>
      </c>
      <c r="Y17" s="60">
        <v>-53823447</v>
      </c>
      <c r="Z17" s="140">
        <v>-100</v>
      </c>
      <c r="AA17" s="62">
        <v>71764596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3459536036</v>
      </c>
      <c r="D19" s="155"/>
      <c r="E19" s="59">
        <v>3070069952</v>
      </c>
      <c r="F19" s="60">
        <v>3070069952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2302552464</v>
      </c>
      <c r="Y19" s="60">
        <v>-2302552464</v>
      </c>
      <c r="Z19" s="140">
        <v>-100</v>
      </c>
      <c r="AA19" s="62">
        <v>3070069952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2025281</v>
      </c>
      <c r="D22" s="155"/>
      <c r="E22" s="59">
        <v>1342905</v>
      </c>
      <c r="F22" s="60">
        <v>1342905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1007179</v>
      </c>
      <c r="Y22" s="60">
        <v>-1007179</v>
      </c>
      <c r="Z22" s="140">
        <v>-100</v>
      </c>
      <c r="AA22" s="62">
        <v>1342905</v>
      </c>
    </row>
    <row r="23" spans="1:27" ht="12.75">
      <c r="A23" s="249" t="s">
        <v>158</v>
      </c>
      <c r="B23" s="182"/>
      <c r="C23" s="155"/>
      <c r="D23" s="155"/>
      <c r="E23" s="59">
        <v>477351</v>
      </c>
      <c r="F23" s="60">
        <v>477351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358013</v>
      </c>
      <c r="Y23" s="159">
        <v>-358013</v>
      </c>
      <c r="Z23" s="141">
        <v>-100</v>
      </c>
      <c r="AA23" s="225">
        <v>477351</v>
      </c>
    </row>
    <row r="24" spans="1:27" ht="12.75">
      <c r="A24" s="250" t="s">
        <v>57</v>
      </c>
      <c r="B24" s="253"/>
      <c r="C24" s="168">
        <f aca="true" t="shared" si="1" ref="C24:Y24">SUM(C15:C23)</f>
        <v>3519072067</v>
      </c>
      <c r="D24" s="168">
        <f>SUM(D15:D23)</f>
        <v>0</v>
      </c>
      <c r="E24" s="76">
        <f t="shared" si="1"/>
        <v>3146343147</v>
      </c>
      <c r="F24" s="77">
        <f t="shared" si="1"/>
        <v>3146343147</v>
      </c>
      <c r="G24" s="77">
        <f t="shared" si="1"/>
        <v>590239</v>
      </c>
      <c r="H24" s="77">
        <f t="shared" si="1"/>
        <v>590239</v>
      </c>
      <c r="I24" s="77">
        <f t="shared" si="1"/>
        <v>590239</v>
      </c>
      <c r="J24" s="77">
        <f t="shared" si="1"/>
        <v>590239</v>
      </c>
      <c r="K24" s="77">
        <f t="shared" si="1"/>
        <v>2663843</v>
      </c>
      <c r="L24" s="77">
        <f t="shared" si="1"/>
        <v>2675386</v>
      </c>
      <c r="M24" s="77">
        <f t="shared" si="1"/>
        <v>2675386</v>
      </c>
      <c r="N24" s="77">
        <f t="shared" si="1"/>
        <v>2675386</v>
      </c>
      <c r="O24" s="77">
        <f t="shared" si="1"/>
        <v>2698629</v>
      </c>
      <c r="P24" s="77">
        <f t="shared" si="1"/>
        <v>2709335</v>
      </c>
      <c r="Q24" s="77">
        <f t="shared" si="1"/>
        <v>2720247</v>
      </c>
      <c r="R24" s="77">
        <f t="shared" si="1"/>
        <v>2720247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2720247</v>
      </c>
      <c r="X24" s="77">
        <f t="shared" si="1"/>
        <v>2359757360</v>
      </c>
      <c r="Y24" s="77">
        <f t="shared" si="1"/>
        <v>-2357037113</v>
      </c>
      <c r="Z24" s="212">
        <f>+IF(X24&lt;&gt;0,+(Y24/X24)*100,0)</f>
        <v>-99.88472344461721</v>
      </c>
      <c r="AA24" s="79">
        <f>SUM(AA15:AA23)</f>
        <v>3146343147</v>
      </c>
    </row>
    <row r="25" spans="1:27" ht="12.75">
      <c r="A25" s="250" t="s">
        <v>159</v>
      </c>
      <c r="B25" s="251"/>
      <c r="C25" s="168">
        <f aca="true" t="shared" si="2" ref="C25:Y25">+C12+C24</f>
        <v>4095456338</v>
      </c>
      <c r="D25" s="168">
        <f>+D12+D24</f>
        <v>0</v>
      </c>
      <c r="E25" s="72">
        <f t="shared" si="2"/>
        <v>4089920711</v>
      </c>
      <c r="F25" s="73">
        <f t="shared" si="2"/>
        <v>4089920711</v>
      </c>
      <c r="G25" s="73">
        <f t="shared" si="2"/>
        <v>-92815502</v>
      </c>
      <c r="H25" s="73">
        <f t="shared" si="2"/>
        <v>-92815502</v>
      </c>
      <c r="I25" s="73">
        <f t="shared" si="2"/>
        <v>-92815502</v>
      </c>
      <c r="J25" s="73">
        <f t="shared" si="2"/>
        <v>-92815502</v>
      </c>
      <c r="K25" s="73">
        <f t="shared" si="2"/>
        <v>-3985173</v>
      </c>
      <c r="L25" s="73">
        <f t="shared" si="2"/>
        <v>-5641484</v>
      </c>
      <c r="M25" s="73">
        <f t="shared" si="2"/>
        <v>6424761</v>
      </c>
      <c r="N25" s="73">
        <f t="shared" si="2"/>
        <v>6424761</v>
      </c>
      <c r="O25" s="73">
        <f t="shared" si="2"/>
        <v>11822941</v>
      </c>
      <c r="P25" s="73">
        <f t="shared" si="2"/>
        <v>3778893</v>
      </c>
      <c r="Q25" s="73">
        <f t="shared" si="2"/>
        <v>62194665</v>
      </c>
      <c r="R25" s="73">
        <f t="shared" si="2"/>
        <v>62194665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62194665</v>
      </c>
      <c r="X25" s="73">
        <f t="shared" si="2"/>
        <v>3067440533</v>
      </c>
      <c r="Y25" s="73">
        <f t="shared" si="2"/>
        <v>-3005245868</v>
      </c>
      <c r="Z25" s="170">
        <f>+IF(X25&lt;&gt;0,+(Y25/X25)*100,0)</f>
        <v>-97.9724247518118</v>
      </c>
      <c r="AA25" s="74">
        <f>+AA12+AA24</f>
        <v>4089920711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11604114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3014395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12111280</v>
      </c>
      <c r="D31" s="155"/>
      <c r="E31" s="59">
        <v>12319096</v>
      </c>
      <c r="F31" s="60">
        <v>12319096</v>
      </c>
      <c r="G31" s="60">
        <v>-2631</v>
      </c>
      <c r="H31" s="60">
        <v>-2631</v>
      </c>
      <c r="I31" s="60">
        <v>-2631</v>
      </c>
      <c r="J31" s="60">
        <v>-2631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9239322</v>
      </c>
      <c r="Y31" s="60">
        <v>-9239322</v>
      </c>
      <c r="Z31" s="140">
        <v>-100</v>
      </c>
      <c r="AA31" s="62">
        <v>12319096</v>
      </c>
    </row>
    <row r="32" spans="1:27" ht="12.75">
      <c r="A32" s="249" t="s">
        <v>164</v>
      </c>
      <c r="B32" s="182"/>
      <c r="C32" s="155">
        <v>2600192932</v>
      </c>
      <c r="D32" s="155"/>
      <c r="E32" s="59">
        <v>1860393482</v>
      </c>
      <c r="F32" s="60">
        <v>1860393482</v>
      </c>
      <c r="G32" s="60">
        <v>73756190</v>
      </c>
      <c r="H32" s="60">
        <v>75061190</v>
      </c>
      <c r="I32" s="60">
        <v>63406236</v>
      </c>
      <c r="J32" s="60">
        <v>63406236</v>
      </c>
      <c r="K32" s="60">
        <v>151628252</v>
      </c>
      <c r="L32" s="60">
        <v>128070285</v>
      </c>
      <c r="M32" s="60">
        <v>120442539</v>
      </c>
      <c r="N32" s="60">
        <v>120442539</v>
      </c>
      <c r="O32" s="60">
        <v>149854455</v>
      </c>
      <c r="P32" s="60">
        <v>114551730</v>
      </c>
      <c r="Q32" s="60">
        <v>143421970</v>
      </c>
      <c r="R32" s="60">
        <v>143421970</v>
      </c>
      <c r="S32" s="60"/>
      <c r="T32" s="60"/>
      <c r="U32" s="60"/>
      <c r="V32" s="60"/>
      <c r="W32" s="60">
        <v>143421970</v>
      </c>
      <c r="X32" s="60">
        <v>1395295112</v>
      </c>
      <c r="Y32" s="60">
        <v>-1251873142</v>
      </c>
      <c r="Z32" s="140">
        <v>-89.72</v>
      </c>
      <c r="AA32" s="62">
        <v>1860393482</v>
      </c>
    </row>
    <row r="33" spans="1:27" ht="12.75">
      <c r="A33" s="249" t="s">
        <v>165</v>
      </c>
      <c r="B33" s="182"/>
      <c r="C33" s="155">
        <v>2638000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2617956607</v>
      </c>
      <c r="D34" s="168">
        <f>SUM(D29:D33)</f>
        <v>0</v>
      </c>
      <c r="E34" s="72">
        <f t="shared" si="3"/>
        <v>1872712578</v>
      </c>
      <c r="F34" s="73">
        <f t="shared" si="3"/>
        <v>1872712578</v>
      </c>
      <c r="G34" s="73">
        <f t="shared" si="3"/>
        <v>73753559</v>
      </c>
      <c r="H34" s="73">
        <f t="shared" si="3"/>
        <v>75058559</v>
      </c>
      <c r="I34" s="73">
        <f t="shared" si="3"/>
        <v>63403605</v>
      </c>
      <c r="J34" s="73">
        <f t="shared" si="3"/>
        <v>63403605</v>
      </c>
      <c r="K34" s="73">
        <f t="shared" si="3"/>
        <v>151628252</v>
      </c>
      <c r="L34" s="73">
        <f t="shared" si="3"/>
        <v>128070285</v>
      </c>
      <c r="M34" s="73">
        <f t="shared" si="3"/>
        <v>120442539</v>
      </c>
      <c r="N34" s="73">
        <f t="shared" si="3"/>
        <v>120442539</v>
      </c>
      <c r="O34" s="73">
        <f t="shared" si="3"/>
        <v>149854455</v>
      </c>
      <c r="P34" s="73">
        <f t="shared" si="3"/>
        <v>126155844</v>
      </c>
      <c r="Q34" s="73">
        <f t="shared" si="3"/>
        <v>143421970</v>
      </c>
      <c r="R34" s="73">
        <f t="shared" si="3"/>
        <v>143421970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143421970</v>
      </c>
      <c r="X34" s="73">
        <f t="shared" si="3"/>
        <v>1404534434</v>
      </c>
      <c r="Y34" s="73">
        <f t="shared" si="3"/>
        <v>-1261112464</v>
      </c>
      <c r="Z34" s="170">
        <f>+IF(X34&lt;&gt;0,+(Y34/X34)*100,0)</f>
        <v>-89.78864693323709</v>
      </c>
      <c r="AA34" s="74">
        <f>SUM(AA29:AA33)</f>
        <v>1872712578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4864580</v>
      </c>
      <c r="D37" s="155"/>
      <c r="E37" s="59">
        <v>7000000</v>
      </c>
      <c r="F37" s="60">
        <v>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5250000</v>
      </c>
      <c r="Y37" s="60">
        <v>-5250000</v>
      </c>
      <c r="Z37" s="140">
        <v>-100</v>
      </c>
      <c r="AA37" s="62">
        <v>7000000</v>
      </c>
    </row>
    <row r="38" spans="1:27" ht="12.75">
      <c r="A38" s="249" t="s">
        <v>165</v>
      </c>
      <c r="B38" s="182"/>
      <c r="C38" s="155">
        <v>65985641</v>
      </c>
      <c r="D38" s="155"/>
      <c r="E38" s="59">
        <v>74629737</v>
      </c>
      <c r="F38" s="60">
        <v>74629737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55972303</v>
      </c>
      <c r="Y38" s="60">
        <v>-55972303</v>
      </c>
      <c r="Z38" s="140">
        <v>-100</v>
      </c>
      <c r="AA38" s="62">
        <v>74629737</v>
      </c>
    </row>
    <row r="39" spans="1:27" ht="12.75">
      <c r="A39" s="250" t="s">
        <v>59</v>
      </c>
      <c r="B39" s="253"/>
      <c r="C39" s="168">
        <f aca="true" t="shared" si="4" ref="C39:Y39">SUM(C37:C38)</f>
        <v>70850221</v>
      </c>
      <c r="D39" s="168">
        <f>SUM(D37:D38)</f>
        <v>0</v>
      </c>
      <c r="E39" s="76">
        <f t="shared" si="4"/>
        <v>81629737</v>
      </c>
      <c r="F39" s="77">
        <f t="shared" si="4"/>
        <v>81629737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61222303</v>
      </c>
      <c r="Y39" s="77">
        <f t="shared" si="4"/>
        <v>-61222303</v>
      </c>
      <c r="Z39" s="212">
        <f>+IF(X39&lt;&gt;0,+(Y39/X39)*100,0)</f>
        <v>-100</v>
      </c>
      <c r="AA39" s="79">
        <f>SUM(AA37:AA38)</f>
        <v>81629737</v>
      </c>
    </row>
    <row r="40" spans="1:27" ht="12.75">
      <c r="A40" s="250" t="s">
        <v>167</v>
      </c>
      <c r="B40" s="251"/>
      <c r="C40" s="168">
        <f aca="true" t="shared" si="5" ref="C40:Y40">+C34+C39</f>
        <v>2688806828</v>
      </c>
      <c r="D40" s="168">
        <f>+D34+D39</f>
        <v>0</v>
      </c>
      <c r="E40" s="72">
        <f t="shared" si="5"/>
        <v>1954342315</v>
      </c>
      <c r="F40" s="73">
        <f t="shared" si="5"/>
        <v>1954342315</v>
      </c>
      <c r="G40" s="73">
        <f t="shared" si="5"/>
        <v>73753559</v>
      </c>
      <c r="H40" s="73">
        <f t="shared" si="5"/>
        <v>75058559</v>
      </c>
      <c r="I40" s="73">
        <f t="shared" si="5"/>
        <v>63403605</v>
      </c>
      <c r="J40" s="73">
        <f t="shared" si="5"/>
        <v>63403605</v>
      </c>
      <c r="K40" s="73">
        <f t="shared" si="5"/>
        <v>151628252</v>
      </c>
      <c r="L40" s="73">
        <f t="shared" si="5"/>
        <v>128070285</v>
      </c>
      <c r="M40" s="73">
        <f t="shared" si="5"/>
        <v>120442539</v>
      </c>
      <c r="N40" s="73">
        <f t="shared" si="5"/>
        <v>120442539</v>
      </c>
      <c r="O40" s="73">
        <f t="shared" si="5"/>
        <v>149854455</v>
      </c>
      <c r="P40" s="73">
        <f t="shared" si="5"/>
        <v>126155844</v>
      </c>
      <c r="Q40" s="73">
        <f t="shared" si="5"/>
        <v>143421970</v>
      </c>
      <c r="R40" s="73">
        <f t="shared" si="5"/>
        <v>143421970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143421970</v>
      </c>
      <c r="X40" s="73">
        <f t="shared" si="5"/>
        <v>1465756737</v>
      </c>
      <c r="Y40" s="73">
        <f t="shared" si="5"/>
        <v>-1322334767</v>
      </c>
      <c r="Z40" s="170">
        <f>+IF(X40&lt;&gt;0,+(Y40/X40)*100,0)</f>
        <v>-90.21515873817198</v>
      </c>
      <c r="AA40" s="74">
        <f>+AA34+AA39</f>
        <v>1954342315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1406649510</v>
      </c>
      <c r="D42" s="257">
        <f>+D25-D40</f>
        <v>0</v>
      </c>
      <c r="E42" s="258">
        <f t="shared" si="6"/>
        <v>2135578396</v>
      </c>
      <c r="F42" s="259">
        <f t="shared" si="6"/>
        <v>2135578396</v>
      </c>
      <c r="G42" s="259">
        <f t="shared" si="6"/>
        <v>-166569061</v>
      </c>
      <c r="H42" s="259">
        <f t="shared" si="6"/>
        <v>-167874061</v>
      </c>
      <c r="I42" s="259">
        <f t="shared" si="6"/>
        <v>-156219107</v>
      </c>
      <c r="J42" s="259">
        <f t="shared" si="6"/>
        <v>-156219107</v>
      </c>
      <c r="K42" s="259">
        <f t="shared" si="6"/>
        <v>-155613425</v>
      </c>
      <c r="L42" s="259">
        <f t="shared" si="6"/>
        <v>-133711769</v>
      </c>
      <c r="M42" s="259">
        <f t="shared" si="6"/>
        <v>-114017778</v>
      </c>
      <c r="N42" s="259">
        <f t="shared" si="6"/>
        <v>-114017778</v>
      </c>
      <c r="O42" s="259">
        <f t="shared" si="6"/>
        <v>-138031514</v>
      </c>
      <c r="P42" s="259">
        <f t="shared" si="6"/>
        <v>-122376951</v>
      </c>
      <c r="Q42" s="259">
        <f t="shared" si="6"/>
        <v>-81227305</v>
      </c>
      <c r="R42" s="259">
        <f t="shared" si="6"/>
        <v>-81227305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-81227305</v>
      </c>
      <c r="X42" s="259">
        <f t="shared" si="6"/>
        <v>1601683796</v>
      </c>
      <c r="Y42" s="259">
        <f t="shared" si="6"/>
        <v>-1682911101</v>
      </c>
      <c r="Z42" s="260">
        <f>+IF(X42&lt;&gt;0,+(Y42/X42)*100,0)</f>
        <v>-105.07136959260342</v>
      </c>
      <c r="AA42" s="261">
        <f>+AA25-AA40</f>
        <v>2135578396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1406649510</v>
      </c>
      <c r="D45" s="155"/>
      <c r="E45" s="59">
        <v>2135578397</v>
      </c>
      <c r="F45" s="60">
        <v>2135578397</v>
      </c>
      <c r="G45" s="60">
        <v>-166569061</v>
      </c>
      <c r="H45" s="60">
        <v>-167874061</v>
      </c>
      <c r="I45" s="60">
        <v>-156219107</v>
      </c>
      <c r="J45" s="60">
        <v>-156219107</v>
      </c>
      <c r="K45" s="60">
        <v>-155613425</v>
      </c>
      <c r="L45" s="60">
        <v>-133711769</v>
      </c>
      <c r="M45" s="60">
        <v>-114017778</v>
      </c>
      <c r="N45" s="60">
        <v>-114017778</v>
      </c>
      <c r="O45" s="60">
        <v>-138031514</v>
      </c>
      <c r="P45" s="60">
        <v>-122376951</v>
      </c>
      <c r="Q45" s="60">
        <v>-81227305</v>
      </c>
      <c r="R45" s="60">
        <v>-81227305</v>
      </c>
      <c r="S45" s="60"/>
      <c r="T45" s="60"/>
      <c r="U45" s="60"/>
      <c r="V45" s="60"/>
      <c r="W45" s="60">
        <v>-81227305</v>
      </c>
      <c r="X45" s="60">
        <v>1601683798</v>
      </c>
      <c r="Y45" s="60">
        <v>-1682911103</v>
      </c>
      <c r="Z45" s="139">
        <v>-105.07</v>
      </c>
      <c r="AA45" s="62">
        <v>2135578397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1406649510</v>
      </c>
      <c r="D48" s="217">
        <f>SUM(D45:D47)</f>
        <v>0</v>
      </c>
      <c r="E48" s="264">
        <f t="shared" si="7"/>
        <v>2135578397</v>
      </c>
      <c r="F48" s="219">
        <f t="shared" si="7"/>
        <v>2135578397</v>
      </c>
      <c r="G48" s="219">
        <f t="shared" si="7"/>
        <v>-166569061</v>
      </c>
      <c r="H48" s="219">
        <f t="shared" si="7"/>
        <v>-167874061</v>
      </c>
      <c r="I48" s="219">
        <f t="shared" si="7"/>
        <v>-156219107</v>
      </c>
      <c r="J48" s="219">
        <f t="shared" si="7"/>
        <v>-156219107</v>
      </c>
      <c r="K48" s="219">
        <f t="shared" si="7"/>
        <v>-155613425</v>
      </c>
      <c r="L48" s="219">
        <f t="shared" si="7"/>
        <v>-133711769</v>
      </c>
      <c r="M48" s="219">
        <f t="shared" si="7"/>
        <v>-114017778</v>
      </c>
      <c r="N48" s="219">
        <f t="shared" si="7"/>
        <v>-114017778</v>
      </c>
      <c r="O48" s="219">
        <f t="shared" si="7"/>
        <v>-138031514</v>
      </c>
      <c r="P48" s="219">
        <f t="shared" si="7"/>
        <v>-122376951</v>
      </c>
      <c r="Q48" s="219">
        <f t="shared" si="7"/>
        <v>-81227305</v>
      </c>
      <c r="R48" s="219">
        <f t="shared" si="7"/>
        <v>-81227305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-81227305</v>
      </c>
      <c r="X48" s="219">
        <f t="shared" si="7"/>
        <v>1601683798</v>
      </c>
      <c r="Y48" s="219">
        <f t="shared" si="7"/>
        <v>-1682911103</v>
      </c>
      <c r="Z48" s="265">
        <f>+IF(X48&lt;&gt;0,+(Y48/X48)*100,0)</f>
        <v>-105.07136958627086</v>
      </c>
      <c r="AA48" s="232">
        <f>SUM(AA45:AA47)</f>
        <v>2135578397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81375418</v>
      </c>
      <c r="D6" s="155"/>
      <c r="E6" s="59">
        <v>134937399</v>
      </c>
      <c r="F6" s="60">
        <v>134937399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89328558</v>
      </c>
      <c r="Y6" s="60">
        <v>-89328558</v>
      </c>
      <c r="Z6" s="140">
        <v>-100</v>
      </c>
      <c r="AA6" s="62">
        <v>134937399</v>
      </c>
    </row>
    <row r="7" spans="1:27" ht="12.75">
      <c r="A7" s="249" t="s">
        <v>32</v>
      </c>
      <c r="B7" s="182"/>
      <c r="C7" s="155">
        <v>326422518</v>
      </c>
      <c r="D7" s="155"/>
      <c r="E7" s="59">
        <v>458912839</v>
      </c>
      <c r="F7" s="60">
        <v>458912839</v>
      </c>
      <c r="G7" s="60">
        <v>12061221</v>
      </c>
      <c r="H7" s="60">
        <v>12799681</v>
      </c>
      <c r="I7" s="60">
        <v>10550106</v>
      </c>
      <c r="J7" s="60">
        <v>35411008</v>
      </c>
      <c r="K7" s="60">
        <v>10748948</v>
      </c>
      <c r="L7" s="60">
        <v>8179220</v>
      </c>
      <c r="M7" s="60">
        <v>8981052</v>
      </c>
      <c r="N7" s="60">
        <v>27909220</v>
      </c>
      <c r="O7" s="60">
        <v>9994115</v>
      </c>
      <c r="P7" s="60">
        <v>6829323</v>
      </c>
      <c r="Q7" s="60">
        <v>7147024</v>
      </c>
      <c r="R7" s="60">
        <v>23970462</v>
      </c>
      <c r="S7" s="60"/>
      <c r="T7" s="60"/>
      <c r="U7" s="60"/>
      <c r="V7" s="60"/>
      <c r="W7" s="60">
        <v>87290690</v>
      </c>
      <c r="X7" s="60">
        <v>312448380</v>
      </c>
      <c r="Y7" s="60">
        <v>-225157690</v>
      </c>
      <c r="Z7" s="140">
        <v>-72.06</v>
      </c>
      <c r="AA7" s="62">
        <v>458912839</v>
      </c>
    </row>
    <row r="8" spans="1:27" ht="12.75">
      <c r="A8" s="249" t="s">
        <v>178</v>
      </c>
      <c r="B8" s="182"/>
      <c r="C8" s="155">
        <v>38429219</v>
      </c>
      <c r="D8" s="155"/>
      <c r="E8" s="59">
        <v>200874616</v>
      </c>
      <c r="F8" s="60">
        <v>200874616</v>
      </c>
      <c r="G8" s="60">
        <v>10662401</v>
      </c>
      <c r="H8" s="60">
        <v>17424322</v>
      </c>
      <c r="I8" s="60">
        <v>39518696</v>
      </c>
      <c r="J8" s="60">
        <v>67605419</v>
      </c>
      <c r="K8" s="60">
        <v>22167909</v>
      </c>
      <c r="L8" s="60">
        <v>39266997</v>
      </c>
      <c r="M8" s="60">
        <v>21204437</v>
      </c>
      <c r="N8" s="60">
        <v>82639343</v>
      </c>
      <c r="O8" s="60">
        <v>20427962</v>
      </c>
      <c r="P8" s="60">
        <v>21405442</v>
      </c>
      <c r="Q8" s="60">
        <v>19248348</v>
      </c>
      <c r="R8" s="60">
        <v>61081752</v>
      </c>
      <c r="S8" s="60"/>
      <c r="T8" s="60"/>
      <c r="U8" s="60"/>
      <c r="V8" s="60"/>
      <c r="W8" s="60">
        <v>211326514</v>
      </c>
      <c r="X8" s="60">
        <v>148676212</v>
      </c>
      <c r="Y8" s="60">
        <v>62650302</v>
      </c>
      <c r="Z8" s="140">
        <v>42.14</v>
      </c>
      <c r="AA8" s="62">
        <v>200874616</v>
      </c>
    </row>
    <row r="9" spans="1:27" ht="12.75">
      <c r="A9" s="249" t="s">
        <v>179</v>
      </c>
      <c r="B9" s="182"/>
      <c r="C9" s="155">
        <v>455266050</v>
      </c>
      <c r="D9" s="155"/>
      <c r="E9" s="59">
        <v>503632000</v>
      </c>
      <c r="F9" s="60">
        <v>503632000</v>
      </c>
      <c r="G9" s="60">
        <v>207882000</v>
      </c>
      <c r="H9" s="60">
        <v>1305000</v>
      </c>
      <c r="I9" s="60"/>
      <c r="J9" s="60">
        <v>209187000</v>
      </c>
      <c r="K9" s="60"/>
      <c r="L9" s="60">
        <v>2348000</v>
      </c>
      <c r="M9" s="60">
        <v>161674000</v>
      </c>
      <c r="N9" s="60">
        <v>164022000</v>
      </c>
      <c r="O9" s="60"/>
      <c r="P9" s="60"/>
      <c r="Q9" s="60">
        <v>123442000</v>
      </c>
      <c r="R9" s="60">
        <v>123442000</v>
      </c>
      <c r="S9" s="60"/>
      <c r="T9" s="60"/>
      <c r="U9" s="60"/>
      <c r="V9" s="60"/>
      <c r="W9" s="60">
        <v>496651000</v>
      </c>
      <c r="X9" s="60">
        <v>503632000</v>
      </c>
      <c r="Y9" s="60">
        <v>-6981000</v>
      </c>
      <c r="Z9" s="140">
        <v>-1.39</v>
      </c>
      <c r="AA9" s="62">
        <v>503632000</v>
      </c>
    </row>
    <row r="10" spans="1:27" ht="12.75">
      <c r="A10" s="249" t="s">
        <v>180</v>
      </c>
      <c r="B10" s="182"/>
      <c r="C10" s="155">
        <v>182520000</v>
      </c>
      <c r="D10" s="155"/>
      <c r="E10" s="59">
        <v>215732000</v>
      </c>
      <c r="F10" s="60">
        <v>215732000</v>
      </c>
      <c r="G10" s="60">
        <v>73100000</v>
      </c>
      <c r="H10" s="60"/>
      <c r="I10" s="60"/>
      <c r="J10" s="60">
        <v>73100000</v>
      </c>
      <c r="K10" s="60">
        <v>15000000</v>
      </c>
      <c r="L10" s="60"/>
      <c r="M10" s="60"/>
      <c r="N10" s="60">
        <v>15000000</v>
      </c>
      <c r="O10" s="60">
        <v>48868000</v>
      </c>
      <c r="P10" s="60"/>
      <c r="Q10" s="60">
        <v>48764000</v>
      </c>
      <c r="R10" s="60">
        <v>97632000</v>
      </c>
      <c r="S10" s="60"/>
      <c r="T10" s="60"/>
      <c r="U10" s="60"/>
      <c r="V10" s="60"/>
      <c r="W10" s="60">
        <v>185732000</v>
      </c>
      <c r="X10" s="60">
        <v>215732000</v>
      </c>
      <c r="Y10" s="60">
        <v>-30000000</v>
      </c>
      <c r="Z10" s="140">
        <v>-13.91</v>
      </c>
      <c r="AA10" s="62">
        <v>215732000</v>
      </c>
    </row>
    <row r="11" spans="1:27" ht="12.75">
      <c r="A11" s="249" t="s">
        <v>181</v>
      </c>
      <c r="B11" s="182"/>
      <c r="C11" s="155">
        <v>33818299</v>
      </c>
      <c r="D11" s="155"/>
      <c r="E11" s="59">
        <v>23425000</v>
      </c>
      <c r="F11" s="60">
        <v>23425000</v>
      </c>
      <c r="G11" s="60">
        <v>255216</v>
      </c>
      <c r="H11" s="60">
        <v>108288</v>
      </c>
      <c r="I11" s="60">
        <v>14419</v>
      </c>
      <c r="J11" s="60">
        <v>377923</v>
      </c>
      <c r="K11" s="60">
        <v>14359</v>
      </c>
      <c r="L11" s="60">
        <v>19874</v>
      </c>
      <c r="M11" s="60">
        <v>13809</v>
      </c>
      <c r="N11" s="60">
        <v>48042</v>
      </c>
      <c r="O11" s="60">
        <v>15953</v>
      </c>
      <c r="P11" s="60">
        <v>13466</v>
      </c>
      <c r="Q11" s="60">
        <v>115529</v>
      </c>
      <c r="R11" s="60">
        <v>144948</v>
      </c>
      <c r="S11" s="60"/>
      <c r="T11" s="60"/>
      <c r="U11" s="60"/>
      <c r="V11" s="60"/>
      <c r="W11" s="60">
        <v>570913</v>
      </c>
      <c r="X11" s="60">
        <v>17481945</v>
      </c>
      <c r="Y11" s="60">
        <v>-16911032</v>
      </c>
      <c r="Z11" s="140">
        <v>-96.73</v>
      </c>
      <c r="AA11" s="62">
        <v>23425000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-833787790</v>
      </c>
      <c r="D14" s="155"/>
      <c r="E14" s="59">
        <v>-1167993131</v>
      </c>
      <c r="F14" s="60">
        <v>-1167993131</v>
      </c>
      <c r="G14" s="60">
        <v>-231836883</v>
      </c>
      <c r="H14" s="60">
        <v>-83364052</v>
      </c>
      <c r="I14" s="60">
        <v>-49423552</v>
      </c>
      <c r="J14" s="60">
        <v>-364624487</v>
      </c>
      <c r="K14" s="60">
        <v>-42471384</v>
      </c>
      <c r="L14" s="60">
        <v>-40767579</v>
      </c>
      <c r="M14" s="60">
        <v>-152112258</v>
      </c>
      <c r="N14" s="60">
        <v>-235351221</v>
      </c>
      <c r="O14" s="60">
        <v>-34342682</v>
      </c>
      <c r="P14" s="60">
        <v>-49792403</v>
      </c>
      <c r="Q14" s="60">
        <v>-75414588</v>
      </c>
      <c r="R14" s="60">
        <v>-159549673</v>
      </c>
      <c r="S14" s="60"/>
      <c r="T14" s="60"/>
      <c r="U14" s="60"/>
      <c r="V14" s="60"/>
      <c r="W14" s="60">
        <v>-759525381</v>
      </c>
      <c r="X14" s="60">
        <v>-945480688</v>
      </c>
      <c r="Y14" s="60">
        <v>185955307</v>
      </c>
      <c r="Z14" s="140">
        <v>-19.67</v>
      </c>
      <c r="AA14" s="62">
        <v>-1167993131</v>
      </c>
    </row>
    <row r="15" spans="1:27" ht="12.75">
      <c r="A15" s="249" t="s">
        <v>40</v>
      </c>
      <c r="B15" s="182"/>
      <c r="C15" s="155">
        <v>-9008734</v>
      </c>
      <c r="D15" s="155"/>
      <c r="E15" s="59">
        <v>-4000000</v>
      </c>
      <c r="F15" s="60">
        <v>-4000000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-2280000</v>
      </c>
      <c r="Y15" s="60">
        <v>2280000</v>
      </c>
      <c r="Z15" s="140">
        <v>-100</v>
      </c>
      <c r="AA15" s="62">
        <v>-4000000</v>
      </c>
    </row>
    <row r="16" spans="1:27" ht="12.75">
      <c r="A16" s="249" t="s">
        <v>42</v>
      </c>
      <c r="B16" s="182"/>
      <c r="C16" s="155">
        <v>-85425427</v>
      </c>
      <c r="D16" s="155"/>
      <c r="E16" s="59">
        <v>-115540000</v>
      </c>
      <c r="F16" s="60">
        <v>-115540000</v>
      </c>
      <c r="G16" s="60">
        <v>-8000000</v>
      </c>
      <c r="H16" s="60">
        <v>-11300000</v>
      </c>
      <c r="I16" s="60">
        <v>-6300000</v>
      </c>
      <c r="J16" s="60">
        <v>-25600000</v>
      </c>
      <c r="K16" s="60">
        <v>-6500000</v>
      </c>
      <c r="L16" s="60">
        <v>-9800000</v>
      </c>
      <c r="M16" s="60">
        <v>-12000000</v>
      </c>
      <c r="N16" s="60">
        <v>-28300000</v>
      </c>
      <c r="O16" s="60">
        <v>-5100000</v>
      </c>
      <c r="P16" s="60">
        <v>-5400000</v>
      </c>
      <c r="Q16" s="60">
        <v>-16700000</v>
      </c>
      <c r="R16" s="60">
        <v>-27200000</v>
      </c>
      <c r="S16" s="60"/>
      <c r="T16" s="60"/>
      <c r="U16" s="60"/>
      <c r="V16" s="60"/>
      <c r="W16" s="60">
        <v>-81100000</v>
      </c>
      <c r="X16" s="60">
        <v>-86654997</v>
      </c>
      <c r="Y16" s="60">
        <v>5554997</v>
      </c>
      <c r="Z16" s="140">
        <v>-6.41</v>
      </c>
      <c r="AA16" s="62">
        <v>-115540000</v>
      </c>
    </row>
    <row r="17" spans="1:27" ht="12.75">
      <c r="A17" s="250" t="s">
        <v>185</v>
      </c>
      <c r="B17" s="251"/>
      <c r="C17" s="168">
        <f aca="true" t="shared" si="0" ref="C17:Y17">SUM(C6:C16)</f>
        <v>189609553</v>
      </c>
      <c r="D17" s="168">
        <f t="shared" si="0"/>
        <v>0</v>
      </c>
      <c r="E17" s="72">
        <f t="shared" si="0"/>
        <v>249980723</v>
      </c>
      <c r="F17" s="73">
        <f t="shared" si="0"/>
        <v>249980723</v>
      </c>
      <c r="G17" s="73">
        <f t="shared" si="0"/>
        <v>64123955</v>
      </c>
      <c r="H17" s="73">
        <f t="shared" si="0"/>
        <v>-63026761</v>
      </c>
      <c r="I17" s="73">
        <f t="shared" si="0"/>
        <v>-5640331</v>
      </c>
      <c r="J17" s="73">
        <f t="shared" si="0"/>
        <v>-4543137</v>
      </c>
      <c r="K17" s="73">
        <f t="shared" si="0"/>
        <v>-1040168</v>
      </c>
      <c r="L17" s="73">
        <f t="shared" si="0"/>
        <v>-753488</v>
      </c>
      <c r="M17" s="73">
        <f t="shared" si="0"/>
        <v>27761040</v>
      </c>
      <c r="N17" s="73">
        <f t="shared" si="0"/>
        <v>25967384</v>
      </c>
      <c r="O17" s="73">
        <f t="shared" si="0"/>
        <v>39863348</v>
      </c>
      <c r="P17" s="73">
        <f t="shared" si="0"/>
        <v>-26944172</v>
      </c>
      <c r="Q17" s="73">
        <f t="shared" si="0"/>
        <v>106602313</v>
      </c>
      <c r="R17" s="73">
        <f t="shared" si="0"/>
        <v>119521489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140945736</v>
      </c>
      <c r="X17" s="73">
        <f t="shared" si="0"/>
        <v>252883410</v>
      </c>
      <c r="Y17" s="73">
        <f t="shared" si="0"/>
        <v>-111937674</v>
      </c>
      <c r="Z17" s="170">
        <f>+IF(X17&lt;&gt;0,+(Y17/X17)*100,0)</f>
        <v>-44.26453834990599</v>
      </c>
      <c r="AA17" s="74">
        <f>SUM(AA6:AA16)</f>
        <v>249980723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2783880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-3887148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-124503</v>
      </c>
      <c r="D24" s="155"/>
      <c r="E24" s="59"/>
      <c r="F24" s="60"/>
      <c r="G24" s="60">
        <v>39168416</v>
      </c>
      <c r="H24" s="60">
        <v>47100000</v>
      </c>
      <c r="I24" s="60">
        <v>1000000</v>
      </c>
      <c r="J24" s="60">
        <v>87268416</v>
      </c>
      <c r="K24" s="60">
        <v>1150024</v>
      </c>
      <c r="L24" s="60"/>
      <c r="M24" s="60">
        <v>900000</v>
      </c>
      <c r="N24" s="60">
        <v>2050024</v>
      </c>
      <c r="O24" s="60">
        <v>-5616830</v>
      </c>
      <c r="P24" s="60">
        <v>14073180</v>
      </c>
      <c r="Q24" s="60">
        <v>-77623249</v>
      </c>
      <c r="R24" s="60">
        <v>-69166899</v>
      </c>
      <c r="S24" s="60"/>
      <c r="T24" s="60"/>
      <c r="U24" s="60"/>
      <c r="V24" s="60"/>
      <c r="W24" s="60">
        <v>20151541</v>
      </c>
      <c r="X24" s="60"/>
      <c r="Y24" s="60">
        <v>20151541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-186621744</v>
      </c>
      <c r="D26" s="155"/>
      <c r="E26" s="59">
        <v>-245188800</v>
      </c>
      <c r="F26" s="60">
        <v>-245188800</v>
      </c>
      <c r="G26" s="60">
        <v>-86630913</v>
      </c>
      <c r="H26" s="60"/>
      <c r="I26" s="60"/>
      <c r="J26" s="60">
        <v>-86630913</v>
      </c>
      <c r="K26" s="60">
        <v>-6787337</v>
      </c>
      <c r="L26" s="60"/>
      <c r="M26" s="60">
        <v>-17085214</v>
      </c>
      <c r="N26" s="60">
        <v>-23872551</v>
      </c>
      <c r="O26" s="60">
        <v>-34238342</v>
      </c>
      <c r="P26" s="60"/>
      <c r="Q26" s="60">
        <v>-8795344</v>
      </c>
      <c r="R26" s="60">
        <v>-43033686</v>
      </c>
      <c r="S26" s="60"/>
      <c r="T26" s="60"/>
      <c r="U26" s="60"/>
      <c r="V26" s="60"/>
      <c r="W26" s="60">
        <v>-153537150</v>
      </c>
      <c r="X26" s="60">
        <v>-194394380</v>
      </c>
      <c r="Y26" s="60">
        <v>40857230</v>
      </c>
      <c r="Z26" s="140">
        <v>-21.02</v>
      </c>
      <c r="AA26" s="62">
        <v>-245188800</v>
      </c>
    </row>
    <row r="27" spans="1:27" ht="12.75">
      <c r="A27" s="250" t="s">
        <v>192</v>
      </c>
      <c r="B27" s="251"/>
      <c r="C27" s="168">
        <f aca="true" t="shared" si="1" ref="C27:Y27">SUM(C21:C26)</f>
        <v>-187849515</v>
      </c>
      <c r="D27" s="168">
        <f>SUM(D21:D26)</f>
        <v>0</v>
      </c>
      <c r="E27" s="72">
        <f t="shared" si="1"/>
        <v>-245188800</v>
      </c>
      <c r="F27" s="73">
        <f t="shared" si="1"/>
        <v>-245188800</v>
      </c>
      <c r="G27" s="73">
        <f t="shared" si="1"/>
        <v>-47462497</v>
      </c>
      <c r="H27" s="73">
        <f t="shared" si="1"/>
        <v>47100000</v>
      </c>
      <c r="I27" s="73">
        <f t="shared" si="1"/>
        <v>1000000</v>
      </c>
      <c r="J27" s="73">
        <f t="shared" si="1"/>
        <v>637503</v>
      </c>
      <c r="K27" s="73">
        <f t="shared" si="1"/>
        <v>-5637313</v>
      </c>
      <c r="L27" s="73">
        <f t="shared" si="1"/>
        <v>0</v>
      </c>
      <c r="M27" s="73">
        <f t="shared" si="1"/>
        <v>-16185214</v>
      </c>
      <c r="N27" s="73">
        <f t="shared" si="1"/>
        <v>-21822527</v>
      </c>
      <c r="O27" s="73">
        <f t="shared" si="1"/>
        <v>-39855172</v>
      </c>
      <c r="P27" s="73">
        <f t="shared" si="1"/>
        <v>14073180</v>
      </c>
      <c r="Q27" s="73">
        <f t="shared" si="1"/>
        <v>-86418593</v>
      </c>
      <c r="R27" s="73">
        <f t="shared" si="1"/>
        <v>-112200585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-133385609</v>
      </c>
      <c r="X27" s="73">
        <f t="shared" si="1"/>
        <v>-194394380</v>
      </c>
      <c r="Y27" s="73">
        <f t="shared" si="1"/>
        <v>61008771</v>
      </c>
      <c r="Z27" s="170">
        <f>+IF(X27&lt;&gt;0,+(Y27/X27)*100,0)</f>
        <v>-31.384019949547927</v>
      </c>
      <c r="AA27" s="74">
        <f>SUM(AA21:AA26)</f>
        <v>-245188800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-600296</v>
      </c>
      <c r="D35" s="155"/>
      <c r="E35" s="59">
        <v>-5000000</v>
      </c>
      <c r="F35" s="60">
        <v>-5000000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-5000000</v>
      </c>
      <c r="Y35" s="60">
        <v>5000000</v>
      </c>
      <c r="Z35" s="140">
        <v>-100</v>
      </c>
      <c r="AA35" s="62">
        <v>-5000000</v>
      </c>
    </row>
    <row r="36" spans="1:27" ht="12.75">
      <c r="A36" s="250" t="s">
        <v>198</v>
      </c>
      <c r="B36" s="251"/>
      <c r="C36" s="168">
        <f aca="true" t="shared" si="2" ref="C36:Y36">SUM(C31:C35)</f>
        <v>-600296</v>
      </c>
      <c r="D36" s="168">
        <f>SUM(D31:D35)</f>
        <v>0</v>
      </c>
      <c r="E36" s="72">
        <f t="shared" si="2"/>
        <v>-5000000</v>
      </c>
      <c r="F36" s="73">
        <f t="shared" si="2"/>
        <v>-5000000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-5000000</v>
      </c>
      <c r="Y36" s="73">
        <f t="shared" si="2"/>
        <v>5000000</v>
      </c>
      <c r="Z36" s="170">
        <f>+IF(X36&lt;&gt;0,+(Y36/X36)*100,0)</f>
        <v>-100</v>
      </c>
      <c r="AA36" s="74">
        <f>SUM(AA31:AA35)</f>
        <v>-5000000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1159742</v>
      </c>
      <c r="D38" s="153">
        <f>+D17+D27+D36</f>
        <v>0</v>
      </c>
      <c r="E38" s="99">
        <f t="shared" si="3"/>
        <v>-208077</v>
      </c>
      <c r="F38" s="100">
        <f t="shared" si="3"/>
        <v>-208077</v>
      </c>
      <c r="G38" s="100">
        <f t="shared" si="3"/>
        <v>16661458</v>
      </c>
      <c r="H38" s="100">
        <f t="shared" si="3"/>
        <v>-15926761</v>
      </c>
      <c r="I38" s="100">
        <f t="shared" si="3"/>
        <v>-4640331</v>
      </c>
      <c r="J38" s="100">
        <f t="shared" si="3"/>
        <v>-3905634</v>
      </c>
      <c r="K38" s="100">
        <f t="shared" si="3"/>
        <v>-6677481</v>
      </c>
      <c r="L38" s="100">
        <f t="shared" si="3"/>
        <v>-753488</v>
      </c>
      <c r="M38" s="100">
        <f t="shared" si="3"/>
        <v>11575826</v>
      </c>
      <c r="N38" s="100">
        <f t="shared" si="3"/>
        <v>4144857</v>
      </c>
      <c r="O38" s="100">
        <f t="shared" si="3"/>
        <v>8176</v>
      </c>
      <c r="P38" s="100">
        <f t="shared" si="3"/>
        <v>-12870992</v>
      </c>
      <c r="Q38" s="100">
        <f t="shared" si="3"/>
        <v>20183720</v>
      </c>
      <c r="R38" s="100">
        <f t="shared" si="3"/>
        <v>7320904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7560127</v>
      </c>
      <c r="X38" s="100">
        <f t="shared" si="3"/>
        <v>53489030</v>
      </c>
      <c r="Y38" s="100">
        <f t="shared" si="3"/>
        <v>-45928903</v>
      </c>
      <c r="Z38" s="137">
        <f>+IF(X38&lt;&gt;0,+(Y38/X38)*100,0)</f>
        <v>-85.86602336965169</v>
      </c>
      <c r="AA38" s="102">
        <f>+AA17+AA27+AA36</f>
        <v>-208077</v>
      </c>
    </row>
    <row r="39" spans="1:27" ht="12.75">
      <c r="A39" s="249" t="s">
        <v>200</v>
      </c>
      <c r="B39" s="182"/>
      <c r="C39" s="153">
        <v>7957295</v>
      </c>
      <c r="D39" s="153"/>
      <c r="E39" s="99">
        <v>8290155</v>
      </c>
      <c r="F39" s="100">
        <v>8290155</v>
      </c>
      <c r="G39" s="100">
        <v>1019479</v>
      </c>
      <c r="H39" s="100">
        <v>17680937</v>
      </c>
      <c r="I39" s="100">
        <v>1754176</v>
      </c>
      <c r="J39" s="100">
        <v>1019479</v>
      </c>
      <c r="K39" s="100">
        <v>-2886155</v>
      </c>
      <c r="L39" s="100">
        <v>-9563636</v>
      </c>
      <c r="M39" s="100">
        <v>-10317124</v>
      </c>
      <c r="N39" s="100">
        <v>-2886155</v>
      </c>
      <c r="O39" s="100">
        <v>1258702</v>
      </c>
      <c r="P39" s="100">
        <v>1266878</v>
      </c>
      <c r="Q39" s="100">
        <v>-11604114</v>
      </c>
      <c r="R39" s="100">
        <v>1258702</v>
      </c>
      <c r="S39" s="100"/>
      <c r="T39" s="100"/>
      <c r="U39" s="100"/>
      <c r="V39" s="100"/>
      <c r="W39" s="100">
        <v>1019479</v>
      </c>
      <c r="X39" s="100">
        <v>8290155</v>
      </c>
      <c r="Y39" s="100">
        <v>-7270676</v>
      </c>
      <c r="Z39" s="137">
        <v>-87.7</v>
      </c>
      <c r="AA39" s="102">
        <v>8290155</v>
      </c>
    </row>
    <row r="40" spans="1:27" ht="12.75">
      <c r="A40" s="269" t="s">
        <v>201</v>
      </c>
      <c r="B40" s="256"/>
      <c r="C40" s="257">
        <v>9117037</v>
      </c>
      <c r="D40" s="257"/>
      <c r="E40" s="258">
        <v>8082078</v>
      </c>
      <c r="F40" s="259">
        <v>8082078</v>
      </c>
      <c r="G40" s="259">
        <v>17680937</v>
      </c>
      <c r="H40" s="259">
        <v>1754176</v>
      </c>
      <c r="I40" s="259">
        <v>-2886155</v>
      </c>
      <c r="J40" s="259">
        <v>-2886155</v>
      </c>
      <c r="K40" s="259">
        <v>-9563636</v>
      </c>
      <c r="L40" s="259">
        <v>-10317124</v>
      </c>
      <c r="M40" s="259">
        <v>1258702</v>
      </c>
      <c r="N40" s="259">
        <v>1258702</v>
      </c>
      <c r="O40" s="259">
        <v>1266878</v>
      </c>
      <c r="P40" s="259">
        <v>-11604114</v>
      </c>
      <c r="Q40" s="259">
        <v>8579606</v>
      </c>
      <c r="R40" s="259">
        <v>8579606</v>
      </c>
      <c r="S40" s="259"/>
      <c r="T40" s="259"/>
      <c r="U40" s="259"/>
      <c r="V40" s="259"/>
      <c r="W40" s="259">
        <v>8579606</v>
      </c>
      <c r="X40" s="259">
        <v>61779185</v>
      </c>
      <c r="Y40" s="259">
        <v>-53199579</v>
      </c>
      <c r="Z40" s="260">
        <v>-86.11</v>
      </c>
      <c r="AA40" s="261">
        <v>8082078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187861727</v>
      </c>
      <c r="D5" s="200">
        <f t="shared" si="0"/>
        <v>0</v>
      </c>
      <c r="E5" s="106">
        <f t="shared" si="0"/>
        <v>243463978</v>
      </c>
      <c r="F5" s="106">
        <f t="shared" si="0"/>
        <v>243463978</v>
      </c>
      <c r="G5" s="106">
        <f t="shared" si="0"/>
        <v>7777771</v>
      </c>
      <c r="H5" s="106">
        <f t="shared" si="0"/>
        <v>0</v>
      </c>
      <c r="I5" s="106">
        <f t="shared" si="0"/>
        <v>6787334</v>
      </c>
      <c r="J5" s="106">
        <f t="shared" si="0"/>
        <v>14565105</v>
      </c>
      <c r="K5" s="106">
        <f t="shared" si="0"/>
        <v>11391156</v>
      </c>
      <c r="L5" s="106">
        <f t="shared" si="0"/>
        <v>1498149</v>
      </c>
      <c r="M5" s="106">
        <f t="shared" si="0"/>
        <v>16284947</v>
      </c>
      <c r="N5" s="106">
        <f t="shared" si="0"/>
        <v>29174252</v>
      </c>
      <c r="O5" s="106">
        <f t="shared" si="0"/>
        <v>33585636</v>
      </c>
      <c r="P5" s="106">
        <f t="shared" si="0"/>
        <v>0</v>
      </c>
      <c r="Q5" s="106">
        <f t="shared" si="0"/>
        <v>7742911</v>
      </c>
      <c r="R5" s="106">
        <f t="shared" si="0"/>
        <v>41328547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85067904</v>
      </c>
      <c r="X5" s="106">
        <f t="shared" si="0"/>
        <v>182597985</v>
      </c>
      <c r="Y5" s="106">
        <f t="shared" si="0"/>
        <v>-97530081</v>
      </c>
      <c r="Z5" s="201">
        <f>+IF(X5&lt;&gt;0,+(Y5/X5)*100,0)</f>
        <v>-53.412462903136635</v>
      </c>
      <c r="AA5" s="199">
        <f>SUM(AA11:AA18)</f>
        <v>243463978</v>
      </c>
    </row>
    <row r="6" spans="1:27" ht="12.75">
      <c r="A6" s="291" t="s">
        <v>205</v>
      </c>
      <c r="B6" s="142"/>
      <c r="C6" s="62">
        <v>40184583</v>
      </c>
      <c r="D6" s="156"/>
      <c r="E6" s="60">
        <v>54201721</v>
      </c>
      <c r="F6" s="60">
        <v>54201721</v>
      </c>
      <c r="G6" s="60">
        <v>7777771</v>
      </c>
      <c r="H6" s="60"/>
      <c r="I6" s="60">
        <v>2524207</v>
      </c>
      <c r="J6" s="60">
        <v>10301978</v>
      </c>
      <c r="K6" s="60">
        <v>3292869</v>
      </c>
      <c r="L6" s="60">
        <v>293550</v>
      </c>
      <c r="M6" s="60">
        <v>1133765</v>
      </c>
      <c r="N6" s="60">
        <v>4720184</v>
      </c>
      <c r="O6" s="60">
        <v>5214580</v>
      </c>
      <c r="P6" s="60"/>
      <c r="Q6" s="60">
        <v>1361812</v>
      </c>
      <c r="R6" s="60">
        <v>6576392</v>
      </c>
      <c r="S6" s="60"/>
      <c r="T6" s="60"/>
      <c r="U6" s="60"/>
      <c r="V6" s="60"/>
      <c r="W6" s="60">
        <v>21598554</v>
      </c>
      <c r="X6" s="60">
        <v>40651291</v>
      </c>
      <c r="Y6" s="60">
        <v>-19052737</v>
      </c>
      <c r="Z6" s="140">
        <v>-46.87</v>
      </c>
      <c r="AA6" s="155">
        <v>54201721</v>
      </c>
    </row>
    <row r="7" spans="1:27" ht="12.75">
      <c r="A7" s="291" t="s">
        <v>206</v>
      </c>
      <c r="B7" s="142"/>
      <c r="C7" s="62">
        <v>4594930</v>
      </c>
      <c r="D7" s="156"/>
      <c r="E7" s="60">
        <v>12600000</v>
      </c>
      <c r="F7" s="60">
        <v>12600000</v>
      </c>
      <c r="G7" s="60"/>
      <c r="H7" s="60"/>
      <c r="I7" s="60"/>
      <c r="J7" s="60"/>
      <c r="K7" s="60"/>
      <c r="L7" s="60"/>
      <c r="M7" s="60"/>
      <c r="N7" s="60"/>
      <c r="O7" s="60">
        <v>1221355</v>
      </c>
      <c r="P7" s="60"/>
      <c r="Q7" s="60"/>
      <c r="R7" s="60">
        <v>1221355</v>
      </c>
      <c r="S7" s="60"/>
      <c r="T7" s="60"/>
      <c r="U7" s="60"/>
      <c r="V7" s="60"/>
      <c r="W7" s="60">
        <v>1221355</v>
      </c>
      <c r="X7" s="60">
        <v>9450000</v>
      </c>
      <c r="Y7" s="60">
        <v>-8228645</v>
      </c>
      <c r="Z7" s="140">
        <v>-87.08</v>
      </c>
      <c r="AA7" s="155">
        <v>12600000</v>
      </c>
    </row>
    <row r="8" spans="1:27" ht="12.75">
      <c r="A8" s="291" t="s">
        <v>207</v>
      </c>
      <c r="B8" s="142"/>
      <c r="C8" s="62">
        <v>21181791</v>
      </c>
      <c r="D8" s="156"/>
      <c r="E8" s="60">
        <v>61404988</v>
      </c>
      <c r="F8" s="60">
        <v>61404988</v>
      </c>
      <c r="G8" s="60"/>
      <c r="H8" s="60"/>
      <c r="I8" s="60">
        <v>124765</v>
      </c>
      <c r="J8" s="60">
        <v>124765</v>
      </c>
      <c r="K8" s="60"/>
      <c r="L8" s="60"/>
      <c r="M8" s="60"/>
      <c r="N8" s="60"/>
      <c r="O8" s="60">
        <v>6271334</v>
      </c>
      <c r="P8" s="60"/>
      <c r="Q8" s="60">
        <v>1074540</v>
      </c>
      <c r="R8" s="60">
        <v>7345874</v>
      </c>
      <c r="S8" s="60"/>
      <c r="T8" s="60"/>
      <c r="U8" s="60"/>
      <c r="V8" s="60"/>
      <c r="W8" s="60">
        <v>7470639</v>
      </c>
      <c r="X8" s="60">
        <v>46053741</v>
      </c>
      <c r="Y8" s="60">
        <v>-38583102</v>
      </c>
      <c r="Z8" s="140">
        <v>-83.78</v>
      </c>
      <c r="AA8" s="155">
        <v>61404988</v>
      </c>
    </row>
    <row r="9" spans="1:27" ht="12.75">
      <c r="A9" s="291" t="s">
        <v>208</v>
      </c>
      <c r="B9" s="142"/>
      <c r="C9" s="62">
        <v>8781602</v>
      </c>
      <c r="D9" s="156"/>
      <c r="E9" s="60">
        <v>43180746</v>
      </c>
      <c r="F9" s="60">
        <v>43180746</v>
      </c>
      <c r="G9" s="60"/>
      <c r="H9" s="60"/>
      <c r="I9" s="60"/>
      <c r="J9" s="60"/>
      <c r="K9" s="60"/>
      <c r="L9" s="60">
        <v>985206</v>
      </c>
      <c r="M9" s="60">
        <v>2040053</v>
      </c>
      <c r="N9" s="60">
        <v>3025259</v>
      </c>
      <c r="O9" s="60">
        <v>10498342</v>
      </c>
      <c r="P9" s="60"/>
      <c r="Q9" s="60">
        <v>2988696</v>
      </c>
      <c r="R9" s="60">
        <v>13487038</v>
      </c>
      <c r="S9" s="60"/>
      <c r="T9" s="60"/>
      <c r="U9" s="60"/>
      <c r="V9" s="60"/>
      <c r="W9" s="60">
        <v>16512297</v>
      </c>
      <c r="X9" s="60">
        <v>32385560</v>
      </c>
      <c r="Y9" s="60">
        <v>-15873263</v>
      </c>
      <c r="Z9" s="140">
        <v>-49.01</v>
      </c>
      <c r="AA9" s="155">
        <v>43180746</v>
      </c>
    </row>
    <row r="10" spans="1:27" ht="12.75">
      <c r="A10" s="291" t="s">
        <v>209</v>
      </c>
      <c r="B10" s="142"/>
      <c r="C10" s="62">
        <v>19564574</v>
      </c>
      <c r="D10" s="156"/>
      <c r="E10" s="60">
        <v>8342150</v>
      </c>
      <c r="F10" s="60">
        <v>8342150</v>
      </c>
      <c r="G10" s="60"/>
      <c r="H10" s="60"/>
      <c r="I10" s="60">
        <v>3175561</v>
      </c>
      <c r="J10" s="60">
        <v>3175561</v>
      </c>
      <c r="K10" s="60">
        <v>4011726</v>
      </c>
      <c r="L10" s="60"/>
      <c r="M10" s="60">
        <v>1390358</v>
      </c>
      <c r="N10" s="60">
        <v>5402084</v>
      </c>
      <c r="O10" s="60">
        <v>5107294</v>
      </c>
      <c r="P10" s="60"/>
      <c r="Q10" s="60"/>
      <c r="R10" s="60">
        <v>5107294</v>
      </c>
      <c r="S10" s="60"/>
      <c r="T10" s="60"/>
      <c r="U10" s="60"/>
      <c r="V10" s="60"/>
      <c r="W10" s="60">
        <v>13684939</v>
      </c>
      <c r="X10" s="60">
        <v>6256613</v>
      </c>
      <c r="Y10" s="60">
        <v>7428326</v>
      </c>
      <c r="Z10" s="140">
        <v>118.73</v>
      </c>
      <c r="AA10" s="155">
        <v>8342150</v>
      </c>
    </row>
    <row r="11" spans="1:27" ht="12.75">
      <c r="A11" s="292" t="s">
        <v>210</v>
      </c>
      <c r="B11" s="142"/>
      <c r="C11" s="293">
        <f aca="true" t="shared" si="1" ref="C11:Y11">SUM(C6:C10)</f>
        <v>94307480</v>
      </c>
      <c r="D11" s="294">
        <f t="shared" si="1"/>
        <v>0</v>
      </c>
      <c r="E11" s="295">
        <f t="shared" si="1"/>
        <v>179729605</v>
      </c>
      <c r="F11" s="295">
        <f t="shared" si="1"/>
        <v>179729605</v>
      </c>
      <c r="G11" s="295">
        <f t="shared" si="1"/>
        <v>7777771</v>
      </c>
      <c r="H11" s="295">
        <f t="shared" si="1"/>
        <v>0</v>
      </c>
      <c r="I11" s="295">
        <f t="shared" si="1"/>
        <v>5824533</v>
      </c>
      <c r="J11" s="295">
        <f t="shared" si="1"/>
        <v>13602304</v>
      </c>
      <c r="K11" s="295">
        <f t="shared" si="1"/>
        <v>7304595</v>
      </c>
      <c r="L11" s="295">
        <f t="shared" si="1"/>
        <v>1278756</v>
      </c>
      <c r="M11" s="295">
        <f t="shared" si="1"/>
        <v>4564176</v>
      </c>
      <c r="N11" s="295">
        <f t="shared" si="1"/>
        <v>13147527</v>
      </c>
      <c r="O11" s="295">
        <f t="shared" si="1"/>
        <v>28312905</v>
      </c>
      <c r="P11" s="295">
        <f t="shared" si="1"/>
        <v>0</v>
      </c>
      <c r="Q11" s="295">
        <f t="shared" si="1"/>
        <v>5425048</v>
      </c>
      <c r="R11" s="295">
        <f t="shared" si="1"/>
        <v>33737953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60487784</v>
      </c>
      <c r="X11" s="295">
        <f t="shared" si="1"/>
        <v>134797205</v>
      </c>
      <c r="Y11" s="295">
        <f t="shared" si="1"/>
        <v>-74309421</v>
      </c>
      <c r="Z11" s="296">
        <f>+IF(X11&lt;&gt;0,+(Y11/X11)*100,0)</f>
        <v>-55.12682625726549</v>
      </c>
      <c r="AA11" s="297">
        <f>SUM(AA6:AA10)</f>
        <v>179729605</v>
      </c>
    </row>
    <row r="12" spans="1:27" ht="12.75">
      <c r="A12" s="298" t="s">
        <v>211</v>
      </c>
      <c r="B12" s="136"/>
      <c r="C12" s="62">
        <v>90293018</v>
      </c>
      <c r="D12" s="156"/>
      <c r="E12" s="60">
        <v>54734373</v>
      </c>
      <c r="F12" s="60">
        <v>54734373</v>
      </c>
      <c r="G12" s="60"/>
      <c r="H12" s="60"/>
      <c r="I12" s="60">
        <v>962801</v>
      </c>
      <c r="J12" s="60">
        <v>962801</v>
      </c>
      <c r="K12" s="60">
        <v>4086561</v>
      </c>
      <c r="L12" s="60">
        <v>219393</v>
      </c>
      <c r="M12" s="60">
        <v>11720771</v>
      </c>
      <c r="N12" s="60">
        <v>16026725</v>
      </c>
      <c r="O12" s="60">
        <v>5272731</v>
      </c>
      <c r="P12" s="60"/>
      <c r="Q12" s="60">
        <v>2317863</v>
      </c>
      <c r="R12" s="60">
        <v>7590594</v>
      </c>
      <c r="S12" s="60"/>
      <c r="T12" s="60"/>
      <c r="U12" s="60"/>
      <c r="V12" s="60"/>
      <c r="W12" s="60">
        <v>24580120</v>
      </c>
      <c r="X12" s="60">
        <v>41050780</v>
      </c>
      <c r="Y12" s="60">
        <v>-16470660</v>
      </c>
      <c r="Z12" s="140">
        <v>-40.12</v>
      </c>
      <c r="AA12" s="155">
        <v>54734373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2021247</v>
      </c>
      <c r="D15" s="156"/>
      <c r="E15" s="60">
        <v>9000000</v>
      </c>
      <c r="F15" s="60">
        <v>9000000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6750000</v>
      </c>
      <c r="Y15" s="60">
        <v>-6750000</v>
      </c>
      <c r="Z15" s="140">
        <v>-100</v>
      </c>
      <c r="AA15" s="155">
        <v>9000000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1239982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28968021</v>
      </c>
      <c r="F20" s="100">
        <f t="shared" si="2"/>
        <v>28968021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1052698</v>
      </c>
      <c r="P20" s="100">
        <f t="shared" si="2"/>
        <v>0</v>
      </c>
      <c r="Q20" s="100">
        <f t="shared" si="2"/>
        <v>1052433</v>
      </c>
      <c r="R20" s="100">
        <f t="shared" si="2"/>
        <v>2105131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2105131</v>
      </c>
      <c r="X20" s="100">
        <f t="shared" si="2"/>
        <v>21726016</v>
      </c>
      <c r="Y20" s="100">
        <f t="shared" si="2"/>
        <v>-19620885</v>
      </c>
      <c r="Z20" s="137">
        <f>+IF(X20&lt;&gt;0,+(Y20/X20)*100,0)</f>
        <v>-90.31055210490501</v>
      </c>
      <c r="AA20" s="153">
        <f>SUM(AA26:AA33)</f>
        <v>28968021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28968021</v>
      </c>
      <c r="F27" s="60">
        <v>28968021</v>
      </c>
      <c r="G27" s="60"/>
      <c r="H27" s="60"/>
      <c r="I27" s="60"/>
      <c r="J27" s="60"/>
      <c r="K27" s="60"/>
      <c r="L27" s="60"/>
      <c r="M27" s="60"/>
      <c r="N27" s="60"/>
      <c r="O27" s="60">
        <v>1052698</v>
      </c>
      <c r="P27" s="60"/>
      <c r="Q27" s="60">
        <v>1052433</v>
      </c>
      <c r="R27" s="60">
        <v>2105131</v>
      </c>
      <c r="S27" s="60"/>
      <c r="T27" s="60"/>
      <c r="U27" s="60"/>
      <c r="V27" s="60"/>
      <c r="W27" s="60">
        <v>2105131</v>
      </c>
      <c r="X27" s="60">
        <v>21726016</v>
      </c>
      <c r="Y27" s="60">
        <v>-19620885</v>
      </c>
      <c r="Z27" s="140">
        <v>-90.31</v>
      </c>
      <c r="AA27" s="155">
        <v>28968021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40184583</v>
      </c>
      <c r="D36" s="156">
        <f t="shared" si="4"/>
        <v>0</v>
      </c>
      <c r="E36" s="60">
        <f t="shared" si="4"/>
        <v>54201721</v>
      </c>
      <c r="F36" s="60">
        <f t="shared" si="4"/>
        <v>54201721</v>
      </c>
      <c r="G36" s="60">
        <f t="shared" si="4"/>
        <v>7777771</v>
      </c>
      <c r="H36" s="60">
        <f t="shared" si="4"/>
        <v>0</v>
      </c>
      <c r="I36" s="60">
        <f t="shared" si="4"/>
        <v>2524207</v>
      </c>
      <c r="J36" s="60">
        <f t="shared" si="4"/>
        <v>10301978</v>
      </c>
      <c r="K36" s="60">
        <f t="shared" si="4"/>
        <v>3292869</v>
      </c>
      <c r="L36" s="60">
        <f t="shared" si="4"/>
        <v>293550</v>
      </c>
      <c r="M36" s="60">
        <f t="shared" si="4"/>
        <v>1133765</v>
      </c>
      <c r="N36" s="60">
        <f t="shared" si="4"/>
        <v>4720184</v>
      </c>
      <c r="O36" s="60">
        <f t="shared" si="4"/>
        <v>5214580</v>
      </c>
      <c r="P36" s="60">
        <f t="shared" si="4"/>
        <v>0</v>
      </c>
      <c r="Q36" s="60">
        <f t="shared" si="4"/>
        <v>1361812</v>
      </c>
      <c r="R36" s="60">
        <f t="shared" si="4"/>
        <v>6576392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21598554</v>
      </c>
      <c r="X36" s="60">
        <f t="shared" si="4"/>
        <v>40651291</v>
      </c>
      <c r="Y36" s="60">
        <f t="shared" si="4"/>
        <v>-19052737</v>
      </c>
      <c r="Z36" s="140">
        <f aca="true" t="shared" si="5" ref="Z36:Z49">+IF(X36&lt;&gt;0,+(Y36/X36)*100,0)</f>
        <v>-46.86871322241648</v>
      </c>
      <c r="AA36" s="155">
        <f>AA6+AA21</f>
        <v>54201721</v>
      </c>
    </row>
    <row r="37" spans="1:27" ht="12.75">
      <c r="A37" s="291" t="s">
        <v>206</v>
      </c>
      <c r="B37" s="142"/>
      <c r="C37" s="62">
        <f t="shared" si="4"/>
        <v>4594930</v>
      </c>
      <c r="D37" s="156">
        <f t="shared" si="4"/>
        <v>0</v>
      </c>
      <c r="E37" s="60">
        <f t="shared" si="4"/>
        <v>12600000</v>
      </c>
      <c r="F37" s="60">
        <f t="shared" si="4"/>
        <v>12600000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1221355</v>
      </c>
      <c r="P37" s="60">
        <f t="shared" si="4"/>
        <v>0</v>
      </c>
      <c r="Q37" s="60">
        <f t="shared" si="4"/>
        <v>0</v>
      </c>
      <c r="R37" s="60">
        <f t="shared" si="4"/>
        <v>1221355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1221355</v>
      </c>
      <c r="X37" s="60">
        <f t="shared" si="4"/>
        <v>9450000</v>
      </c>
      <c r="Y37" s="60">
        <f t="shared" si="4"/>
        <v>-8228645</v>
      </c>
      <c r="Z37" s="140">
        <f t="shared" si="5"/>
        <v>-87.07560846560847</v>
      </c>
      <c r="AA37" s="155">
        <f>AA7+AA22</f>
        <v>12600000</v>
      </c>
    </row>
    <row r="38" spans="1:27" ht="12.75">
      <c r="A38" s="291" t="s">
        <v>207</v>
      </c>
      <c r="B38" s="142"/>
      <c r="C38" s="62">
        <f t="shared" si="4"/>
        <v>21181791</v>
      </c>
      <c r="D38" s="156">
        <f t="shared" si="4"/>
        <v>0</v>
      </c>
      <c r="E38" s="60">
        <f t="shared" si="4"/>
        <v>61404988</v>
      </c>
      <c r="F38" s="60">
        <f t="shared" si="4"/>
        <v>61404988</v>
      </c>
      <c r="G38" s="60">
        <f t="shared" si="4"/>
        <v>0</v>
      </c>
      <c r="H38" s="60">
        <f t="shared" si="4"/>
        <v>0</v>
      </c>
      <c r="I38" s="60">
        <f t="shared" si="4"/>
        <v>124765</v>
      </c>
      <c r="J38" s="60">
        <f t="shared" si="4"/>
        <v>124765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6271334</v>
      </c>
      <c r="P38" s="60">
        <f t="shared" si="4"/>
        <v>0</v>
      </c>
      <c r="Q38" s="60">
        <f t="shared" si="4"/>
        <v>1074540</v>
      </c>
      <c r="R38" s="60">
        <f t="shared" si="4"/>
        <v>7345874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7470639</v>
      </c>
      <c r="X38" s="60">
        <f t="shared" si="4"/>
        <v>46053741</v>
      </c>
      <c r="Y38" s="60">
        <f t="shared" si="4"/>
        <v>-38583102</v>
      </c>
      <c r="Z38" s="140">
        <f t="shared" si="5"/>
        <v>-83.77843181078384</v>
      </c>
      <c r="AA38" s="155">
        <f>AA8+AA23</f>
        <v>61404988</v>
      </c>
    </row>
    <row r="39" spans="1:27" ht="12.75">
      <c r="A39" s="291" t="s">
        <v>208</v>
      </c>
      <c r="B39" s="142"/>
      <c r="C39" s="62">
        <f t="shared" si="4"/>
        <v>8781602</v>
      </c>
      <c r="D39" s="156">
        <f t="shared" si="4"/>
        <v>0</v>
      </c>
      <c r="E39" s="60">
        <f t="shared" si="4"/>
        <v>43180746</v>
      </c>
      <c r="F39" s="60">
        <f t="shared" si="4"/>
        <v>43180746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985206</v>
      </c>
      <c r="M39" s="60">
        <f t="shared" si="4"/>
        <v>2040053</v>
      </c>
      <c r="N39" s="60">
        <f t="shared" si="4"/>
        <v>3025259</v>
      </c>
      <c r="O39" s="60">
        <f t="shared" si="4"/>
        <v>10498342</v>
      </c>
      <c r="P39" s="60">
        <f t="shared" si="4"/>
        <v>0</v>
      </c>
      <c r="Q39" s="60">
        <f t="shared" si="4"/>
        <v>2988696</v>
      </c>
      <c r="R39" s="60">
        <f t="shared" si="4"/>
        <v>13487038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16512297</v>
      </c>
      <c r="X39" s="60">
        <f t="shared" si="4"/>
        <v>32385560</v>
      </c>
      <c r="Y39" s="60">
        <f t="shared" si="4"/>
        <v>-15873263</v>
      </c>
      <c r="Z39" s="140">
        <f t="shared" si="5"/>
        <v>-49.01339671137384</v>
      </c>
      <c r="AA39" s="155">
        <f>AA9+AA24</f>
        <v>43180746</v>
      </c>
    </row>
    <row r="40" spans="1:27" ht="12.75">
      <c r="A40" s="291" t="s">
        <v>209</v>
      </c>
      <c r="B40" s="142"/>
      <c r="C40" s="62">
        <f t="shared" si="4"/>
        <v>19564574</v>
      </c>
      <c r="D40" s="156">
        <f t="shared" si="4"/>
        <v>0</v>
      </c>
      <c r="E40" s="60">
        <f t="shared" si="4"/>
        <v>8342150</v>
      </c>
      <c r="F40" s="60">
        <f t="shared" si="4"/>
        <v>8342150</v>
      </c>
      <c r="G40" s="60">
        <f t="shared" si="4"/>
        <v>0</v>
      </c>
      <c r="H40" s="60">
        <f t="shared" si="4"/>
        <v>0</v>
      </c>
      <c r="I40" s="60">
        <f t="shared" si="4"/>
        <v>3175561</v>
      </c>
      <c r="J40" s="60">
        <f t="shared" si="4"/>
        <v>3175561</v>
      </c>
      <c r="K40" s="60">
        <f t="shared" si="4"/>
        <v>4011726</v>
      </c>
      <c r="L40" s="60">
        <f t="shared" si="4"/>
        <v>0</v>
      </c>
      <c r="M40" s="60">
        <f t="shared" si="4"/>
        <v>1390358</v>
      </c>
      <c r="N40" s="60">
        <f t="shared" si="4"/>
        <v>5402084</v>
      </c>
      <c r="O40" s="60">
        <f t="shared" si="4"/>
        <v>5107294</v>
      </c>
      <c r="P40" s="60">
        <f t="shared" si="4"/>
        <v>0</v>
      </c>
      <c r="Q40" s="60">
        <f t="shared" si="4"/>
        <v>0</v>
      </c>
      <c r="R40" s="60">
        <f t="shared" si="4"/>
        <v>5107294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13684939</v>
      </c>
      <c r="X40" s="60">
        <f t="shared" si="4"/>
        <v>6256613</v>
      </c>
      <c r="Y40" s="60">
        <f t="shared" si="4"/>
        <v>7428326</v>
      </c>
      <c r="Z40" s="140">
        <f t="shared" si="5"/>
        <v>118.72759270870677</v>
      </c>
      <c r="AA40" s="155">
        <f>AA10+AA25</f>
        <v>8342150</v>
      </c>
    </row>
    <row r="41" spans="1:27" ht="12.75">
      <c r="A41" s="292" t="s">
        <v>210</v>
      </c>
      <c r="B41" s="142"/>
      <c r="C41" s="293">
        <f aca="true" t="shared" si="6" ref="C41:Y41">SUM(C36:C40)</f>
        <v>94307480</v>
      </c>
      <c r="D41" s="294">
        <f t="shared" si="6"/>
        <v>0</v>
      </c>
      <c r="E41" s="295">
        <f t="shared" si="6"/>
        <v>179729605</v>
      </c>
      <c r="F41" s="295">
        <f t="shared" si="6"/>
        <v>179729605</v>
      </c>
      <c r="G41" s="295">
        <f t="shared" si="6"/>
        <v>7777771</v>
      </c>
      <c r="H41" s="295">
        <f t="shared" si="6"/>
        <v>0</v>
      </c>
      <c r="I41" s="295">
        <f t="shared" si="6"/>
        <v>5824533</v>
      </c>
      <c r="J41" s="295">
        <f t="shared" si="6"/>
        <v>13602304</v>
      </c>
      <c r="K41" s="295">
        <f t="shared" si="6"/>
        <v>7304595</v>
      </c>
      <c r="L41" s="295">
        <f t="shared" si="6"/>
        <v>1278756</v>
      </c>
      <c r="M41" s="295">
        <f t="shared" si="6"/>
        <v>4564176</v>
      </c>
      <c r="N41" s="295">
        <f t="shared" si="6"/>
        <v>13147527</v>
      </c>
      <c r="O41" s="295">
        <f t="shared" si="6"/>
        <v>28312905</v>
      </c>
      <c r="P41" s="295">
        <f t="shared" si="6"/>
        <v>0</v>
      </c>
      <c r="Q41" s="295">
        <f t="shared" si="6"/>
        <v>5425048</v>
      </c>
      <c r="R41" s="295">
        <f t="shared" si="6"/>
        <v>33737953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60487784</v>
      </c>
      <c r="X41" s="295">
        <f t="shared" si="6"/>
        <v>134797205</v>
      </c>
      <c r="Y41" s="295">
        <f t="shared" si="6"/>
        <v>-74309421</v>
      </c>
      <c r="Z41" s="296">
        <f t="shared" si="5"/>
        <v>-55.12682625726549</v>
      </c>
      <c r="AA41" s="297">
        <f>SUM(AA36:AA40)</f>
        <v>179729605</v>
      </c>
    </row>
    <row r="42" spans="1:27" ht="12.75">
      <c r="A42" s="298" t="s">
        <v>211</v>
      </c>
      <c r="B42" s="136"/>
      <c r="C42" s="95">
        <f aca="true" t="shared" si="7" ref="C42:Y48">C12+C27</f>
        <v>90293018</v>
      </c>
      <c r="D42" s="129">
        <f t="shared" si="7"/>
        <v>0</v>
      </c>
      <c r="E42" s="54">
        <f t="shared" si="7"/>
        <v>83702394</v>
      </c>
      <c r="F42" s="54">
        <f t="shared" si="7"/>
        <v>83702394</v>
      </c>
      <c r="G42" s="54">
        <f t="shared" si="7"/>
        <v>0</v>
      </c>
      <c r="H42" s="54">
        <f t="shared" si="7"/>
        <v>0</v>
      </c>
      <c r="I42" s="54">
        <f t="shared" si="7"/>
        <v>962801</v>
      </c>
      <c r="J42" s="54">
        <f t="shared" si="7"/>
        <v>962801</v>
      </c>
      <c r="K42" s="54">
        <f t="shared" si="7"/>
        <v>4086561</v>
      </c>
      <c r="L42" s="54">
        <f t="shared" si="7"/>
        <v>219393</v>
      </c>
      <c r="M42" s="54">
        <f t="shared" si="7"/>
        <v>11720771</v>
      </c>
      <c r="N42" s="54">
        <f t="shared" si="7"/>
        <v>16026725</v>
      </c>
      <c r="O42" s="54">
        <f t="shared" si="7"/>
        <v>6325429</v>
      </c>
      <c r="P42" s="54">
        <f t="shared" si="7"/>
        <v>0</v>
      </c>
      <c r="Q42" s="54">
        <f t="shared" si="7"/>
        <v>3370296</v>
      </c>
      <c r="R42" s="54">
        <f t="shared" si="7"/>
        <v>9695725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26685251</v>
      </c>
      <c r="X42" s="54">
        <f t="shared" si="7"/>
        <v>62776796</v>
      </c>
      <c r="Y42" s="54">
        <f t="shared" si="7"/>
        <v>-36091545</v>
      </c>
      <c r="Z42" s="184">
        <f t="shared" si="5"/>
        <v>-57.49185574873875</v>
      </c>
      <c r="AA42" s="130">
        <f aca="true" t="shared" si="8" ref="AA42:AA48">AA12+AA27</f>
        <v>83702394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2021247</v>
      </c>
      <c r="D45" s="129">
        <f t="shared" si="7"/>
        <v>0</v>
      </c>
      <c r="E45" s="54">
        <f t="shared" si="7"/>
        <v>9000000</v>
      </c>
      <c r="F45" s="54">
        <f t="shared" si="7"/>
        <v>9000000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6750000</v>
      </c>
      <c r="Y45" s="54">
        <f t="shared" si="7"/>
        <v>-6750000</v>
      </c>
      <c r="Z45" s="184">
        <f t="shared" si="5"/>
        <v>-100</v>
      </c>
      <c r="AA45" s="130">
        <f t="shared" si="8"/>
        <v>9000000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1239982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187861727</v>
      </c>
      <c r="D49" s="218">
        <f t="shared" si="9"/>
        <v>0</v>
      </c>
      <c r="E49" s="220">
        <f t="shared" si="9"/>
        <v>272431999</v>
      </c>
      <c r="F49" s="220">
        <f t="shared" si="9"/>
        <v>272431999</v>
      </c>
      <c r="G49" s="220">
        <f t="shared" si="9"/>
        <v>7777771</v>
      </c>
      <c r="H49" s="220">
        <f t="shared" si="9"/>
        <v>0</v>
      </c>
      <c r="I49" s="220">
        <f t="shared" si="9"/>
        <v>6787334</v>
      </c>
      <c r="J49" s="220">
        <f t="shared" si="9"/>
        <v>14565105</v>
      </c>
      <c r="K49" s="220">
        <f t="shared" si="9"/>
        <v>11391156</v>
      </c>
      <c r="L49" s="220">
        <f t="shared" si="9"/>
        <v>1498149</v>
      </c>
      <c r="M49" s="220">
        <f t="shared" si="9"/>
        <v>16284947</v>
      </c>
      <c r="N49" s="220">
        <f t="shared" si="9"/>
        <v>29174252</v>
      </c>
      <c r="O49" s="220">
        <f t="shared" si="9"/>
        <v>34638334</v>
      </c>
      <c r="P49" s="220">
        <f t="shared" si="9"/>
        <v>0</v>
      </c>
      <c r="Q49" s="220">
        <f t="shared" si="9"/>
        <v>8795344</v>
      </c>
      <c r="R49" s="220">
        <f t="shared" si="9"/>
        <v>43433678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87173035</v>
      </c>
      <c r="X49" s="220">
        <f t="shared" si="9"/>
        <v>204324001</v>
      </c>
      <c r="Y49" s="220">
        <f t="shared" si="9"/>
        <v>-117150966</v>
      </c>
      <c r="Z49" s="221">
        <f t="shared" si="5"/>
        <v>-57.33588096681799</v>
      </c>
      <c r="AA49" s="222">
        <f>SUM(AA41:AA48)</f>
        <v>272431999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106737505</v>
      </c>
      <c r="D51" s="129">
        <f t="shared" si="10"/>
        <v>0</v>
      </c>
      <c r="E51" s="54">
        <f t="shared" si="10"/>
        <v>94680000</v>
      </c>
      <c r="F51" s="54">
        <f t="shared" si="10"/>
        <v>94680000</v>
      </c>
      <c r="G51" s="54">
        <f t="shared" si="10"/>
        <v>425000</v>
      </c>
      <c r="H51" s="54">
        <f t="shared" si="10"/>
        <v>0</v>
      </c>
      <c r="I51" s="54">
        <f t="shared" si="10"/>
        <v>0</v>
      </c>
      <c r="J51" s="54">
        <f t="shared" si="10"/>
        <v>425000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425000</v>
      </c>
      <c r="X51" s="54">
        <f t="shared" si="10"/>
        <v>71010000</v>
      </c>
      <c r="Y51" s="54">
        <f t="shared" si="10"/>
        <v>-70585000</v>
      </c>
      <c r="Z51" s="184">
        <f>+IF(X51&lt;&gt;0,+(Y51/X51)*100,0)</f>
        <v>-99.40149274750036</v>
      </c>
      <c r="AA51" s="130">
        <f>SUM(AA57:AA61)</f>
        <v>94680000</v>
      </c>
    </row>
    <row r="52" spans="1:27" ht="12.75">
      <c r="A52" s="310" t="s">
        <v>205</v>
      </c>
      <c r="B52" s="142"/>
      <c r="C52" s="62">
        <v>53313709</v>
      </c>
      <c r="D52" s="156"/>
      <c r="E52" s="60">
        <v>38400000</v>
      </c>
      <c r="F52" s="60">
        <v>38400000</v>
      </c>
      <c r="G52" s="60">
        <v>425000</v>
      </c>
      <c r="H52" s="60"/>
      <c r="I52" s="60"/>
      <c r="J52" s="60">
        <v>425000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425000</v>
      </c>
      <c r="X52" s="60">
        <v>28800000</v>
      </c>
      <c r="Y52" s="60">
        <v>-28375000</v>
      </c>
      <c r="Z52" s="140">
        <v>-98.52</v>
      </c>
      <c r="AA52" s="155">
        <v>38400000</v>
      </c>
    </row>
    <row r="53" spans="1:27" ht="12.75">
      <c r="A53" s="310" t="s">
        <v>206</v>
      </c>
      <c r="B53" s="142"/>
      <c r="C53" s="62">
        <v>20364891</v>
      </c>
      <c r="D53" s="156"/>
      <c r="E53" s="60">
        <v>30300000</v>
      </c>
      <c r="F53" s="60">
        <v>30300000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22725000</v>
      </c>
      <c r="Y53" s="60">
        <v>-22725000</v>
      </c>
      <c r="Z53" s="140">
        <v>-100</v>
      </c>
      <c r="AA53" s="155">
        <v>30300000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7415263</v>
      </c>
      <c r="D55" s="156"/>
      <c r="E55" s="60">
        <v>3000000</v>
      </c>
      <c r="F55" s="60">
        <v>3000000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2250000</v>
      </c>
      <c r="Y55" s="60">
        <v>-2250000</v>
      </c>
      <c r="Z55" s="140">
        <v>-100</v>
      </c>
      <c r="AA55" s="155">
        <v>3000000</v>
      </c>
    </row>
    <row r="56" spans="1:27" ht="12.75">
      <c r="A56" s="310" t="s">
        <v>209</v>
      </c>
      <c r="B56" s="142"/>
      <c r="C56" s="62">
        <v>10764494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91858357</v>
      </c>
      <c r="D57" s="294">
        <f t="shared" si="11"/>
        <v>0</v>
      </c>
      <c r="E57" s="295">
        <f t="shared" si="11"/>
        <v>71700000</v>
      </c>
      <c r="F57" s="295">
        <f t="shared" si="11"/>
        <v>71700000</v>
      </c>
      <c r="G57" s="295">
        <f t="shared" si="11"/>
        <v>425000</v>
      </c>
      <c r="H57" s="295">
        <f t="shared" si="11"/>
        <v>0</v>
      </c>
      <c r="I57" s="295">
        <f t="shared" si="11"/>
        <v>0</v>
      </c>
      <c r="J57" s="295">
        <f t="shared" si="11"/>
        <v>425000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425000</v>
      </c>
      <c r="X57" s="295">
        <f t="shared" si="11"/>
        <v>53775000</v>
      </c>
      <c r="Y57" s="295">
        <f t="shared" si="11"/>
        <v>-53350000</v>
      </c>
      <c r="Z57" s="296">
        <f>+IF(X57&lt;&gt;0,+(Y57/X57)*100,0)</f>
        <v>-99.20966992096699</v>
      </c>
      <c r="AA57" s="297">
        <f>SUM(AA52:AA56)</f>
        <v>71700000</v>
      </c>
    </row>
    <row r="58" spans="1:27" ht="12.75">
      <c r="A58" s="311" t="s">
        <v>211</v>
      </c>
      <c r="B58" s="136"/>
      <c r="C58" s="62">
        <v>125889</v>
      </c>
      <c r="D58" s="156"/>
      <c r="E58" s="60">
        <v>1000000</v>
      </c>
      <c r="F58" s="60">
        <v>1000000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750000</v>
      </c>
      <c r="Y58" s="60">
        <v>-750000</v>
      </c>
      <c r="Z58" s="140">
        <v>-100</v>
      </c>
      <c r="AA58" s="155">
        <v>1000000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14753259</v>
      </c>
      <c r="D61" s="156"/>
      <c r="E61" s="60">
        <v>21980000</v>
      </c>
      <c r="F61" s="60">
        <v>21980000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16485000</v>
      </c>
      <c r="Y61" s="60">
        <v>-16485000</v>
      </c>
      <c r="Z61" s="140">
        <v>-100</v>
      </c>
      <c r="AA61" s="155">
        <v>21980000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94679867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425000</v>
      </c>
      <c r="H68" s="60"/>
      <c r="I68" s="60"/>
      <c r="J68" s="60">
        <v>425000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425000</v>
      </c>
      <c r="X68" s="60"/>
      <c r="Y68" s="60">
        <v>425000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94679867</v>
      </c>
      <c r="F69" s="220">
        <f t="shared" si="12"/>
        <v>0</v>
      </c>
      <c r="G69" s="220">
        <f t="shared" si="12"/>
        <v>425000</v>
      </c>
      <c r="H69" s="220">
        <f t="shared" si="12"/>
        <v>0</v>
      </c>
      <c r="I69" s="220">
        <f t="shared" si="12"/>
        <v>0</v>
      </c>
      <c r="J69" s="220">
        <f t="shared" si="12"/>
        <v>425000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425000</v>
      </c>
      <c r="X69" s="220">
        <f t="shared" si="12"/>
        <v>0</v>
      </c>
      <c r="Y69" s="220">
        <f t="shared" si="12"/>
        <v>425000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94307480</v>
      </c>
      <c r="D5" s="357">
        <f t="shared" si="0"/>
        <v>0</v>
      </c>
      <c r="E5" s="356">
        <f t="shared" si="0"/>
        <v>179729605</v>
      </c>
      <c r="F5" s="358">
        <f t="shared" si="0"/>
        <v>179729605</v>
      </c>
      <c r="G5" s="358">
        <f t="shared" si="0"/>
        <v>7777771</v>
      </c>
      <c r="H5" s="356">
        <f t="shared" si="0"/>
        <v>0</v>
      </c>
      <c r="I5" s="356">
        <f t="shared" si="0"/>
        <v>5824533</v>
      </c>
      <c r="J5" s="358">
        <f t="shared" si="0"/>
        <v>13602304</v>
      </c>
      <c r="K5" s="358">
        <f t="shared" si="0"/>
        <v>7304595</v>
      </c>
      <c r="L5" s="356">
        <f t="shared" si="0"/>
        <v>1278756</v>
      </c>
      <c r="M5" s="356">
        <f t="shared" si="0"/>
        <v>4564176</v>
      </c>
      <c r="N5" s="358">
        <f t="shared" si="0"/>
        <v>13147527</v>
      </c>
      <c r="O5" s="358">
        <f t="shared" si="0"/>
        <v>28312905</v>
      </c>
      <c r="P5" s="356">
        <f t="shared" si="0"/>
        <v>0</v>
      </c>
      <c r="Q5" s="356">
        <f t="shared" si="0"/>
        <v>5425048</v>
      </c>
      <c r="R5" s="358">
        <f t="shared" si="0"/>
        <v>33737953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60487784</v>
      </c>
      <c r="X5" s="356">
        <f t="shared" si="0"/>
        <v>134797205</v>
      </c>
      <c r="Y5" s="358">
        <f t="shared" si="0"/>
        <v>-74309421</v>
      </c>
      <c r="Z5" s="359">
        <f>+IF(X5&lt;&gt;0,+(Y5/X5)*100,0)</f>
        <v>-55.12682625726549</v>
      </c>
      <c r="AA5" s="360">
        <f>+AA6+AA8+AA11+AA13+AA15</f>
        <v>179729605</v>
      </c>
    </row>
    <row r="6" spans="1:27" ht="12.75">
      <c r="A6" s="361" t="s">
        <v>205</v>
      </c>
      <c r="B6" s="142"/>
      <c r="C6" s="60">
        <f>+C7</f>
        <v>40184583</v>
      </c>
      <c r="D6" s="340">
        <f aca="true" t="shared" si="1" ref="D6:AA6">+D7</f>
        <v>0</v>
      </c>
      <c r="E6" s="60">
        <f t="shared" si="1"/>
        <v>54201721</v>
      </c>
      <c r="F6" s="59">
        <f t="shared" si="1"/>
        <v>54201721</v>
      </c>
      <c r="G6" s="59">
        <f t="shared" si="1"/>
        <v>7777771</v>
      </c>
      <c r="H6" s="60">
        <f t="shared" si="1"/>
        <v>0</v>
      </c>
      <c r="I6" s="60">
        <f t="shared" si="1"/>
        <v>2524207</v>
      </c>
      <c r="J6" s="59">
        <f t="shared" si="1"/>
        <v>10301978</v>
      </c>
      <c r="K6" s="59">
        <f t="shared" si="1"/>
        <v>3292869</v>
      </c>
      <c r="L6" s="60">
        <f t="shared" si="1"/>
        <v>293550</v>
      </c>
      <c r="M6" s="60">
        <f t="shared" si="1"/>
        <v>1133765</v>
      </c>
      <c r="N6" s="59">
        <f t="shared" si="1"/>
        <v>4720184</v>
      </c>
      <c r="O6" s="59">
        <f t="shared" si="1"/>
        <v>5214580</v>
      </c>
      <c r="P6" s="60">
        <f t="shared" si="1"/>
        <v>0</v>
      </c>
      <c r="Q6" s="60">
        <f t="shared" si="1"/>
        <v>1361812</v>
      </c>
      <c r="R6" s="59">
        <f t="shared" si="1"/>
        <v>6576392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21598554</v>
      </c>
      <c r="X6" s="60">
        <f t="shared" si="1"/>
        <v>40651291</v>
      </c>
      <c r="Y6" s="59">
        <f t="shared" si="1"/>
        <v>-19052737</v>
      </c>
      <c r="Z6" s="61">
        <f>+IF(X6&lt;&gt;0,+(Y6/X6)*100,0)</f>
        <v>-46.86871322241648</v>
      </c>
      <c r="AA6" s="62">
        <f t="shared" si="1"/>
        <v>54201721</v>
      </c>
    </row>
    <row r="7" spans="1:27" ht="12.75">
      <c r="A7" s="291" t="s">
        <v>229</v>
      </c>
      <c r="B7" s="142"/>
      <c r="C7" s="60">
        <v>40184583</v>
      </c>
      <c r="D7" s="340"/>
      <c r="E7" s="60">
        <v>54201721</v>
      </c>
      <c r="F7" s="59">
        <v>54201721</v>
      </c>
      <c r="G7" s="59">
        <v>7777771</v>
      </c>
      <c r="H7" s="60"/>
      <c r="I7" s="60">
        <v>2524207</v>
      </c>
      <c r="J7" s="59">
        <v>10301978</v>
      </c>
      <c r="K7" s="59">
        <v>3292869</v>
      </c>
      <c r="L7" s="60">
        <v>293550</v>
      </c>
      <c r="M7" s="60">
        <v>1133765</v>
      </c>
      <c r="N7" s="59">
        <v>4720184</v>
      </c>
      <c r="O7" s="59">
        <v>5214580</v>
      </c>
      <c r="P7" s="60"/>
      <c r="Q7" s="60">
        <v>1361812</v>
      </c>
      <c r="R7" s="59">
        <v>6576392</v>
      </c>
      <c r="S7" s="59"/>
      <c r="T7" s="60"/>
      <c r="U7" s="60"/>
      <c r="V7" s="59"/>
      <c r="W7" s="59">
        <v>21598554</v>
      </c>
      <c r="X7" s="60">
        <v>40651291</v>
      </c>
      <c r="Y7" s="59">
        <v>-19052737</v>
      </c>
      <c r="Z7" s="61">
        <v>-46.87</v>
      </c>
      <c r="AA7" s="62">
        <v>54201721</v>
      </c>
    </row>
    <row r="8" spans="1:27" ht="12.75">
      <c r="A8" s="361" t="s">
        <v>206</v>
      </c>
      <c r="B8" s="142"/>
      <c r="C8" s="60">
        <f aca="true" t="shared" si="2" ref="C8:Y8">SUM(C9:C10)</f>
        <v>4594930</v>
      </c>
      <c r="D8" s="340">
        <f t="shared" si="2"/>
        <v>0</v>
      </c>
      <c r="E8" s="60">
        <f t="shared" si="2"/>
        <v>12600000</v>
      </c>
      <c r="F8" s="59">
        <f t="shared" si="2"/>
        <v>12600000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1221355</v>
      </c>
      <c r="P8" s="60">
        <f t="shared" si="2"/>
        <v>0</v>
      </c>
      <c r="Q8" s="60">
        <f t="shared" si="2"/>
        <v>0</v>
      </c>
      <c r="R8" s="59">
        <f t="shared" si="2"/>
        <v>1221355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1221355</v>
      </c>
      <c r="X8" s="60">
        <f t="shared" si="2"/>
        <v>9450000</v>
      </c>
      <c r="Y8" s="59">
        <f t="shared" si="2"/>
        <v>-8228645</v>
      </c>
      <c r="Z8" s="61">
        <f>+IF(X8&lt;&gt;0,+(Y8/X8)*100,0)</f>
        <v>-87.07560846560847</v>
      </c>
      <c r="AA8" s="62">
        <f>SUM(AA9:AA10)</f>
        <v>12600000</v>
      </c>
    </row>
    <row r="9" spans="1:27" ht="12.75">
      <c r="A9" s="291" t="s">
        <v>230</v>
      </c>
      <c r="B9" s="142"/>
      <c r="C9" s="60"/>
      <c r="D9" s="340"/>
      <c r="E9" s="60">
        <v>9500000</v>
      </c>
      <c r="F9" s="59">
        <v>9500000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7125000</v>
      </c>
      <c r="Y9" s="59">
        <v>-7125000</v>
      </c>
      <c r="Z9" s="61">
        <v>-100</v>
      </c>
      <c r="AA9" s="62">
        <v>9500000</v>
      </c>
    </row>
    <row r="10" spans="1:27" ht="12.75">
      <c r="A10" s="291" t="s">
        <v>231</v>
      </c>
      <c r="B10" s="142"/>
      <c r="C10" s="60">
        <v>4594930</v>
      </c>
      <c r="D10" s="340"/>
      <c r="E10" s="60">
        <v>3100000</v>
      </c>
      <c r="F10" s="59">
        <v>3100000</v>
      </c>
      <c r="G10" s="59"/>
      <c r="H10" s="60"/>
      <c r="I10" s="60"/>
      <c r="J10" s="59"/>
      <c r="K10" s="59"/>
      <c r="L10" s="60"/>
      <c r="M10" s="60"/>
      <c r="N10" s="59"/>
      <c r="O10" s="59">
        <v>1221355</v>
      </c>
      <c r="P10" s="60"/>
      <c r="Q10" s="60"/>
      <c r="R10" s="59">
        <v>1221355</v>
      </c>
      <c r="S10" s="59"/>
      <c r="T10" s="60"/>
      <c r="U10" s="60"/>
      <c r="V10" s="59"/>
      <c r="W10" s="59">
        <v>1221355</v>
      </c>
      <c r="X10" s="60">
        <v>2325000</v>
      </c>
      <c r="Y10" s="59">
        <v>-1103645</v>
      </c>
      <c r="Z10" s="61">
        <v>-47.47</v>
      </c>
      <c r="AA10" s="62">
        <v>3100000</v>
      </c>
    </row>
    <row r="11" spans="1:27" ht="12.75">
      <c r="A11" s="361" t="s">
        <v>207</v>
      </c>
      <c r="B11" s="142"/>
      <c r="C11" s="362">
        <f>+C12</f>
        <v>21181791</v>
      </c>
      <c r="D11" s="363">
        <f aca="true" t="shared" si="3" ref="D11:AA11">+D12</f>
        <v>0</v>
      </c>
      <c r="E11" s="362">
        <f t="shared" si="3"/>
        <v>61404988</v>
      </c>
      <c r="F11" s="364">
        <f t="shared" si="3"/>
        <v>61404988</v>
      </c>
      <c r="G11" s="364">
        <f t="shared" si="3"/>
        <v>0</v>
      </c>
      <c r="H11" s="362">
        <f t="shared" si="3"/>
        <v>0</v>
      </c>
      <c r="I11" s="362">
        <f t="shared" si="3"/>
        <v>124765</v>
      </c>
      <c r="J11" s="364">
        <f t="shared" si="3"/>
        <v>124765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6271334</v>
      </c>
      <c r="P11" s="362">
        <f t="shared" si="3"/>
        <v>0</v>
      </c>
      <c r="Q11" s="362">
        <f t="shared" si="3"/>
        <v>1074540</v>
      </c>
      <c r="R11" s="364">
        <f t="shared" si="3"/>
        <v>7345874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7470639</v>
      </c>
      <c r="X11" s="362">
        <f t="shared" si="3"/>
        <v>46053741</v>
      </c>
      <c r="Y11" s="364">
        <f t="shared" si="3"/>
        <v>-38583102</v>
      </c>
      <c r="Z11" s="365">
        <f>+IF(X11&lt;&gt;0,+(Y11/X11)*100,0)</f>
        <v>-83.77843181078384</v>
      </c>
      <c r="AA11" s="366">
        <f t="shared" si="3"/>
        <v>61404988</v>
      </c>
    </row>
    <row r="12" spans="1:27" ht="12.75">
      <c r="A12" s="291" t="s">
        <v>232</v>
      </c>
      <c r="B12" s="136"/>
      <c r="C12" s="60">
        <v>21181791</v>
      </c>
      <c r="D12" s="340"/>
      <c r="E12" s="60">
        <v>61404988</v>
      </c>
      <c r="F12" s="59">
        <v>61404988</v>
      </c>
      <c r="G12" s="59"/>
      <c r="H12" s="60"/>
      <c r="I12" s="60">
        <v>124765</v>
      </c>
      <c r="J12" s="59">
        <v>124765</v>
      </c>
      <c r="K12" s="59"/>
      <c r="L12" s="60"/>
      <c r="M12" s="60"/>
      <c r="N12" s="59"/>
      <c r="O12" s="59">
        <v>6271334</v>
      </c>
      <c r="P12" s="60"/>
      <c r="Q12" s="60">
        <v>1074540</v>
      </c>
      <c r="R12" s="59">
        <v>7345874</v>
      </c>
      <c r="S12" s="59"/>
      <c r="T12" s="60"/>
      <c r="U12" s="60"/>
      <c r="V12" s="59"/>
      <c r="W12" s="59">
        <v>7470639</v>
      </c>
      <c r="X12" s="60">
        <v>46053741</v>
      </c>
      <c r="Y12" s="59">
        <v>-38583102</v>
      </c>
      <c r="Z12" s="61">
        <v>-83.78</v>
      </c>
      <c r="AA12" s="62">
        <v>61404988</v>
      </c>
    </row>
    <row r="13" spans="1:27" ht="12.75">
      <c r="A13" s="361" t="s">
        <v>208</v>
      </c>
      <c r="B13" s="136"/>
      <c r="C13" s="275">
        <f>+C14</f>
        <v>8781602</v>
      </c>
      <c r="D13" s="341">
        <f aca="true" t="shared" si="4" ref="D13:AA13">+D14</f>
        <v>0</v>
      </c>
      <c r="E13" s="275">
        <f t="shared" si="4"/>
        <v>43180746</v>
      </c>
      <c r="F13" s="342">
        <f t="shared" si="4"/>
        <v>43180746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985206</v>
      </c>
      <c r="M13" s="275">
        <f t="shared" si="4"/>
        <v>2040053</v>
      </c>
      <c r="N13" s="342">
        <f t="shared" si="4"/>
        <v>3025259</v>
      </c>
      <c r="O13" s="342">
        <f t="shared" si="4"/>
        <v>10498342</v>
      </c>
      <c r="P13" s="275">
        <f t="shared" si="4"/>
        <v>0</v>
      </c>
      <c r="Q13" s="275">
        <f t="shared" si="4"/>
        <v>2988696</v>
      </c>
      <c r="R13" s="342">
        <f t="shared" si="4"/>
        <v>13487038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16512297</v>
      </c>
      <c r="X13" s="275">
        <f t="shared" si="4"/>
        <v>32385560</v>
      </c>
      <c r="Y13" s="342">
        <f t="shared" si="4"/>
        <v>-15873263</v>
      </c>
      <c r="Z13" s="335">
        <f>+IF(X13&lt;&gt;0,+(Y13/X13)*100,0)</f>
        <v>-49.01339671137384</v>
      </c>
      <c r="AA13" s="273">
        <f t="shared" si="4"/>
        <v>43180746</v>
      </c>
    </row>
    <row r="14" spans="1:27" ht="12.75">
      <c r="A14" s="291" t="s">
        <v>233</v>
      </c>
      <c r="B14" s="136"/>
      <c r="C14" s="60">
        <v>8781602</v>
      </c>
      <c r="D14" s="340"/>
      <c r="E14" s="60">
        <v>43180746</v>
      </c>
      <c r="F14" s="59">
        <v>43180746</v>
      </c>
      <c r="G14" s="59"/>
      <c r="H14" s="60"/>
      <c r="I14" s="60"/>
      <c r="J14" s="59"/>
      <c r="K14" s="59"/>
      <c r="L14" s="60">
        <v>985206</v>
      </c>
      <c r="M14" s="60">
        <v>2040053</v>
      </c>
      <c r="N14" s="59">
        <v>3025259</v>
      </c>
      <c r="O14" s="59">
        <v>10498342</v>
      </c>
      <c r="P14" s="60"/>
      <c r="Q14" s="60">
        <v>2988696</v>
      </c>
      <c r="R14" s="59">
        <v>13487038</v>
      </c>
      <c r="S14" s="59"/>
      <c r="T14" s="60"/>
      <c r="U14" s="60"/>
      <c r="V14" s="59"/>
      <c r="W14" s="59">
        <v>16512297</v>
      </c>
      <c r="X14" s="60">
        <v>32385560</v>
      </c>
      <c r="Y14" s="59">
        <v>-15873263</v>
      </c>
      <c r="Z14" s="61">
        <v>-49.01</v>
      </c>
      <c r="AA14" s="62">
        <v>43180746</v>
      </c>
    </row>
    <row r="15" spans="1:27" ht="12.75">
      <c r="A15" s="361" t="s">
        <v>209</v>
      </c>
      <c r="B15" s="136"/>
      <c r="C15" s="60">
        <f aca="true" t="shared" si="5" ref="C15:Y15">SUM(C16:C20)</f>
        <v>19564574</v>
      </c>
      <c r="D15" s="340">
        <f t="shared" si="5"/>
        <v>0</v>
      </c>
      <c r="E15" s="60">
        <f t="shared" si="5"/>
        <v>8342150</v>
      </c>
      <c r="F15" s="59">
        <f t="shared" si="5"/>
        <v>8342150</v>
      </c>
      <c r="G15" s="59">
        <f t="shared" si="5"/>
        <v>0</v>
      </c>
      <c r="H15" s="60">
        <f t="shared" si="5"/>
        <v>0</v>
      </c>
      <c r="I15" s="60">
        <f t="shared" si="5"/>
        <v>3175561</v>
      </c>
      <c r="J15" s="59">
        <f t="shared" si="5"/>
        <v>3175561</v>
      </c>
      <c r="K15" s="59">
        <f t="shared" si="5"/>
        <v>4011726</v>
      </c>
      <c r="L15" s="60">
        <f t="shared" si="5"/>
        <v>0</v>
      </c>
      <c r="M15" s="60">
        <f t="shared" si="5"/>
        <v>1390358</v>
      </c>
      <c r="N15" s="59">
        <f t="shared" si="5"/>
        <v>5402084</v>
      </c>
      <c r="O15" s="59">
        <f t="shared" si="5"/>
        <v>5107294</v>
      </c>
      <c r="P15" s="60">
        <f t="shared" si="5"/>
        <v>0</v>
      </c>
      <c r="Q15" s="60">
        <f t="shared" si="5"/>
        <v>0</v>
      </c>
      <c r="R15" s="59">
        <f t="shared" si="5"/>
        <v>5107294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13684939</v>
      </c>
      <c r="X15" s="60">
        <f t="shared" si="5"/>
        <v>6256613</v>
      </c>
      <c r="Y15" s="59">
        <f t="shared" si="5"/>
        <v>7428326</v>
      </c>
      <c r="Z15" s="61">
        <f>+IF(X15&lt;&gt;0,+(Y15/X15)*100,0)</f>
        <v>118.72759270870677</v>
      </c>
      <c r="AA15" s="62">
        <f>SUM(AA16:AA20)</f>
        <v>8342150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>
        <v>1785203</v>
      </c>
      <c r="J17" s="59">
        <v>1785203</v>
      </c>
      <c r="K17" s="59">
        <v>4011726</v>
      </c>
      <c r="L17" s="60"/>
      <c r="M17" s="60"/>
      <c r="N17" s="59">
        <v>4011726</v>
      </c>
      <c r="O17" s="59">
        <v>5107294</v>
      </c>
      <c r="P17" s="60"/>
      <c r="Q17" s="60"/>
      <c r="R17" s="59">
        <v>5107294</v>
      </c>
      <c r="S17" s="59"/>
      <c r="T17" s="60"/>
      <c r="U17" s="60"/>
      <c r="V17" s="59"/>
      <c r="W17" s="59">
        <v>10904223</v>
      </c>
      <c r="X17" s="60"/>
      <c r="Y17" s="59">
        <v>10904223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19564574</v>
      </c>
      <c r="D20" s="340"/>
      <c r="E20" s="60">
        <v>8342150</v>
      </c>
      <c r="F20" s="59">
        <v>8342150</v>
      </c>
      <c r="G20" s="59"/>
      <c r="H20" s="60"/>
      <c r="I20" s="60">
        <v>1390358</v>
      </c>
      <c r="J20" s="59">
        <v>1390358</v>
      </c>
      <c r="K20" s="59"/>
      <c r="L20" s="60"/>
      <c r="M20" s="60">
        <v>1390358</v>
      </c>
      <c r="N20" s="59">
        <v>1390358</v>
      </c>
      <c r="O20" s="59"/>
      <c r="P20" s="60"/>
      <c r="Q20" s="60"/>
      <c r="R20" s="59"/>
      <c r="S20" s="59"/>
      <c r="T20" s="60"/>
      <c r="U20" s="60"/>
      <c r="V20" s="59"/>
      <c r="W20" s="59">
        <v>2780716</v>
      </c>
      <c r="X20" s="60">
        <v>6256613</v>
      </c>
      <c r="Y20" s="59">
        <v>-3475897</v>
      </c>
      <c r="Z20" s="61">
        <v>-55.56</v>
      </c>
      <c r="AA20" s="62">
        <v>8342150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90293018</v>
      </c>
      <c r="D22" s="344">
        <f t="shared" si="6"/>
        <v>0</v>
      </c>
      <c r="E22" s="343">
        <f t="shared" si="6"/>
        <v>54734373</v>
      </c>
      <c r="F22" s="345">
        <f t="shared" si="6"/>
        <v>54734373</v>
      </c>
      <c r="G22" s="345">
        <f t="shared" si="6"/>
        <v>0</v>
      </c>
      <c r="H22" s="343">
        <f t="shared" si="6"/>
        <v>0</v>
      </c>
      <c r="I22" s="343">
        <f t="shared" si="6"/>
        <v>962801</v>
      </c>
      <c r="J22" s="345">
        <f t="shared" si="6"/>
        <v>962801</v>
      </c>
      <c r="K22" s="345">
        <f t="shared" si="6"/>
        <v>4086561</v>
      </c>
      <c r="L22" s="343">
        <f t="shared" si="6"/>
        <v>219393</v>
      </c>
      <c r="M22" s="343">
        <f t="shared" si="6"/>
        <v>11720771</v>
      </c>
      <c r="N22" s="345">
        <f t="shared" si="6"/>
        <v>16026725</v>
      </c>
      <c r="O22" s="345">
        <f t="shared" si="6"/>
        <v>5272731</v>
      </c>
      <c r="P22" s="343">
        <f t="shared" si="6"/>
        <v>0</v>
      </c>
      <c r="Q22" s="343">
        <f t="shared" si="6"/>
        <v>2317863</v>
      </c>
      <c r="R22" s="345">
        <f t="shared" si="6"/>
        <v>7590594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24580120</v>
      </c>
      <c r="X22" s="343">
        <f t="shared" si="6"/>
        <v>41050780</v>
      </c>
      <c r="Y22" s="345">
        <f t="shared" si="6"/>
        <v>-16470660</v>
      </c>
      <c r="Z22" s="336">
        <f>+IF(X22&lt;&gt;0,+(Y22/X22)*100,0)</f>
        <v>-40.122648095846166</v>
      </c>
      <c r="AA22" s="350">
        <f>SUM(AA23:AA32)</f>
        <v>54734373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12821513</v>
      </c>
      <c r="D24" s="340"/>
      <c r="E24" s="60"/>
      <c r="F24" s="59"/>
      <c r="G24" s="59"/>
      <c r="H24" s="60"/>
      <c r="I24" s="60"/>
      <c r="J24" s="59"/>
      <c r="K24" s="59"/>
      <c r="L24" s="60"/>
      <c r="M24" s="60">
        <v>4621359</v>
      </c>
      <c r="N24" s="59">
        <v>4621359</v>
      </c>
      <c r="O24" s="59"/>
      <c r="P24" s="60"/>
      <c r="Q24" s="60"/>
      <c r="R24" s="59"/>
      <c r="S24" s="59"/>
      <c r="T24" s="60"/>
      <c r="U24" s="60"/>
      <c r="V24" s="59"/>
      <c r="W24" s="59">
        <v>4621359</v>
      </c>
      <c r="X24" s="60"/>
      <c r="Y24" s="59">
        <v>4621359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41418253</v>
      </c>
      <c r="D27" s="340"/>
      <c r="E27" s="60">
        <v>10470950</v>
      </c>
      <c r="F27" s="59">
        <v>10470950</v>
      </c>
      <c r="G27" s="59"/>
      <c r="H27" s="60"/>
      <c r="I27" s="60">
        <v>544258</v>
      </c>
      <c r="J27" s="59">
        <v>544258</v>
      </c>
      <c r="K27" s="59">
        <v>4086561</v>
      </c>
      <c r="L27" s="60"/>
      <c r="M27" s="60"/>
      <c r="N27" s="59">
        <v>4086561</v>
      </c>
      <c r="O27" s="59">
        <v>2252026</v>
      </c>
      <c r="P27" s="60"/>
      <c r="Q27" s="60">
        <v>904302</v>
      </c>
      <c r="R27" s="59">
        <v>3156328</v>
      </c>
      <c r="S27" s="59"/>
      <c r="T27" s="60"/>
      <c r="U27" s="60"/>
      <c r="V27" s="59"/>
      <c r="W27" s="59">
        <v>7787147</v>
      </c>
      <c r="X27" s="60">
        <v>7853213</v>
      </c>
      <c r="Y27" s="59">
        <v>-66066</v>
      </c>
      <c r="Z27" s="61">
        <v>-0.84</v>
      </c>
      <c r="AA27" s="62">
        <v>10470950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36053252</v>
      </c>
      <c r="D32" s="340"/>
      <c r="E32" s="60">
        <v>44263423</v>
      </c>
      <c r="F32" s="59">
        <v>44263423</v>
      </c>
      <c r="G32" s="59"/>
      <c r="H32" s="60"/>
      <c r="I32" s="60">
        <v>418543</v>
      </c>
      <c r="J32" s="59">
        <v>418543</v>
      </c>
      <c r="K32" s="59"/>
      <c r="L32" s="60">
        <v>219393</v>
      </c>
      <c r="M32" s="60">
        <v>7099412</v>
      </c>
      <c r="N32" s="59">
        <v>7318805</v>
      </c>
      <c r="O32" s="59">
        <v>3020705</v>
      </c>
      <c r="P32" s="60"/>
      <c r="Q32" s="60">
        <v>1413561</v>
      </c>
      <c r="R32" s="59">
        <v>4434266</v>
      </c>
      <c r="S32" s="59"/>
      <c r="T32" s="60"/>
      <c r="U32" s="60"/>
      <c r="V32" s="59"/>
      <c r="W32" s="59">
        <v>12171614</v>
      </c>
      <c r="X32" s="60">
        <v>33197567</v>
      </c>
      <c r="Y32" s="59">
        <v>-21025953</v>
      </c>
      <c r="Z32" s="61">
        <v>-63.34</v>
      </c>
      <c r="AA32" s="62">
        <v>44263423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2021247</v>
      </c>
      <c r="D40" s="344">
        <f t="shared" si="9"/>
        <v>0</v>
      </c>
      <c r="E40" s="343">
        <f t="shared" si="9"/>
        <v>9000000</v>
      </c>
      <c r="F40" s="345">
        <f t="shared" si="9"/>
        <v>9000000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6750000</v>
      </c>
      <c r="Y40" s="345">
        <f t="shared" si="9"/>
        <v>-6750000</v>
      </c>
      <c r="Z40" s="336">
        <f>+IF(X40&lt;&gt;0,+(Y40/X40)*100,0)</f>
        <v>-100</v>
      </c>
      <c r="AA40" s="350">
        <f>SUM(AA41:AA49)</f>
        <v>9000000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1132129</v>
      </c>
      <c r="D43" s="369"/>
      <c r="E43" s="305">
        <v>5500000</v>
      </c>
      <c r="F43" s="370">
        <v>5500000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4125000</v>
      </c>
      <c r="Y43" s="370">
        <v>-4125000</v>
      </c>
      <c r="Z43" s="371">
        <v>-100</v>
      </c>
      <c r="AA43" s="303">
        <v>5500000</v>
      </c>
    </row>
    <row r="44" spans="1:27" ht="12.75">
      <c r="A44" s="361" t="s">
        <v>251</v>
      </c>
      <c r="B44" s="136"/>
      <c r="C44" s="60">
        <v>142173</v>
      </c>
      <c r="D44" s="368"/>
      <c r="E44" s="54">
        <v>2000000</v>
      </c>
      <c r="F44" s="53">
        <v>2000000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1500000</v>
      </c>
      <c r="Y44" s="53">
        <v>-1500000</v>
      </c>
      <c r="Z44" s="94">
        <v>-100</v>
      </c>
      <c r="AA44" s="95">
        <v>2000000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114168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632777</v>
      </c>
      <c r="D49" s="368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1125000</v>
      </c>
      <c r="Y49" s="53">
        <v>-1125000</v>
      </c>
      <c r="Z49" s="94">
        <v>-100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1239982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1239982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187861727</v>
      </c>
      <c r="D60" s="346">
        <f t="shared" si="14"/>
        <v>0</v>
      </c>
      <c r="E60" s="219">
        <f t="shared" si="14"/>
        <v>243463978</v>
      </c>
      <c r="F60" s="264">
        <f t="shared" si="14"/>
        <v>243463978</v>
      </c>
      <c r="G60" s="264">
        <f t="shared" si="14"/>
        <v>7777771</v>
      </c>
      <c r="H60" s="219">
        <f t="shared" si="14"/>
        <v>0</v>
      </c>
      <c r="I60" s="219">
        <f t="shared" si="14"/>
        <v>6787334</v>
      </c>
      <c r="J60" s="264">
        <f t="shared" si="14"/>
        <v>14565105</v>
      </c>
      <c r="K60" s="264">
        <f t="shared" si="14"/>
        <v>11391156</v>
      </c>
      <c r="L60" s="219">
        <f t="shared" si="14"/>
        <v>1498149</v>
      </c>
      <c r="M60" s="219">
        <f t="shared" si="14"/>
        <v>16284947</v>
      </c>
      <c r="N60" s="264">
        <f t="shared" si="14"/>
        <v>29174252</v>
      </c>
      <c r="O60" s="264">
        <f t="shared" si="14"/>
        <v>33585636</v>
      </c>
      <c r="P60" s="219">
        <f t="shared" si="14"/>
        <v>0</v>
      </c>
      <c r="Q60" s="219">
        <f t="shared" si="14"/>
        <v>7742911</v>
      </c>
      <c r="R60" s="264">
        <f t="shared" si="14"/>
        <v>41328547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85067904</v>
      </c>
      <c r="X60" s="219">
        <f t="shared" si="14"/>
        <v>182597985</v>
      </c>
      <c r="Y60" s="264">
        <f t="shared" si="14"/>
        <v>-97530081</v>
      </c>
      <c r="Z60" s="337">
        <f>+IF(X60&lt;&gt;0,+(Y60/X60)*100,0)</f>
        <v>-53.412462903136635</v>
      </c>
      <c r="AA60" s="232">
        <f>+AA57+AA54+AA51+AA40+AA37+AA34+AA22+AA5</f>
        <v>243463978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28968021</v>
      </c>
      <c r="F22" s="345">
        <f t="shared" si="6"/>
        <v>28968021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1052698</v>
      </c>
      <c r="P22" s="343">
        <f t="shared" si="6"/>
        <v>0</v>
      </c>
      <c r="Q22" s="343">
        <f t="shared" si="6"/>
        <v>1052433</v>
      </c>
      <c r="R22" s="345">
        <f t="shared" si="6"/>
        <v>2105131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2105131</v>
      </c>
      <c r="X22" s="343">
        <f t="shared" si="6"/>
        <v>21726016</v>
      </c>
      <c r="Y22" s="345">
        <f t="shared" si="6"/>
        <v>-19620885</v>
      </c>
      <c r="Z22" s="336">
        <f>+IF(X22&lt;&gt;0,+(Y22/X22)*100,0)</f>
        <v>-90.31055210490501</v>
      </c>
      <c r="AA22" s="350">
        <f>SUM(AA23:AA32)</f>
        <v>28968021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16401668</v>
      </c>
      <c r="F24" s="59">
        <v>16401668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1052433</v>
      </c>
      <c r="R24" s="59">
        <v>1052433</v>
      </c>
      <c r="S24" s="59"/>
      <c r="T24" s="60"/>
      <c r="U24" s="60"/>
      <c r="V24" s="59"/>
      <c r="W24" s="59">
        <v>1052433</v>
      </c>
      <c r="X24" s="60">
        <v>12301251</v>
      </c>
      <c r="Y24" s="59">
        <v>-11248818</v>
      </c>
      <c r="Z24" s="61">
        <v>-91.44</v>
      </c>
      <c r="AA24" s="62">
        <v>16401668</v>
      </c>
    </row>
    <row r="25" spans="1:27" ht="12.75">
      <c r="A25" s="361" t="s">
        <v>239</v>
      </c>
      <c r="B25" s="142"/>
      <c r="C25" s="60"/>
      <c r="D25" s="340"/>
      <c r="E25" s="60">
        <v>5642652</v>
      </c>
      <c r="F25" s="59">
        <v>5642652</v>
      </c>
      <c r="G25" s="59"/>
      <c r="H25" s="60"/>
      <c r="I25" s="60"/>
      <c r="J25" s="59"/>
      <c r="K25" s="59"/>
      <c r="L25" s="60"/>
      <c r="M25" s="60"/>
      <c r="N25" s="59"/>
      <c r="O25" s="59">
        <v>1052698</v>
      </c>
      <c r="P25" s="60"/>
      <c r="Q25" s="60"/>
      <c r="R25" s="59">
        <v>1052698</v>
      </c>
      <c r="S25" s="59"/>
      <c r="T25" s="60"/>
      <c r="U25" s="60"/>
      <c r="V25" s="59"/>
      <c r="W25" s="59">
        <v>1052698</v>
      </c>
      <c r="X25" s="60">
        <v>4231989</v>
      </c>
      <c r="Y25" s="59">
        <v>-3179291</v>
      </c>
      <c r="Z25" s="61">
        <v>-75.13</v>
      </c>
      <c r="AA25" s="62">
        <v>5642652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6923701</v>
      </c>
      <c r="F32" s="59">
        <v>6923701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5192776</v>
      </c>
      <c r="Y32" s="59">
        <v>-5192776</v>
      </c>
      <c r="Z32" s="61">
        <v>-100</v>
      </c>
      <c r="AA32" s="62">
        <v>6923701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28968021</v>
      </c>
      <c r="F60" s="264">
        <f t="shared" si="14"/>
        <v>28968021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1052698</v>
      </c>
      <c r="P60" s="219">
        <f t="shared" si="14"/>
        <v>0</v>
      </c>
      <c r="Q60" s="219">
        <f t="shared" si="14"/>
        <v>1052433</v>
      </c>
      <c r="R60" s="264">
        <f t="shared" si="14"/>
        <v>2105131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2105131</v>
      </c>
      <c r="X60" s="219">
        <f t="shared" si="14"/>
        <v>21726016</v>
      </c>
      <c r="Y60" s="264">
        <f t="shared" si="14"/>
        <v>-19620885</v>
      </c>
      <c r="Z60" s="337">
        <f>+IF(X60&lt;&gt;0,+(Y60/X60)*100,0)</f>
        <v>-90.31055210490501</v>
      </c>
      <c r="AA60" s="232">
        <f>+AA57+AA54+AA51+AA40+AA37+AA34+AA22+AA5</f>
        <v>28968021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2018-05-09T09:55:40Z</dcterms:created>
  <dcterms:modified xsi:type="dcterms:W3CDTF">2018-05-09T09:55:44Z</dcterms:modified>
  <cp:category/>
  <cp:version/>
  <cp:contentType/>
  <cp:contentStatus/>
</cp:coreProperties>
</file>