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<sst xmlns="http://schemas.openxmlformats.org/spreadsheetml/2006/main" count="857" uniqueCount="303">
  <si>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Phumelela(FS195)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</si>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</sst>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11870853</v>
      </c>
      <c r="C5" s="19">
        <v>0</v>
      </c>
      <c r="D5" s="59">
        <v>12628306</v>
      </c>
      <c r="E5" s="60">
        <v>12629771</v>
      </c>
      <c r="F5" s="60">
        <v>7942090</v>
      </c>
      <c r="G5" s="60">
        <v>566973</v>
      </c>
      <c r="H5" s="60">
        <v>573201</v>
      </c>
      <c r="I5" s="60">
        <v>9082264</v>
      </c>
      <c r="J5" s="60">
        <v>585785</v>
      </c>
      <c r="K5" s="60">
        <v>575087</v>
      </c>
      <c r="L5" s="60">
        <v>584118</v>
      </c>
      <c r="M5" s="60">
        <v>1744990</v>
      </c>
      <c r="N5" s="60">
        <v>573476</v>
      </c>
      <c r="O5" s="60">
        <v>586254</v>
      </c>
      <c r="P5" s="60">
        <v>511270</v>
      </c>
      <c r="Q5" s="60">
        <v>1671000</v>
      </c>
      <c r="R5" s="60">
        <v>0</v>
      </c>
      <c r="S5" s="60">
        <v>0</v>
      </c>
      <c r="T5" s="60">
        <v>0</v>
      </c>
      <c r="U5" s="60">
        <v>0</v>
      </c>
      <c r="V5" s="60">
        <v>12498254</v>
      </c>
      <c r="W5" s="60">
        <v>9471231</v>
      </c>
      <c r="X5" s="60">
        <v>3027023</v>
      </c>
      <c r="Y5" s="61">
        <v>31.96</v>
      </c>
      <c r="Z5" s="62">
        <v>12629771</v>
      </c>
    </row>
    <row r="6" spans="1:26" ht="12.75">
      <c r="A6" s="58" t="s">
        <v>32</v>
      </c>
      <c r="B6" s="19">
        <v>30855009</v>
      </c>
      <c r="C6" s="19">
        <v>0</v>
      </c>
      <c r="D6" s="59">
        <v>38599562</v>
      </c>
      <c r="E6" s="60">
        <v>32423300</v>
      </c>
      <c r="F6" s="60">
        <v>3073952</v>
      </c>
      <c r="G6" s="60">
        <v>3144812</v>
      </c>
      <c r="H6" s="60">
        <v>3234135</v>
      </c>
      <c r="I6" s="60">
        <v>9452899</v>
      </c>
      <c r="J6" s="60">
        <v>3053638</v>
      </c>
      <c r="K6" s="60">
        <v>3046768</v>
      </c>
      <c r="L6" s="60">
        <v>2819908</v>
      </c>
      <c r="M6" s="60">
        <v>8920314</v>
      </c>
      <c r="N6" s="60">
        <v>2947829</v>
      </c>
      <c r="O6" s="60">
        <v>2673553</v>
      </c>
      <c r="P6" s="60">
        <v>2545909</v>
      </c>
      <c r="Q6" s="60">
        <v>8167291</v>
      </c>
      <c r="R6" s="60">
        <v>0</v>
      </c>
      <c r="S6" s="60">
        <v>0</v>
      </c>
      <c r="T6" s="60">
        <v>0</v>
      </c>
      <c r="U6" s="60">
        <v>0</v>
      </c>
      <c r="V6" s="60">
        <v>26540504</v>
      </c>
      <c r="W6" s="60">
        <v>28949670</v>
      </c>
      <c r="X6" s="60">
        <v>-2409166</v>
      </c>
      <c r="Y6" s="61">
        <v>-8.32</v>
      </c>
      <c r="Z6" s="62">
        <v>32423300</v>
      </c>
    </row>
    <row r="7" spans="1:26" ht="12.75">
      <c r="A7" s="58" t="s">
        <v>33</v>
      </c>
      <c r="B7" s="19">
        <v>221832</v>
      </c>
      <c r="C7" s="19">
        <v>0</v>
      </c>
      <c r="D7" s="59">
        <v>220000</v>
      </c>
      <c r="E7" s="60">
        <v>206226</v>
      </c>
      <c r="F7" s="60">
        <v>0</v>
      </c>
      <c r="G7" s="60">
        <v>2708</v>
      </c>
      <c r="H7" s="60">
        <v>10017</v>
      </c>
      <c r="I7" s="60">
        <v>12725</v>
      </c>
      <c r="J7" s="60">
        <v>2719</v>
      </c>
      <c r="K7" s="60">
        <v>2065</v>
      </c>
      <c r="L7" s="60">
        <v>3604</v>
      </c>
      <c r="M7" s="60">
        <v>8388</v>
      </c>
      <c r="N7" s="60">
        <v>7306</v>
      </c>
      <c r="O7" s="60">
        <v>12794</v>
      </c>
      <c r="P7" s="60">
        <v>0</v>
      </c>
      <c r="Q7" s="60">
        <v>20100</v>
      </c>
      <c r="R7" s="60">
        <v>0</v>
      </c>
      <c r="S7" s="60">
        <v>0</v>
      </c>
      <c r="T7" s="60">
        <v>0</v>
      </c>
      <c r="U7" s="60">
        <v>0</v>
      </c>
      <c r="V7" s="60">
        <v>41213</v>
      </c>
      <c r="W7" s="60">
        <v>164997</v>
      </c>
      <c r="X7" s="60">
        <v>-123784</v>
      </c>
      <c r="Y7" s="61">
        <v>-75.02</v>
      </c>
      <c r="Z7" s="62">
        <v>206226</v>
      </c>
    </row>
    <row r="8" spans="1:26" ht="12.75">
      <c r="A8" s="58" t="s">
        <v>34</v>
      </c>
      <c r="B8" s="19">
        <v>62934766</v>
      </c>
      <c r="C8" s="19">
        <v>0</v>
      </c>
      <c r="D8" s="59">
        <v>64948000</v>
      </c>
      <c r="E8" s="60">
        <v>69438673</v>
      </c>
      <c r="F8" s="60">
        <v>29814000</v>
      </c>
      <c r="G8" s="60">
        <v>250000</v>
      </c>
      <c r="H8" s="60">
        <v>-960</v>
      </c>
      <c r="I8" s="60">
        <v>30063040</v>
      </c>
      <c r="J8" s="60">
        <v>0</v>
      </c>
      <c r="K8" s="60">
        <v>0</v>
      </c>
      <c r="L8" s="60">
        <v>2053400</v>
      </c>
      <c r="M8" s="60">
        <v>2053400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32116440</v>
      </c>
      <c r="W8" s="60">
        <v>48710997</v>
      </c>
      <c r="X8" s="60">
        <v>-16594557</v>
      </c>
      <c r="Y8" s="61">
        <v>-34.07</v>
      </c>
      <c r="Z8" s="62">
        <v>69438673</v>
      </c>
    </row>
    <row r="9" spans="1:26" ht="12.75">
      <c r="A9" s="58" t="s">
        <v>35</v>
      </c>
      <c r="B9" s="19">
        <v>14814335</v>
      </c>
      <c r="C9" s="19">
        <v>0</v>
      </c>
      <c r="D9" s="59">
        <v>12642110</v>
      </c>
      <c r="E9" s="60">
        <v>12102612</v>
      </c>
      <c r="F9" s="60">
        <v>814098</v>
      </c>
      <c r="G9" s="60">
        <v>695281</v>
      </c>
      <c r="H9" s="60">
        <v>821818</v>
      </c>
      <c r="I9" s="60">
        <v>2331197</v>
      </c>
      <c r="J9" s="60">
        <v>1226536</v>
      </c>
      <c r="K9" s="60">
        <v>857433</v>
      </c>
      <c r="L9" s="60">
        <v>817142</v>
      </c>
      <c r="M9" s="60">
        <v>2901111</v>
      </c>
      <c r="N9" s="60">
        <v>793054</v>
      </c>
      <c r="O9" s="60">
        <v>908525</v>
      </c>
      <c r="P9" s="60">
        <v>1140398</v>
      </c>
      <c r="Q9" s="60">
        <v>2841977</v>
      </c>
      <c r="R9" s="60">
        <v>0</v>
      </c>
      <c r="S9" s="60">
        <v>0</v>
      </c>
      <c r="T9" s="60">
        <v>0</v>
      </c>
      <c r="U9" s="60">
        <v>0</v>
      </c>
      <c r="V9" s="60">
        <v>8074285</v>
      </c>
      <c r="W9" s="60">
        <v>8757189</v>
      </c>
      <c r="X9" s="60">
        <v>-682904</v>
      </c>
      <c r="Y9" s="61">
        <v>-7.8</v>
      </c>
      <c r="Z9" s="62">
        <v>12102612</v>
      </c>
    </row>
    <row r="10" spans="1:26" ht="22.5">
      <c r="A10" s="63" t="s">
        <v>278</v>
      </c>
      <c r="B10" s="64">
        <f>SUM(B5:B9)</f>
        <v>120696795</v>
      </c>
      <c r="C10" s="64">
        <f>SUM(C5:C9)</f>
        <v>0</v>
      </c>
      <c r="D10" s="65">
        <f aca="true" t="shared" si="0" ref="D10:Z10">SUM(D5:D9)</f>
        <v>129037978</v>
      </c>
      <c r="E10" s="66">
        <f t="shared" si="0"/>
        <v>126800582</v>
      </c>
      <c r="F10" s="66">
        <f t="shared" si="0"/>
        <v>41644140</v>
      </c>
      <c r="G10" s="66">
        <f t="shared" si="0"/>
        <v>4659774</v>
      </c>
      <c r="H10" s="66">
        <f t="shared" si="0"/>
        <v>4638211</v>
      </c>
      <c r="I10" s="66">
        <f t="shared" si="0"/>
        <v>50942125</v>
      </c>
      <c r="J10" s="66">
        <f t="shared" si="0"/>
        <v>4868678</v>
      </c>
      <c r="K10" s="66">
        <f t="shared" si="0"/>
        <v>4481353</v>
      </c>
      <c r="L10" s="66">
        <f t="shared" si="0"/>
        <v>6278172</v>
      </c>
      <c r="M10" s="66">
        <f t="shared" si="0"/>
        <v>15628203</v>
      </c>
      <c r="N10" s="66">
        <f t="shared" si="0"/>
        <v>4321665</v>
      </c>
      <c r="O10" s="66">
        <f t="shared" si="0"/>
        <v>4181126</v>
      </c>
      <c r="P10" s="66">
        <f t="shared" si="0"/>
        <v>4197577</v>
      </c>
      <c r="Q10" s="66">
        <f t="shared" si="0"/>
        <v>12700368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79270696</v>
      </c>
      <c r="W10" s="66">
        <f t="shared" si="0"/>
        <v>96054084</v>
      </c>
      <c r="X10" s="66">
        <f t="shared" si="0"/>
        <v>-16783388</v>
      </c>
      <c r="Y10" s="67">
        <f>+IF(W10&lt;&gt;0,(X10/W10)*100,0)</f>
        <v>-17.472852065301044</v>
      </c>
      <c r="Z10" s="68">
        <f t="shared" si="0"/>
        <v>126800582</v>
      </c>
    </row>
    <row r="11" spans="1:26" ht="12.75">
      <c r="A11" s="58" t="s">
        <v>37</v>
      </c>
      <c r="B11" s="19">
        <v>55743415</v>
      </c>
      <c r="C11" s="19">
        <v>0</v>
      </c>
      <c r="D11" s="59">
        <v>61732452</v>
      </c>
      <c r="E11" s="60">
        <v>54035008</v>
      </c>
      <c r="F11" s="60">
        <v>5134294</v>
      </c>
      <c r="G11" s="60">
        <v>4987016</v>
      </c>
      <c r="H11" s="60">
        <v>4751717</v>
      </c>
      <c r="I11" s="60">
        <v>14873027</v>
      </c>
      <c r="J11" s="60">
        <v>4521562</v>
      </c>
      <c r="K11" s="60">
        <v>4921699</v>
      </c>
      <c r="L11" s="60">
        <v>5074584</v>
      </c>
      <c r="M11" s="60">
        <v>14517845</v>
      </c>
      <c r="N11" s="60">
        <v>4898175</v>
      </c>
      <c r="O11" s="60">
        <v>4910699</v>
      </c>
      <c r="P11" s="60">
        <v>4368202</v>
      </c>
      <c r="Q11" s="60">
        <v>14177076</v>
      </c>
      <c r="R11" s="60">
        <v>0</v>
      </c>
      <c r="S11" s="60">
        <v>0</v>
      </c>
      <c r="T11" s="60">
        <v>0</v>
      </c>
      <c r="U11" s="60">
        <v>0</v>
      </c>
      <c r="V11" s="60">
        <v>43567948</v>
      </c>
      <c r="W11" s="60">
        <v>46299339</v>
      </c>
      <c r="X11" s="60">
        <v>-2731391</v>
      </c>
      <c r="Y11" s="61">
        <v>-5.9</v>
      </c>
      <c r="Z11" s="62">
        <v>54035008</v>
      </c>
    </row>
    <row r="12" spans="1:26" ht="12.75">
      <c r="A12" s="58" t="s">
        <v>38</v>
      </c>
      <c r="B12" s="19">
        <v>5282128</v>
      </c>
      <c r="C12" s="19">
        <v>0</v>
      </c>
      <c r="D12" s="59">
        <v>5723413</v>
      </c>
      <c r="E12" s="60">
        <v>5723413</v>
      </c>
      <c r="F12" s="60">
        <v>456571</v>
      </c>
      <c r="G12" s="60">
        <v>456644</v>
      </c>
      <c r="H12" s="60">
        <v>456633</v>
      </c>
      <c r="I12" s="60">
        <v>1369848</v>
      </c>
      <c r="J12" s="60">
        <v>456125</v>
      </c>
      <c r="K12" s="60">
        <v>456109</v>
      </c>
      <c r="L12" s="60">
        <v>456111</v>
      </c>
      <c r="M12" s="60">
        <v>1368345</v>
      </c>
      <c r="N12" s="60">
        <v>769080</v>
      </c>
      <c r="O12" s="60">
        <v>500829</v>
      </c>
      <c r="P12" s="60">
        <v>660823</v>
      </c>
      <c r="Q12" s="60">
        <v>1930732</v>
      </c>
      <c r="R12" s="60">
        <v>0</v>
      </c>
      <c r="S12" s="60">
        <v>0</v>
      </c>
      <c r="T12" s="60">
        <v>0</v>
      </c>
      <c r="U12" s="60">
        <v>0</v>
      </c>
      <c r="V12" s="60">
        <v>4668925</v>
      </c>
      <c r="W12" s="60">
        <v>4292559</v>
      </c>
      <c r="X12" s="60">
        <v>376366</v>
      </c>
      <c r="Y12" s="61">
        <v>8.77</v>
      </c>
      <c r="Z12" s="62">
        <v>5723413</v>
      </c>
    </row>
    <row r="13" spans="1:26" ht="12.75">
      <c r="A13" s="58" t="s">
        <v>279</v>
      </c>
      <c r="B13" s="19">
        <v>17190911</v>
      </c>
      <c r="C13" s="19">
        <v>0</v>
      </c>
      <c r="D13" s="59">
        <v>4459864</v>
      </c>
      <c r="E13" s="60">
        <v>3459864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105437</v>
      </c>
      <c r="Q13" s="60">
        <v>105437</v>
      </c>
      <c r="R13" s="60">
        <v>0</v>
      </c>
      <c r="S13" s="60">
        <v>0</v>
      </c>
      <c r="T13" s="60">
        <v>0</v>
      </c>
      <c r="U13" s="60">
        <v>0</v>
      </c>
      <c r="V13" s="60">
        <v>105437</v>
      </c>
      <c r="W13" s="60">
        <v>3344895</v>
      </c>
      <c r="X13" s="60">
        <v>-3239458</v>
      </c>
      <c r="Y13" s="61">
        <v>-96.85</v>
      </c>
      <c r="Z13" s="62">
        <v>3459864</v>
      </c>
    </row>
    <row r="14" spans="1:26" ht="12.75">
      <c r="A14" s="58" t="s">
        <v>40</v>
      </c>
      <c r="B14" s="19">
        <v>30267720</v>
      </c>
      <c r="C14" s="19">
        <v>0</v>
      </c>
      <c r="D14" s="59">
        <v>2388000</v>
      </c>
      <c r="E14" s="60">
        <v>144000</v>
      </c>
      <c r="F14" s="60">
        <v>0</v>
      </c>
      <c r="G14" s="60">
        <v>0</v>
      </c>
      <c r="H14" s="60">
        <v>0</v>
      </c>
      <c r="I14" s="60">
        <v>0</v>
      </c>
      <c r="J14" s="60">
        <v>1670213</v>
      </c>
      <c r="K14" s="60">
        <v>0</v>
      </c>
      <c r="L14" s="60">
        <v>0</v>
      </c>
      <c r="M14" s="60">
        <v>1670213</v>
      </c>
      <c r="N14" s="60">
        <v>0</v>
      </c>
      <c r="O14" s="60">
        <v>0</v>
      </c>
      <c r="P14" s="60">
        <v>3</v>
      </c>
      <c r="Q14" s="60">
        <v>3</v>
      </c>
      <c r="R14" s="60">
        <v>0</v>
      </c>
      <c r="S14" s="60">
        <v>0</v>
      </c>
      <c r="T14" s="60">
        <v>0</v>
      </c>
      <c r="U14" s="60">
        <v>0</v>
      </c>
      <c r="V14" s="60">
        <v>1670216</v>
      </c>
      <c r="W14" s="60">
        <v>1791000</v>
      </c>
      <c r="X14" s="60">
        <v>-120784</v>
      </c>
      <c r="Y14" s="61">
        <v>-6.74</v>
      </c>
      <c r="Z14" s="62">
        <v>144000</v>
      </c>
    </row>
    <row r="15" spans="1:26" ht="12.75">
      <c r="A15" s="58" t="s">
        <v>41</v>
      </c>
      <c r="B15" s="19">
        <v>36218795</v>
      </c>
      <c r="C15" s="19">
        <v>0</v>
      </c>
      <c r="D15" s="59">
        <v>18200000</v>
      </c>
      <c r="E15" s="60">
        <v>19350000</v>
      </c>
      <c r="F15" s="60">
        <v>6132</v>
      </c>
      <c r="G15" s="60">
        <v>3565662</v>
      </c>
      <c r="H15" s="60">
        <v>263</v>
      </c>
      <c r="I15" s="60">
        <v>3572057</v>
      </c>
      <c r="J15" s="60">
        <v>5285047</v>
      </c>
      <c r="K15" s="60">
        <v>4676217</v>
      </c>
      <c r="L15" s="60">
        <v>18624</v>
      </c>
      <c r="M15" s="60">
        <v>9979888</v>
      </c>
      <c r="N15" s="60">
        <v>352928</v>
      </c>
      <c r="O15" s="60">
        <v>26262</v>
      </c>
      <c r="P15" s="60">
        <v>54955</v>
      </c>
      <c r="Q15" s="60">
        <v>434145</v>
      </c>
      <c r="R15" s="60">
        <v>0</v>
      </c>
      <c r="S15" s="60">
        <v>0</v>
      </c>
      <c r="T15" s="60">
        <v>0</v>
      </c>
      <c r="U15" s="60">
        <v>0</v>
      </c>
      <c r="V15" s="60">
        <v>13986090</v>
      </c>
      <c r="W15" s="60">
        <v>14175000</v>
      </c>
      <c r="X15" s="60">
        <v>-188910</v>
      </c>
      <c r="Y15" s="61">
        <v>-1.33</v>
      </c>
      <c r="Z15" s="62">
        <v>19350000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63507067</v>
      </c>
      <c r="C17" s="19">
        <v>0</v>
      </c>
      <c r="D17" s="59">
        <v>36458704</v>
      </c>
      <c r="E17" s="60">
        <v>44032576</v>
      </c>
      <c r="F17" s="60">
        <v>437543</v>
      </c>
      <c r="G17" s="60">
        <v>2580529</v>
      </c>
      <c r="H17" s="60">
        <v>2309931</v>
      </c>
      <c r="I17" s="60">
        <v>5328003</v>
      </c>
      <c r="J17" s="60">
        <v>2801829</v>
      </c>
      <c r="K17" s="60">
        <v>7211617</v>
      </c>
      <c r="L17" s="60">
        <v>2107590</v>
      </c>
      <c r="M17" s="60">
        <v>12121036</v>
      </c>
      <c r="N17" s="60">
        <v>1758498</v>
      </c>
      <c r="O17" s="60">
        <v>843610</v>
      </c>
      <c r="P17" s="60">
        <v>748061</v>
      </c>
      <c r="Q17" s="60">
        <v>3350169</v>
      </c>
      <c r="R17" s="60">
        <v>0</v>
      </c>
      <c r="S17" s="60">
        <v>0</v>
      </c>
      <c r="T17" s="60">
        <v>0</v>
      </c>
      <c r="U17" s="60">
        <v>0</v>
      </c>
      <c r="V17" s="60">
        <v>20799208</v>
      </c>
      <c r="W17" s="60">
        <v>26841528</v>
      </c>
      <c r="X17" s="60">
        <v>-6042320</v>
      </c>
      <c r="Y17" s="61">
        <v>-22.51</v>
      </c>
      <c r="Z17" s="62">
        <v>44032576</v>
      </c>
    </row>
    <row r="18" spans="1:26" ht="12.75">
      <c r="A18" s="70" t="s">
        <v>44</v>
      </c>
      <c r="B18" s="71">
        <f>SUM(B11:B17)</f>
        <v>208210036</v>
      </c>
      <c r="C18" s="71">
        <f>SUM(C11:C17)</f>
        <v>0</v>
      </c>
      <c r="D18" s="72">
        <f aca="true" t="shared" si="1" ref="D18:Z18">SUM(D11:D17)</f>
        <v>128962433</v>
      </c>
      <c r="E18" s="73">
        <f t="shared" si="1"/>
        <v>126744861</v>
      </c>
      <c r="F18" s="73">
        <f t="shared" si="1"/>
        <v>6034540</v>
      </c>
      <c r="G18" s="73">
        <f t="shared" si="1"/>
        <v>11589851</v>
      </c>
      <c r="H18" s="73">
        <f t="shared" si="1"/>
        <v>7518544</v>
      </c>
      <c r="I18" s="73">
        <f t="shared" si="1"/>
        <v>25142935</v>
      </c>
      <c r="J18" s="73">
        <f t="shared" si="1"/>
        <v>14734776</v>
      </c>
      <c r="K18" s="73">
        <f t="shared" si="1"/>
        <v>17265642</v>
      </c>
      <c r="L18" s="73">
        <f t="shared" si="1"/>
        <v>7656909</v>
      </c>
      <c r="M18" s="73">
        <f t="shared" si="1"/>
        <v>39657327</v>
      </c>
      <c r="N18" s="73">
        <f t="shared" si="1"/>
        <v>7778681</v>
      </c>
      <c r="O18" s="73">
        <f t="shared" si="1"/>
        <v>6281400</v>
      </c>
      <c r="P18" s="73">
        <f t="shared" si="1"/>
        <v>5937481</v>
      </c>
      <c r="Q18" s="73">
        <f t="shared" si="1"/>
        <v>19997562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84797824</v>
      </c>
      <c r="W18" s="73">
        <f t="shared" si="1"/>
        <v>96744321</v>
      </c>
      <c r="X18" s="73">
        <f t="shared" si="1"/>
        <v>-11946497</v>
      </c>
      <c r="Y18" s="67">
        <f>+IF(W18&lt;&gt;0,(X18/W18)*100,0)</f>
        <v>-12.348525346516205</v>
      </c>
      <c r="Z18" s="74">
        <f t="shared" si="1"/>
        <v>126744861</v>
      </c>
    </row>
    <row r="19" spans="1:26" ht="12.75">
      <c r="A19" s="70" t="s">
        <v>45</v>
      </c>
      <c r="B19" s="75">
        <f>+B10-B18</f>
        <v>-87513241</v>
      </c>
      <c r="C19" s="75">
        <f>+C10-C18</f>
        <v>0</v>
      </c>
      <c r="D19" s="76">
        <f aca="true" t="shared" si="2" ref="D19:Z19">+D10-D18</f>
        <v>75545</v>
      </c>
      <c r="E19" s="77">
        <f t="shared" si="2"/>
        <v>55721</v>
      </c>
      <c r="F19" s="77">
        <f t="shared" si="2"/>
        <v>35609600</v>
      </c>
      <c r="G19" s="77">
        <f t="shared" si="2"/>
        <v>-6930077</v>
      </c>
      <c r="H19" s="77">
        <f t="shared" si="2"/>
        <v>-2880333</v>
      </c>
      <c r="I19" s="77">
        <f t="shared" si="2"/>
        <v>25799190</v>
      </c>
      <c r="J19" s="77">
        <f t="shared" si="2"/>
        <v>-9866098</v>
      </c>
      <c r="K19" s="77">
        <f t="shared" si="2"/>
        <v>-12784289</v>
      </c>
      <c r="L19" s="77">
        <f t="shared" si="2"/>
        <v>-1378737</v>
      </c>
      <c r="M19" s="77">
        <f t="shared" si="2"/>
        <v>-24029124</v>
      </c>
      <c r="N19" s="77">
        <f t="shared" si="2"/>
        <v>-3457016</v>
      </c>
      <c r="O19" s="77">
        <f t="shared" si="2"/>
        <v>-2100274</v>
      </c>
      <c r="P19" s="77">
        <f t="shared" si="2"/>
        <v>-1739904</v>
      </c>
      <c r="Q19" s="77">
        <f t="shared" si="2"/>
        <v>-7297194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-5527128</v>
      </c>
      <c r="W19" s="77">
        <f>IF(E10=E18,0,W10-W18)</f>
        <v>-690237</v>
      </c>
      <c r="X19" s="77">
        <f t="shared" si="2"/>
        <v>-4836891</v>
      </c>
      <c r="Y19" s="78">
        <f>+IF(W19&lt;&gt;0,(X19/W19)*100,0)</f>
        <v>700.7580005128673</v>
      </c>
      <c r="Z19" s="79">
        <f t="shared" si="2"/>
        <v>55721</v>
      </c>
    </row>
    <row r="20" spans="1:26" ht="12.75">
      <c r="A20" s="58" t="s">
        <v>46</v>
      </c>
      <c r="B20" s="19">
        <v>64480735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-23032506</v>
      </c>
      <c r="C22" s="86">
        <f>SUM(C19:C21)</f>
        <v>0</v>
      </c>
      <c r="D22" s="87">
        <f aca="true" t="shared" si="3" ref="D22:Z22">SUM(D19:D21)</f>
        <v>75545</v>
      </c>
      <c r="E22" s="88">
        <f t="shared" si="3"/>
        <v>55721</v>
      </c>
      <c r="F22" s="88">
        <f t="shared" si="3"/>
        <v>35609600</v>
      </c>
      <c r="G22" s="88">
        <f t="shared" si="3"/>
        <v>-6930077</v>
      </c>
      <c r="H22" s="88">
        <f t="shared" si="3"/>
        <v>-2880333</v>
      </c>
      <c r="I22" s="88">
        <f t="shared" si="3"/>
        <v>25799190</v>
      </c>
      <c r="J22" s="88">
        <f t="shared" si="3"/>
        <v>-9866098</v>
      </c>
      <c r="K22" s="88">
        <f t="shared" si="3"/>
        <v>-12784289</v>
      </c>
      <c r="L22" s="88">
        <f t="shared" si="3"/>
        <v>-1378737</v>
      </c>
      <c r="M22" s="88">
        <f t="shared" si="3"/>
        <v>-24029124</v>
      </c>
      <c r="N22" s="88">
        <f t="shared" si="3"/>
        <v>-3457016</v>
      </c>
      <c r="O22" s="88">
        <f t="shared" si="3"/>
        <v>-2100274</v>
      </c>
      <c r="P22" s="88">
        <f t="shared" si="3"/>
        <v>-1739904</v>
      </c>
      <c r="Q22" s="88">
        <f t="shared" si="3"/>
        <v>-7297194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-5527128</v>
      </c>
      <c r="W22" s="88">
        <f t="shared" si="3"/>
        <v>-690237</v>
      </c>
      <c r="X22" s="88">
        <f t="shared" si="3"/>
        <v>-4836891</v>
      </c>
      <c r="Y22" s="89">
        <f>+IF(W22&lt;&gt;0,(X22/W22)*100,0)</f>
        <v>700.7580005128673</v>
      </c>
      <c r="Z22" s="90">
        <f t="shared" si="3"/>
        <v>55721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-23032506</v>
      </c>
      <c r="C24" s="75">
        <f>SUM(C22:C23)</f>
        <v>0</v>
      </c>
      <c r="D24" s="76">
        <f aca="true" t="shared" si="4" ref="D24:Z24">SUM(D22:D23)</f>
        <v>75545</v>
      </c>
      <c r="E24" s="77">
        <f t="shared" si="4"/>
        <v>55721</v>
      </c>
      <c r="F24" s="77">
        <f t="shared" si="4"/>
        <v>35609600</v>
      </c>
      <c r="G24" s="77">
        <f t="shared" si="4"/>
        <v>-6930077</v>
      </c>
      <c r="H24" s="77">
        <f t="shared" si="4"/>
        <v>-2880333</v>
      </c>
      <c r="I24" s="77">
        <f t="shared" si="4"/>
        <v>25799190</v>
      </c>
      <c r="J24" s="77">
        <f t="shared" si="4"/>
        <v>-9866098</v>
      </c>
      <c r="K24" s="77">
        <f t="shared" si="4"/>
        <v>-12784289</v>
      </c>
      <c r="L24" s="77">
        <f t="shared" si="4"/>
        <v>-1378737</v>
      </c>
      <c r="M24" s="77">
        <f t="shared" si="4"/>
        <v>-24029124</v>
      </c>
      <c r="N24" s="77">
        <f t="shared" si="4"/>
        <v>-3457016</v>
      </c>
      <c r="O24" s="77">
        <f t="shared" si="4"/>
        <v>-2100274</v>
      </c>
      <c r="P24" s="77">
        <f t="shared" si="4"/>
        <v>-1739904</v>
      </c>
      <c r="Q24" s="77">
        <f t="shared" si="4"/>
        <v>-7297194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-5527128</v>
      </c>
      <c r="W24" s="77">
        <f t="shared" si="4"/>
        <v>-690237</v>
      </c>
      <c r="X24" s="77">
        <f t="shared" si="4"/>
        <v>-4836891</v>
      </c>
      <c r="Y24" s="78">
        <f>+IF(W24&lt;&gt;0,(X24/W24)*100,0)</f>
        <v>700.7580005128673</v>
      </c>
      <c r="Z24" s="79">
        <f t="shared" si="4"/>
        <v>55721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64707552</v>
      </c>
      <c r="C27" s="22">
        <v>0</v>
      </c>
      <c r="D27" s="99">
        <v>84454002</v>
      </c>
      <c r="E27" s="100">
        <v>84454002</v>
      </c>
      <c r="F27" s="100">
        <v>10797829</v>
      </c>
      <c r="G27" s="100">
        <v>3559308</v>
      </c>
      <c r="H27" s="100">
        <v>8950409</v>
      </c>
      <c r="I27" s="100">
        <v>23307546</v>
      </c>
      <c r="J27" s="100">
        <v>8448695</v>
      </c>
      <c r="K27" s="100">
        <v>10287130</v>
      </c>
      <c r="L27" s="100">
        <v>20098089</v>
      </c>
      <c r="M27" s="100">
        <v>38833914</v>
      </c>
      <c r="N27" s="100">
        <v>3673294</v>
      </c>
      <c r="O27" s="100">
        <v>6091492</v>
      </c>
      <c r="P27" s="100">
        <v>0</v>
      </c>
      <c r="Q27" s="100">
        <v>9764786</v>
      </c>
      <c r="R27" s="100">
        <v>0</v>
      </c>
      <c r="S27" s="100">
        <v>0</v>
      </c>
      <c r="T27" s="100">
        <v>0</v>
      </c>
      <c r="U27" s="100">
        <v>0</v>
      </c>
      <c r="V27" s="100">
        <v>71906246</v>
      </c>
      <c r="W27" s="100">
        <v>63340502</v>
      </c>
      <c r="X27" s="100">
        <v>8565744</v>
      </c>
      <c r="Y27" s="101">
        <v>13.52</v>
      </c>
      <c r="Z27" s="102">
        <v>84454002</v>
      </c>
    </row>
    <row r="28" spans="1:26" ht="12.75">
      <c r="A28" s="103" t="s">
        <v>46</v>
      </c>
      <c r="B28" s="19">
        <v>64439196</v>
      </c>
      <c r="C28" s="19">
        <v>0</v>
      </c>
      <c r="D28" s="59">
        <v>84454002</v>
      </c>
      <c r="E28" s="60">
        <v>84454002</v>
      </c>
      <c r="F28" s="60">
        <v>10768982</v>
      </c>
      <c r="G28" s="60">
        <v>3548435</v>
      </c>
      <c r="H28" s="60">
        <v>8950409</v>
      </c>
      <c r="I28" s="60">
        <v>23267826</v>
      </c>
      <c r="J28" s="60">
        <v>8448695</v>
      </c>
      <c r="K28" s="60">
        <v>10287130</v>
      </c>
      <c r="L28" s="60">
        <v>20098089</v>
      </c>
      <c r="M28" s="60">
        <v>38833914</v>
      </c>
      <c r="N28" s="60">
        <v>3673294</v>
      </c>
      <c r="O28" s="60">
        <v>6073436</v>
      </c>
      <c r="P28" s="60">
        <v>0</v>
      </c>
      <c r="Q28" s="60">
        <v>9746730</v>
      </c>
      <c r="R28" s="60">
        <v>0</v>
      </c>
      <c r="S28" s="60">
        <v>0</v>
      </c>
      <c r="T28" s="60">
        <v>0</v>
      </c>
      <c r="U28" s="60">
        <v>0</v>
      </c>
      <c r="V28" s="60">
        <v>71848470</v>
      </c>
      <c r="W28" s="60">
        <v>63340502</v>
      </c>
      <c r="X28" s="60">
        <v>8507968</v>
      </c>
      <c r="Y28" s="61">
        <v>13.43</v>
      </c>
      <c r="Z28" s="62">
        <v>84454002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268356</v>
      </c>
      <c r="C31" s="19">
        <v>0</v>
      </c>
      <c r="D31" s="59">
        <v>0</v>
      </c>
      <c r="E31" s="60">
        <v>0</v>
      </c>
      <c r="F31" s="60">
        <v>28847</v>
      </c>
      <c r="G31" s="60">
        <v>10873</v>
      </c>
      <c r="H31" s="60">
        <v>0</v>
      </c>
      <c r="I31" s="60">
        <v>39720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18056</v>
      </c>
      <c r="P31" s="60">
        <v>0</v>
      </c>
      <c r="Q31" s="60">
        <v>18056</v>
      </c>
      <c r="R31" s="60">
        <v>0</v>
      </c>
      <c r="S31" s="60">
        <v>0</v>
      </c>
      <c r="T31" s="60">
        <v>0</v>
      </c>
      <c r="U31" s="60">
        <v>0</v>
      </c>
      <c r="V31" s="60">
        <v>57776</v>
      </c>
      <c r="W31" s="60"/>
      <c r="X31" s="60">
        <v>57776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64707552</v>
      </c>
      <c r="C32" s="22">
        <f>SUM(C28:C31)</f>
        <v>0</v>
      </c>
      <c r="D32" s="99">
        <f aca="true" t="shared" si="5" ref="D32:Z32">SUM(D28:D31)</f>
        <v>84454002</v>
      </c>
      <c r="E32" s="100">
        <f t="shared" si="5"/>
        <v>84454002</v>
      </c>
      <c r="F32" s="100">
        <f t="shared" si="5"/>
        <v>10797829</v>
      </c>
      <c r="G32" s="100">
        <f t="shared" si="5"/>
        <v>3559308</v>
      </c>
      <c r="H32" s="100">
        <f t="shared" si="5"/>
        <v>8950409</v>
      </c>
      <c r="I32" s="100">
        <f t="shared" si="5"/>
        <v>23307546</v>
      </c>
      <c r="J32" s="100">
        <f t="shared" si="5"/>
        <v>8448695</v>
      </c>
      <c r="K32" s="100">
        <f t="shared" si="5"/>
        <v>10287130</v>
      </c>
      <c r="L32" s="100">
        <f t="shared" si="5"/>
        <v>20098089</v>
      </c>
      <c r="M32" s="100">
        <f t="shared" si="5"/>
        <v>38833914</v>
      </c>
      <c r="N32" s="100">
        <f t="shared" si="5"/>
        <v>3673294</v>
      </c>
      <c r="O32" s="100">
        <f t="shared" si="5"/>
        <v>6091492</v>
      </c>
      <c r="P32" s="100">
        <f t="shared" si="5"/>
        <v>0</v>
      </c>
      <c r="Q32" s="100">
        <f t="shared" si="5"/>
        <v>9764786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71906246</v>
      </c>
      <c r="W32" s="100">
        <f t="shared" si="5"/>
        <v>63340502</v>
      </c>
      <c r="X32" s="100">
        <f t="shared" si="5"/>
        <v>8565744</v>
      </c>
      <c r="Y32" s="101">
        <f>+IF(W32&lt;&gt;0,(X32/W32)*100,0)</f>
        <v>13.52332824896146</v>
      </c>
      <c r="Z32" s="102">
        <f t="shared" si="5"/>
        <v>84454002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15210557</v>
      </c>
      <c r="C35" s="19">
        <v>0</v>
      </c>
      <c r="D35" s="59">
        <v>186425870</v>
      </c>
      <c r="E35" s="60">
        <v>186425870</v>
      </c>
      <c r="F35" s="60">
        <v>213060939</v>
      </c>
      <c r="G35" s="60">
        <v>216947668</v>
      </c>
      <c r="H35" s="60">
        <v>219666937</v>
      </c>
      <c r="I35" s="60">
        <v>219666937</v>
      </c>
      <c r="J35" s="60">
        <v>222645974</v>
      </c>
      <c r="K35" s="60">
        <v>376807296</v>
      </c>
      <c r="L35" s="60">
        <v>228189886</v>
      </c>
      <c r="M35" s="60">
        <v>228189886</v>
      </c>
      <c r="N35" s="60">
        <v>231904932</v>
      </c>
      <c r="O35" s="60">
        <v>0</v>
      </c>
      <c r="P35" s="60">
        <v>0</v>
      </c>
      <c r="Q35" s="60">
        <v>231904932</v>
      </c>
      <c r="R35" s="60">
        <v>0</v>
      </c>
      <c r="S35" s="60">
        <v>0</v>
      </c>
      <c r="T35" s="60">
        <v>0</v>
      </c>
      <c r="U35" s="60">
        <v>0</v>
      </c>
      <c r="V35" s="60">
        <v>231904932</v>
      </c>
      <c r="W35" s="60">
        <v>139819403</v>
      </c>
      <c r="X35" s="60">
        <v>92085529</v>
      </c>
      <c r="Y35" s="61">
        <v>65.86</v>
      </c>
      <c r="Z35" s="62">
        <v>186425870</v>
      </c>
    </row>
    <row r="36" spans="1:26" ht="12.75">
      <c r="A36" s="58" t="s">
        <v>57</v>
      </c>
      <c r="B36" s="19">
        <v>701125048</v>
      </c>
      <c r="C36" s="19">
        <v>0</v>
      </c>
      <c r="D36" s="59">
        <v>765015946</v>
      </c>
      <c r="E36" s="60">
        <v>772719449</v>
      </c>
      <c r="F36" s="60">
        <v>713543413</v>
      </c>
      <c r="G36" s="60">
        <v>722054409</v>
      </c>
      <c r="H36" s="60">
        <v>729907948</v>
      </c>
      <c r="I36" s="60">
        <v>729907948</v>
      </c>
      <c r="J36" s="60">
        <v>734316781</v>
      </c>
      <c r="K36" s="60">
        <v>571551813</v>
      </c>
      <c r="L36" s="60">
        <v>741666624</v>
      </c>
      <c r="M36" s="60">
        <v>741666624</v>
      </c>
      <c r="N36" s="60">
        <v>745275282</v>
      </c>
      <c r="O36" s="60">
        <v>0</v>
      </c>
      <c r="P36" s="60">
        <v>0</v>
      </c>
      <c r="Q36" s="60">
        <v>745275282</v>
      </c>
      <c r="R36" s="60">
        <v>0</v>
      </c>
      <c r="S36" s="60">
        <v>0</v>
      </c>
      <c r="T36" s="60">
        <v>0</v>
      </c>
      <c r="U36" s="60">
        <v>0</v>
      </c>
      <c r="V36" s="60">
        <v>745275282</v>
      </c>
      <c r="W36" s="60">
        <v>579539587</v>
      </c>
      <c r="X36" s="60">
        <v>165735695</v>
      </c>
      <c r="Y36" s="61">
        <v>28.6</v>
      </c>
      <c r="Z36" s="62">
        <v>772719449</v>
      </c>
    </row>
    <row r="37" spans="1:26" ht="12.75">
      <c r="A37" s="58" t="s">
        <v>58</v>
      </c>
      <c r="B37" s="19">
        <v>197586674</v>
      </c>
      <c r="C37" s="19">
        <v>0</v>
      </c>
      <c r="D37" s="59">
        <v>117818022</v>
      </c>
      <c r="E37" s="60">
        <v>117818022</v>
      </c>
      <c r="F37" s="60">
        <v>331443821</v>
      </c>
      <c r="G37" s="60">
        <v>404074805</v>
      </c>
      <c r="H37" s="60">
        <v>284812081</v>
      </c>
      <c r="I37" s="60">
        <v>284812081</v>
      </c>
      <c r="J37" s="60">
        <v>302346852</v>
      </c>
      <c r="K37" s="60">
        <v>306537313</v>
      </c>
      <c r="L37" s="60">
        <v>329586753</v>
      </c>
      <c r="M37" s="60">
        <v>329586753</v>
      </c>
      <c r="N37" s="60">
        <v>340429436</v>
      </c>
      <c r="O37" s="60">
        <v>0</v>
      </c>
      <c r="P37" s="60">
        <v>0</v>
      </c>
      <c r="Q37" s="60">
        <v>340429436</v>
      </c>
      <c r="R37" s="60">
        <v>0</v>
      </c>
      <c r="S37" s="60">
        <v>0</v>
      </c>
      <c r="T37" s="60">
        <v>0</v>
      </c>
      <c r="U37" s="60">
        <v>0</v>
      </c>
      <c r="V37" s="60">
        <v>340429436</v>
      </c>
      <c r="W37" s="60">
        <v>88363517</v>
      </c>
      <c r="X37" s="60">
        <v>252065919</v>
      </c>
      <c r="Y37" s="61">
        <v>285.26</v>
      </c>
      <c r="Z37" s="62">
        <v>117818022</v>
      </c>
    </row>
    <row r="38" spans="1:26" ht="12.75">
      <c r="A38" s="58" t="s">
        <v>59</v>
      </c>
      <c r="B38" s="19">
        <v>70872944</v>
      </c>
      <c r="C38" s="19">
        <v>0</v>
      </c>
      <c r="D38" s="59">
        <v>33725188</v>
      </c>
      <c r="E38" s="60">
        <v>33725188</v>
      </c>
      <c r="F38" s="60">
        <v>63530952</v>
      </c>
      <c r="G38" s="60">
        <v>80747276</v>
      </c>
      <c r="H38" s="60">
        <v>191275995</v>
      </c>
      <c r="I38" s="60">
        <v>191275995</v>
      </c>
      <c r="J38" s="60">
        <v>190995195</v>
      </c>
      <c r="K38" s="60">
        <v>190712548</v>
      </c>
      <c r="L38" s="60">
        <v>190533248</v>
      </c>
      <c r="M38" s="60">
        <v>190533248</v>
      </c>
      <c r="N38" s="60">
        <v>190468577</v>
      </c>
      <c r="O38" s="60">
        <v>0</v>
      </c>
      <c r="P38" s="60">
        <v>0</v>
      </c>
      <c r="Q38" s="60">
        <v>190468577</v>
      </c>
      <c r="R38" s="60">
        <v>0</v>
      </c>
      <c r="S38" s="60">
        <v>0</v>
      </c>
      <c r="T38" s="60">
        <v>0</v>
      </c>
      <c r="U38" s="60">
        <v>0</v>
      </c>
      <c r="V38" s="60">
        <v>190468577</v>
      </c>
      <c r="W38" s="60">
        <v>25293891</v>
      </c>
      <c r="X38" s="60">
        <v>165174686</v>
      </c>
      <c r="Y38" s="61">
        <v>653.02</v>
      </c>
      <c r="Z38" s="62">
        <v>33725188</v>
      </c>
    </row>
    <row r="39" spans="1:26" ht="12.75">
      <c r="A39" s="58" t="s">
        <v>60</v>
      </c>
      <c r="B39" s="19">
        <v>447875987</v>
      </c>
      <c r="C39" s="19">
        <v>0</v>
      </c>
      <c r="D39" s="59">
        <v>799898606</v>
      </c>
      <c r="E39" s="60">
        <v>807602109</v>
      </c>
      <c r="F39" s="60">
        <v>531629579</v>
      </c>
      <c r="G39" s="60">
        <v>454179996</v>
      </c>
      <c r="H39" s="60">
        <v>473486809</v>
      </c>
      <c r="I39" s="60">
        <v>473486809</v>
      </c>
      <c r="J39" s="60">
        <v>463620708</v>
      </c>
      <c r="K39" s="60">
        <v>451109248</v>
      </c>
      <c r="L39" s="60">
        <v>449736509</v>
      </c>
      <c r="M39" s="60">
        <v>449736509</v>
      </c>
      <c r="N39" s="60">
        <v>446282201</v>
      </c>
      <c r="O39" s="60">
        <v>0</v>
      </c>
      <c r="P39" s="60">
        <v>0</v>
      </c>
      <c r="Q39" s="60">
        <v>446282201</v>
      </c>
      <c r="R39" s="60">
        <v>0</v>
      </c>
      <c r="S39" s="60">
        <v>0</v>
      </c>
      <c r="T39" s="60">
        <v>0</v>
      </c>
      <c r="U39" s="60">
        <v>0</v>
      </c>
      <c r="V39" s="60">
        <v>446282201</v>
      </c>
      <c r="W39" s="60">
        <v>605701582</v>
      </c>
      <c r="X39" s="60">
        <v>-159419381</v>
      </c>
      <c r="Y39" s="61">
        <v>-26.32</v>
      </c>
      <c r="Z39" s="62">
        <v>807602109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66460320</v>
      </c>
      <c r="C42" s="19">
        <v>0</v>
      </c>
      <c r="D42" s="59">
        <v>84004936</v>
      </c>
      <c r="E42" s="60">
        <v>84304938</v>
      </c>
      <c r="F42" s="60">
        <v>25138476</v>
      </c>
      <c r="G42" s="60">
        <v>14370901</v>
      </c>
      <c r="H42" s="60">
        <v>-3172433</v>
      </c>
      <c r="I42" s="60">
        <v>36336944</v>
      </c>
      <c r="J42" s="60">
        <v>8589954</v>
      </c>
      <c r="K42" s="60">
        <v>6122937</v>
      </c>
      <c r="L42" s="60">
        <v>20045359</v>
      </c>
      <c r="M42" s="60">
        <v>34758250</v>
      </c>
      <c r="N42" s="60">
        <v>-1109304</v>
      </c>
      <c r="O42" s="60">
        <v>0</v>
      </c>
      <c r="P42" s="60">
        <v>0</v>
      </c>
      <c r="Q42" s="60">
        <v>-1109304</v>
      </c>
      <c r="R42" s="60">
        <v>0</v>
      </c>
      <c r="S42" s="60">
        <v>0</v>
      </c>
      <c r="T42" s="60">
        <v>0</v>
      </c>
      <c r="U42" s="60">
        <v>0</v>
      </c>
      <c r="V42" s="60">
        <v>69985890</v>
      </c>
      <c r="W42" s="60">
        <v>69959766</v>
      </c>
      <c r="X42" s="60">
        <v>26124</v>
      </c>
      <c r="Y42" s="61">
        <v>0.04</v>
      </c>
      <c r="Z42" s="62">
        <v>84304938</v>
      </c>
    </row>
    <row r="43" spans="1:26" ht="12.75">
      <c r="A43" s="58" t="s">
        <v>63</v>
      </c>
      <c r="B43" s="19">
        <v>-64707552</v>
      </c>
      <c r="C43" s="19">
        <v>0</v>
      </c>
      <c r="D43" s="59">
        <v>-84453996</v>
      </c>
      <c r="E43" s="60">
        <v>-84453999</v>
      </c>
      <c r="F43" s="60">
        <v>-10797829</v>
      </c>
      <c r="G43" s="60">
        <v>-3559309</v>
      </c>
      <c r="H43" s="60">
        <v>-8950408</v>
      </c>
      <c r="I43" s="60">
        <v>-23307546</v>
      </c>
      <c r="J43" s="60">
        <v>-8448695</v>
      </c>
      <c r="K43" s="60">
        <v>-10287131</v>
      </c>
      <c r="L43" s="60">
        <v>-20098089</v>
      </c>
      <c r="M43" s="60">
        <v>-38833915</v>
      </c>
      <c r="N43" s="60">
        <v>-3673294</v>
      </c>
      <c r="O43" s="60">
        <v>0</v>
      </c>
      <c r="P43" s="60">
        <v>0</v>
      </c>
      <c r="Q43" s="60">
        <v>-3673294</v>
      </c>
      <c r="R43" s="60">
        <v>0</v>
      </c>
      <c r="S43" s="60">
        <v>0</v>
      </c>
      <c r="T43" s="60">
        <v>0</v>
      </c>
      <c r="U43" s="60">
        <v>0</v>
      </c>
      <c r="V43" s="60">
        <v>-65814755</v>
      </c>
      <c r="W43" s="60">
        <v>-129079078</v>
      </c>
      <c r="X43" s="60">
        <v>63264323</v>
      </c>
      <c r="Y43" s="61">
        <v>-49.01</v>
      </c>
      <c r="Z43" s="62">
        <v>-84453999</v>
      </c>
    </row>
    <row r="44" spans="1:26" ht="12.75">
      <c r="A44" s="58" t="s">
        <v>64</v>
      </c>
      <c r="B44" s="19">
        <v>-1041666</v>
      </c>
      <c r="C44" s="19">
        <v>0</v>
      </c>
      <c r="D44" s="59">
        <v>-186996</v>
      </c>
      <c r="E44" s="60">
        <v>-187000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-561000</v>
      </c>
      <c r="X44" s="60">
        <v>561000</v>
      </c>
      <c r="Y44" s="61">
        <v>-100</v>
      </c>
      <c r="Z44" s="62">
        <v>-187000</v>
      </c>
    </row>
    <row r="45" spans="1:26" ht="12.75">
      <c r="A45" s="70" t="s">
        <v>65</v>
      </c>
      <c r="B45" s="22">
        <v>1182093</v>
      </c>
      <c r="C45" s="22">
        <v>0</v>
      </c>
      <c r="D45" s="99">
        <v>-146638</v>
      </c>
      <c r="E45" s="100">
        <v>153358</v>
      </c>
      <c r="F45" s="100">
        <v>48399596</v>
      </c>
      <c r="G45" s="100">
        <v>59211188</v>
      </c>
      <c r="H45" s="100">
        <v>47088347</v>
      </c>
      <c r="I45" s="100">
        <v>47088347</v>
      </c>
      <c r="J45" s="100">
        <v>47229606</v>
      </c>
      <c r="K45" s="100">
        <v>43065412</v>
      </c>
      <c r="L45" s="100">
        <v>43012682</v>
      </c>
      <c r="M45" s="100">
        <v>43012682</v>
      </c>
      <c r="N45" s="100">
        <v>38230084</v>
      </c>
      <c r="O45" s="100">
        <v>0</v>
      </c>
      <c r="P45" s="100">
        <v>0</v>
      </c>
      <c r="Q45" s="100">
        <v>38230084</v>
      </c>
      <c r="R45" s="100">
        <v>0</v>
      </c>
      <c r="S45" s="100">
        <v>0</v>
      </c>
      <c r="T45" s="100">
        <v>0</v>
      </c>
      <c r="U45" s="100">
        <v>0</v>
      </c>
      <c r="V45" s="100">
        <v>38230084</v>
      </c>
      <c r="W45" s="100">
        <v>-59190893</v>
      </c>
      <c r="X45" s="100">
        <v>97420977</v>
      </c>
      <c r="Y45" s="101">
        <v>-164.59</v>
      </c>
      <c r="Z45" s="102">
        <v>153358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81.74501191189381</v>
      </c>
      <c r="C58" s="5">
        <f>IF(C67=0,0,+(C76/C67)*100)</f>
        <v>0</v>
      </c>
      <c r="D58" s="6">
        <f aca="true" t="shared" si="6" ref="D58:Z58">IF(D67=0,0,+(D76/D67)*100)</f>
        <v>80.00003956296716</v>
      </c>
      <c r="E58" s="7">
        <f t="shared" si="6"/>
        <v>64.2549455581458</v>
      </c>
      <c r="F58" s="7">
        <f t="shared" si="6"/>
        <v>10.686869900225322</v>
      </c>
      <c r="G58" s="7">
        <f t="shared" si="6"/>
        <v>47.8185746037106</v>
      </c>
      <c r="H58" s="7">
        <f t="shared" si="6"/>
        <v>32.82238683069909</v>
      </c>
      <c r="I58" s="7">
        <f t="shared" si="6"/>
        <v>23.374032590871412</v>
      </c>
      <c r="J58" s="7">
        <f t="shared" si="6"/>
        <v>52.11507630215415</v>
      </c>
      <c r="K58" s="7">
        <f t="shared" si="6"/>
        <v>46.651104437619566</v>
      </c>
      <c r="L58" s="7">
        <f t="shared" si="6"/>
        <v>36.42028162063045</v>
      </c>
      <c r="M58" s="7">
        <f t="shared" si="6"/>
        <v>45.20187397766103</v>
      </c>
      <c r="N58" s="7">
        <f t="shared" si="6"/>
        <v>23.71359286713519</v>
      </c>
      <c r="O58" s="7">
        <f t="shared" si="6"/>
        <v>0</v>
      </c>
      <c r="P58" s="7">
        <f t="shared" si="6"/>
        <v>0</v>
      </c>
      <c r="Q58" s="7">
        <f t="shared" si="6"/>
        <v>8.034383941242607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25.368545162047795</v>
      </c>
      <c r="W58" s="7">
        <f t="shared" si="6"/>
        <v>50.86139899880251</v>
      </c>
      <c r="X58" s="7">
        <f t="shared" si="6"/>
        <v>0</v>
      </c>
      <c r="Y58" s="7">
        <f t="shared" si="6"/>
        <v>0</v>
      </c>
      <c r="Z58" s="8">
        <f t="shared" si="6"/>
        <v>64.2549455581458</v>
      </c>
    </row>
    <row r="59" spans="1:26" ht="12.75">
      <c r="A59" s="37" t="s">
        <v>31</v>
      </c>
      <c r="B59" s="9">
        <f aca="true" t="shared" si="7" ref="B59:Z66">IF(B68=0,0,+(B77/B68)*100)</f>
        <v>103.26984084463011</v>
      </c>
      <c r="C59" s="9">
        <f t="shared" si="7"/>
        <v>0</v>
      </c>
      <c r="D59" s="2">
        <f t="shared" si="7"/>
        <v>80.0000015837437</v>
      </c>
      <c r="E59" s="10">
        <f t="shared" si="7"/>
        <v>79.99072192203643</v>
      </c>
      <c r="F59" s="10">
        <f t="shared" si="7"/>
        <v>4.747075391993795</v>
      </c>
      <c r="G59" s="10">
        <f t="shared" si="7"/>
        <v>156.59705135870666</v>
      </c>
      <c r="H59" s="10">
        <f t="shared" si="7"/>
        <v>100.18701991099108</v>
      </c>
      <c r="I59" s="10">
        <f t="shared" si="7"/>
        <v>20.24993988283098</v>
      </c>
      <c r="J59" s="10">
        <f t="shared" si="7"/>
        <v>192.4473996432138</v>
      </c>
      <c r="K59" s="10">
        <f t="shared" si="7"/>
        <v>121.22826633187674</v>
      </c>
      <c r="L59" s="10">
        <f t="shared" si="7"/>
        <v>63.43307345433629</v>
      </c>
      <c r="M59" s="10">
        <f t="shared" si="7"/>
        <v>125.78983260649059</v>
      </c>
      <c r="N59" s="10">
        <f t="shared" si="7"/>
        <v>49.85596607355844</v>
      </c>
      <c r="O59" s="10">
        <f t="shared" si="7"/>
        <v>0</v>
      </c>
      <c r="P59" s="10">
        <f t="shared" si="7"/>
        <v>0</v>
      </c>
      <c r="Q59" s="10">
        <f t="shared" si="7"/>
        <v>17.110233393177737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34.56550811017283</v>
      </c>
      <c r="W59" s="10">
        <f t="shared" si="7"/>
        <v>74.63030940750997</v>
      </c>
      <c r="X59" s="10">
        <f t="shared" si="7"/>
        <v>0</v>
      </c>
      <c r="Y59" s="10">
        <f t="shared" si="7"/>
        <v>0</v>
      </c>
      <c r="Z59" s="11">
        <f t="shared" si="7"/>
        <v>79.99072192203643</v>
      </c>
    </row>
    <row r="60" spans="1:26" ht="12.75">
      <c r="A60" s="38" t="s">
        <v>32</v>
      </c>
      <c r="B60" s="12">
        <f t="shared" si="7"/>
        <v>67.97799670063294</v>
      </c>
      <c r="C60" s="12">
        <f t="shared" si="7"/>
        <v>0</v>
      </c>
      <c r="D60" s="3">
        <f t="shared" si="7"/>
        <v>80.00005803174658</v>
      </c>
      <c r="E60" s="13">
        <f t="shared" si="7"/>
        <v>75.54751675492624</v>
      </c>
      <c r="F60" s="13">
        <f t="shared" si="7"/>
        <v>28.60132493936145</v>
      </c>
      <c r="G60" s="13">
        <f t="shared" si="7"/>
        <v>37.69052013284101</v>
      </c>
      <c r="H60" s="13">
        <f t="shared" si="7"/>
        <v>28.597445684858545</v>
      </c>
      <c r="I60" s="13">
        <f t="shared" si="7"/>
        <v>31.623811912091732</v>
      </c>
      <c r="J60" s="13">
        <f t="shared" si="7"/>
        <v>37.64084020437262</v>
      </c>
      <c r="K60" s="13">
        <f t="shared" si="7"/>
        <v>44.54769775709867</v>
      </c>
      <c r="L60" s="13">
        <f t="shared" si="7"/>
        <v>40.665511073410904</v>
      </c>
      <c r="M60" s="13">
        <f t="shared" si="7"/>
        <v>40.956069483652705</v>
      </c>
      <c r="N60" s="13">
        <f t="shared" si="7"/>
        <v>24.170940716032035</v>
      </c>
      <c r="O60" s="13">
        <f t="shared" si="7"/>
        <v>0</v>
      </c>
      <c r="P60" s="13">
        <f t="shared" si="7"/>
        <v>0</v>
      </c>
      <c r="Q60" s="13">
        <f t="shared" si="7"/>
        <v>8.7240432598765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27.713471454799805</v>
      </c>
      <c r="W60" s="13">
        <f t="shared" si="7"/>
        <v>50.85442770159384</v>
      </c>
      <c r="X60" s="13">
        <f t="shared" si="7"/>
        <v>0</v>
      </c>
      <c r="Y60" s="13">
        <f t="shared" si="7"/>
        <v>0</v>
      </c>
      <c r="Z60" s="14">
        <f t="shared" si="7"/>
        <v>75.54751675492624</v>
      </c>
    </row>
    <row r="61" spans="1:26" ht="12.75">
      <c r="A61" s="39" t="s">
        <v>103</v>
      </c>
      <c r="B61" s="12">
        <f t="shared" si="7"/>
        <v>84.22392375283707</v>
      </c>
      <c r="C61" s="12">
        <f t="shared" si="7"/>
        <v>0</v>
      </c>
      <c r="D61" s="3">
        <f t="shared" si="7"/>
        <v>79.99999425528205</v>
      </c>
      <c r="E61" s="13">
        <f t="shared" si="7"/>
        <v>195.8846774749192</v>
      </c>
      <c r="F61" s="13">
        <f t="shared" si="7"/>
        <v>36.71413048550421</v>
      </c>
      <c r="G61" s="13">
        <f t="shared" si="7"/>
        <v>57.561562657859774</v>
      </c>
      <c r="H61" s="13">
        <f t="shared" si="7"/>
        <v>41.212208272282396</v>
      </c>
      <c r="I61" s="13">
        <f t="shared" si="7"/>
        <v>44.35283787541102</v>
      </c>
      <c r="J61" s="13">
        <f t="shared" si="7"/>
        <v>46.31216468245075</v>
      </c>
      <c r="K61" s="13">
        <f t="shared" si="7"/>
        <v>101.33055808627284</v>
      </c>
      <c r="L61" s="13">
        <f t="shared" si="7"/>
        <v>106.48110987599071</v>
      </c>
      <c r="M61" s="13">
        <f t="shared" si="7"/>
        <v>80.91118600099595</v>
      </c>
      <c r="N61" s="13">
        <f t="shared" si="7"/>
        <v>0.5980190057821506</v>
      </c>
      <c r="O61" s="13">
        <f t="shared" si="7"/>
        <v>0</v>
      </c>
      <c r="P61" s="13">
        <f t="shared" si="7"/>
        <v>0</v>
      </c>
      <c r="Q61" s="13">
        <f t="shared" si="7"/>
        <v>0.29520983894548025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49.29379692364678</v>
      </c>
      <c r="W61" s="13">
        <f t="shared" si="7"/>
        <v>50.149582923782695</v>
      </c>
      <c r="X61" s="13">
        <f t="shared" si="7"/>
        <v>0</v>
      </c>
      <c r="Y61" s="13">
        <f t="shared" si="7"/>
        <v>0</v>
      </c>
      <c r="Z61" s="14">
        <f t="shared" si="7"/>
        <v>195.8846774749192</v>
      </c>
    </row>
    <row r="62" spans="1:26" ht="12.75">
      <c r="A62" s="39" t="s">
        <v>104</v>
      </c>
      <c r="B62" s="12">
        <f t="shared" si="7"/>
        <v>41.281315617917365</v>
      </c>
      <c r="C62" s="12">
        <f t="shared" si="7"/>
        <v>0</v>
      </c>
      <c r="D62" s="3">
        <f t="shared" si="7"/>
        <v>80.00071950748644</v>
      </c>
      <c r="E62" s="13">
        <f t="shared" si="7"/>
        <v>43.605481399752904</v>
      </c>
      <c r="F62" s="13">
        <f t="shared" si="7"/>
        <v>24.511535532895305</v>
      </c>
      <c r="G62" s="13">
        <f t="shared" si="7"/>
        <v>28.741620101457332</v>
      </c>
      <c r="H62" s="13">
        <f t="shared" si="7"/>
        <v>20.57633943447541</v>
      </c>
      <c r="I62" s="13">
        <f t="shared" si="7"/>
        <v>24.54123014811678</v>
      </c>
      <c r="J62" s="13">
        <f t="shared" si="7"/>
        <v>35.73466886158682</v>
      </c>
      <c r="K62" s="13">
        <f t="shared" si="7"/>
        <v>31.070230352348787</v>
      </c>
      <c r="L62" s="13">
        <f t="shared" si="7"/>
        <v>32.92184227982779</v>
      </c>
      <c r="M62" s="13">
        <f t="shared" si="7"/>
        <v>33.1788686521736</v>
      </c>
      <c r="N62" s="13">
        <f t="shared" si="7"/>
        <v>24.711996731877807</v>
      </c>
      <c r="O62" s="13">
        <f t="shared" si="7"/>
        <v>0</v>
      </c>
      <c r="P62" s="13">
        <f t="shared" si="7"/>
        <v>0</v>
      </c>
      <c r="Q62" s="13">
        <f t="shared" si="7"/>
        <v>9.391043208234132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22.724423006465603</v>
      </c>
      <c r="W62" s="13">
        <f t="shared" si="7"/>
        <v>43.00412292184258</v>
      </c>
      <c r="X62" s="13">
        <f t="shared" si="7"/>
        <v>0</v>
      </c>
      <c r="Y62" s="13">
        <f t="shared" si="7"/>
        <v>0</v>
      </c>
      <c r="Z62" s="14">
        <f t="shared" si="7"/>
        <v>43.605481399752904</v>
      </c>
    </row>
    <row r="63" spans="1:26" ht="12.75">
      <c r="A63" s="39" t="s">
        <v>105</v>
      </c>
      <c r="B63" s="12">
        <f t="shared" si="7"/>
        <v>75.04813938414026</v>
      </c>
      <c r="C63" s="12">
        <f t="shared" si="7"/>
        <v>0</v>
      </c>
      <c r="D63" s="3">
        <f t="shared" si="7"/>
        <v>80.00224184313997</v>
      </c>
      <c r="E63" s="13">
        <f t="shared" si="7"/>
        <v>68.56840798337758</v>
      </c>
      <c r="F63" s="13">
        <f t="shared" si="7"/>
        <v>26.007962384754958</v>
      </c>
      <c r="G63" s="13">
        <f t="shared" si="7"/>
        <v>36.329203730562504</v>
      </c>
      <c r="H63" s="13">
        <f t="shared" si="7"/>
        <v>28.444812495327483</v>
      </c>
      <c r="I63" s="13">
        <f t="shared" si="7"/>
        <v>30.31135869033902</v>
      </c>
      <c r="J63" s="13">
        <f t="shared" si="7"/>
        <v>33.62169625291486</v>
      </c>
      <c r="K63" s="13">
        <f t="shared" si="7"/>
        <v>36.54527479854238</v>
      </c>
      <c r="L63" s="13">
        <f t="shared" si="7"/>
        <v>30.95070622467319</v>
      </c>
      <c r="M63" s="13">
        <f t="shared" si="7"/>
        <v>33.712962154327485</v>
      </c>
      <c r="N63" s="13">
        <f t="shared" si="7"/>
        <v>28.42698337421517</v>
      </c>
      <c r="O63" s="13">
        <f t="shared" si="7"/>
        <v>0</v>
      </c>
      <c r="P63" s="13">
        <f t="shared" si="7"/>
        <v>0</v>
      </c>
      <c r="Q63" s="13">
        <f t="shared" si="7"/>
        <v>9.507839273361194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24.47730087806697</v>
      </c>
      <c r="W63" s="13">
        <f t="shared" si="7"/>
        <v>66.1776766074207</v>
      </c>
      <c r="X63" s="13">
        <f t="shared" si="7"/>
        <v>0</v>
      </c>
      <c r="Y63" s="13">
        <f t="shared" si="7"/>
        <v>0</v>
      </c>
      <c r="Z63" s="14">
        <f t="shared" si="7"/>
        <v>68.56840798337758</v>
      </c>
    </row>
    <row r="64" spans="1:26" ht="12.75">
      <c r="A64" s="39" t="s">
        <v>106</v>
      </c>
      <c r="B64" s="12">
        <f t="shared" si="7"/>
        <v>78.622955051854</v>
      </c>
      <c r="C64" s="12">
        <f t="shared" si="7"/>
        <v>0</v>
      </c>
      <c r="D64" s="3">
        <f t="shared" si="7"/>
        <v>79.99670637824656</v>
      </c>
      <c r="E64" s="13">
        <f t="shared" si="7"/>
        <v>0</v>
      </c>
      <c r="F64" s="13">
        <f t="shared" si="7"/>
        <v>29.208392885595448</v>
      </c>
      <c r="G64" s="13">
        <f t="shared" si="7"/>
        <v>38.130391216955026</v>
      </c>
      <c r="H64" s="13">
        <f t="shared" si="7"/>
        <v>30.485243240477043</v>
      </c>
      <c r="I64" s="13">
        <f t="shared" si="7"/>
        <v>32.58738208363813</v>
      </c>
      <c r="J64" s="13">
        <f t="shared" si="7"/>
        <v>38.39675139118665</v>
      </c>
      <c r="K64" s="13">
        <f t="shared" si="7"/>
        <v>37.81187651386289</v>
      </c>
      <c r="L64" s="13">
        <f t="shared" si="7"/>
        <v>30.61784538184099</v>
      </c>
      <c r="M64" s="13">
        <f t="shared" si="7"/>
        <v>35.61286858564409</v>
      </c>
      <c r="N64" s="13">
        <f t="shared" si="7"/>
        <v>28.42954737534041</v>
      </c>
      <c r="O64" s="13">
        <f t="shared" si="7"/>
        <v>0</v>
      </c>
      <c r="P64" s="13">
        <f t="shared" si="7"/>
        <v>0</v>
      </c>
      <c r="Q64" s="13">
        <f t="shared" si="7"/>
        <v>9.542881639221019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25.880811382779044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51998029</v>
      </c>
      <c r="C67" s="24"/>
      <c r="D67" s="25">
        <v>57124128</v>
      </c>
      <c r="E67" s="26">
        <v>53844327</v>
      </c>
      <c r="F67" s="26">
        <v>11754686</v>
      </c>
      <c r="G67" s="26">
        <v>4335468</v>
      </c>
      <c r="H67" s="26">
        <v>4567471</v>
      </c>
      <c r="I67" s="26">
        <v>20657625</v>
      </c>
      <c r="J67" s="26">
        <v>4368684</v>
      </c>
      <c r="K67" s="26">
        <v>4403825</v>
      </c>
      <c r="L67" s="26">
        <v>4165959</v>
      </c>
      <c r="M67" s="26">
        <v>12938468</v>
      </c>
      <c r="N67" s="26">
        <v>4210370</v>
      </c>
      <c r="O67" s="26">
        <v>4088390</v>
      </c>
      <c r="P67" s="26">
        <v>4128204</v>
      </c>
      <c r="Q67" s="26">
        <v>12426964</v>
      </c>
      <c r="R67" s="26"/>
      <c r="S67" s="26"/>
      <c r="T67" s="26"/>
      <c r="U67" s="26"/>
      <c r="V67" s="26">
        <v>46023057</v>
      </c>
      <c r="W67" s="26">
        <v>42843096</v>
      </c>
      <c r="X67" s="26"/>
      <c r="Y67" s="25"/>
      <c r="Z67" s="27">
        <v>53844327</v>
      </c>
    </row>
    <row r="68" spans="1:26" ht="12.75" hidden="1">
      <c r="A68" s="37" t="s">
        <v>31</v>
      </c>
      <c r="B68" s="19">
        <v>11870853</v>
      </c>
      <c r="C68" s="19"/>
      <c r="D68" s="20">
        <v>12628306</v>
      </c>
      <c r="E68" s="21">
        <v>12629771</v>
      </c>
      <c r="F68" s="21">
        <v>7942090</v>
      </c>
      <c r="G68" s="21">
        <v>566973</v>
      </c>
      <c r="H68" s="21">
        <v>573201</v>
      </c>
      <c r="I68" s="21">
        <v>9082264</v>
      </c>
      <c r="J68" s="21">
        <v>585785</v>
      </c>
      <c r="K68" s="21">
        <v>575087</v>
      </c>
      <c r="L68" s="21">
        <v>584118</v>
      </c>
      <c r="M68" s="21">
        <v>1744990</v>
      </c>
      <c r="N68" s="21">
        <v>573476</v>
      </c>
      <c r="O68" s="21">
        <v>586254</v>
      </c>
      <c r="P68" s="21">
        <v>511270</v>
      </c>
      <c r="Q68" s="21">
        <v>1671000</v>
      </c>
      <c r="R68" s="21"/>
      <c r="S68" s="21"/>
      <c r="T68" s="21"/>
      <c r="U68" s="21"/>
      <c r="V68" s="21">
        <v>12498254</v>
      </c>
      <c r="W68" s="21">
        <v>9471231</v>
      </c>
      <c r="X68" s="21"/>
      <c r="Y68" s="20"/>
      <c r="Z68" s="23">
        <v>12629771</v>
      </c>
    </row>
    <row r="69" spans="1:26" ht="12.75" hidden="1">
      <c r="A69" s="38" t="s">
        <v>32</v>
      </c>
      <c r="B69" s="19">
        <v>30855009</v>
      </c>
      <c r="C69" s="19"/>
      <c r="D69" s="20">
        <v>38599562</v>
      </c>
      <c r="E69" s="21">
        <v>32423300</v>
      </c>
      <c r="F69" s="21">
        <v>3073952</v>
      </c>
      <c r="G69" s="21">
        <v>3144812</v>
      </c>
      <c r="H69" s="21">
        <v>3234135</v>
      </c>
      <c r="I69" s="21">
        <v>9452899</v>
      </c>
      <c r="J69" s="21">
        <v>3053638</v>
      </c>
      <c r="K69" s="21">
        <v>3046768</v>
      </c>
      <c r="L69" s="21">
        <v>2819908</v>
      </c>
      <c r="M69" s="21">
        <v>8920314</v>
      </c>
      <c r="N69" s="21">
        <v>2947829</v>
      </c>
      <c r="O69" s="21">
        <v>2673553</v>
      </c>
      <c r="P69" s="21">
        <v>2545909</v>
      </c>
      <c r="Q69" s="21">
        <v>8167291</v>
      </c>
      <c r="R69" s="21"/>
      <c r="S69" s="21"/>
      <c r="T69" s="21"/>
      <c r="U69" s="21"/>
      <c r="V69" s="21">
        <v>26540504</v>
      </c>
      <c r="W69" s="21">
        <v>28949670</v>
      </c>
      <c r="X69" s="21"/>
      <c r="Y69" s="20"/>
      <c r="Z69" s="23">
        <v>32423300</v>
      </c>
    </row>
    <row r="70" spans="1:26" ht="12.75" hidden="1">
      <c r="A70" s="39" t="s">
        <v>103</v>
      </c>
      <c r="B70" s="19">
        <v>7764643</v>
      </c>
      <c r="C70" s="19"/>
      <c r="D70" s="20">
        <v>13925836</v>
      </c>
      <c r="E70" s="21">
        <v>4586372</v>
      </c>
      <c r="F70" s="21">
        <v>600036</v>
      </c>
      <c r="G70" s="21">
        <v>471146</v>
      </c>
      <c r="H70" s="21">
        <v>522105</v>
      </c>
      <c r="I70" s="21">
        <v>1593287</v>
      </c>
      <c r="J70" s="21">
        <v>513133</v>
      </c>
      <c r="K70" s="21">
        <v>435757</v>
      </c>
      <c r="L70" s="21">
        <v>346345</v>
      </c>
      <c r="M70" s="21">
        <v>1295235</v>
      </c>
      <c r="N70" s="21">
        <v>333267</v>
      </c>
      <c r="O70" s="21">
        <v>281777</v>
      </c>
      <c r="P70" s="21">
        <v>60069</v>
      </c>
      <c r="Q70" s="21">
        <v>675113</v>
      </c>
      <c r="R70" s="21"/>
      <c r="S70" s="21"/>
      <c r="T70" s="21"/>
      <c r="U70" s="21"/>
      <c r="V70" s="21">
        <v>3563635</v>
      </c>
      <c r="W70" s="21">
        <v>10444374</v>
      </c>
      <c r="X70" s="21"/>
      <c r="Y70" s="20"/>
      <c r="Z70" s="23">
        <v>4586372</v>
      </c>
    </row>
    <row r="71" spans="1:26" ht="12.75" hidden="1">
      <c r="A71" s="39" t="s">
        <v>104</v>
      </c>
      <c r="B71" s="19">
        <v>9275763</v>
      </c>
      <c r="C71" s="19"/>
      <c r="D71" s="20">
        <v>11229904</v>
      </c>
      <c r="E71" s="21">
        <v>12766739</v>
      </c>
      <c r="F71" s="21">
        <v>764334</v>
      </c>
      <c r="G71" s="21">
        <v>951533</v>
      </c>
      <c r="H71" s="21">
        <v>1002326</v>
      </c>
      <c r="I71" s="21">
        <v>2718193</v>
      </c>
      <c r="J71" s="21">
        <v>818253</v>
      </c>
      <c r="K71" s="21">
        <v>898059</v>
      </c>
      <c r="L71" s="21">
        <v>768830</v>
      </c>
      <c r="M71" s="21">
        <v>2485142</v>
      </c>
      <c r="N71" s="21">
        <v>881240</v>
      </c>
      <c r="O71" s="21">
        <v>681178</v>
      </c>
      <c r="P71" s="21">
        <v>756515</v>
      </c>
      <c r="Q71" s="21">
        <v>2318933</v>
      </c>
      <c r="R71" s="21"/>
      <c r="S71" s="21"/>
      <c r="T71" s="21"/>
      <c r="U71" s="21"/>
      <c r="V71" s="21">
        <v>7522268</v>
      </c>
      <c r="W71" s="21">
        <v>8422425</v>
      </c>
      <c r="X71" s="21"/>
      <c r="Y71" s="20"/>
      <c r="Z71" s="23">
        <v>12766739</v>
      </c>
    </row>
    <row r="72" spans="1:26" ht="12.75" hidden="1">
      <c r="A72" s="39" t="s">
        <v>105</v>
      </c>
      <c r="B72" s="19">
        <v>7152148</v>
      </c>
      <c r="C72" s="19"/>
      <c r="D72" s="20">
        <v>6958560</v>
      </c>
      <c r="E72" s="21">
        <v>7566171</v>
      </c>
      <c r="F72" s="21">
        <v>868584</v>
      </c>
      <c r="G72" s="21">
        <v>890804</v>
      </c>
      <c r="H72" s="21">
        <v>869445</v>
      </c>
      <c r="I72" s="21">
        <v>2628833</v>
      </c>
      <c r="J72" s="21">
        <v>877829</v>
      </c>
      <c r="K72" s="21">
        <v>869910</v>
      </c>
      <c r="L72" s="21">
        <v>862969</v>
      </c>
      <c r="M72" s="21">
        <v>2610708</v>
      </c>
      <c r="N72" s="21">
        <v>881402</v>
      </c>
      <c r="O72" s="21">
        <v>869919</v>
      </c>
      <c r="P72" s="21">
        <v>883936</v>
      </c>
      <c r="Q72" s="21">
        <v>2635257</v>
      </c>
      <c r="R72" s="21"/>
      <c r="S72" s="21"/>
      <c r="T72" s="21"/>
      <c r="U72" s="21"/>
      <c r="V72" s="21">
        <v>7874798</v>
      </c>
      <c r="W72" s="21">
        <v>5218920</v>
      </c>
      <c r="X72" s="21"/>
      <c r="Y72" s="20"/>
      <c r="Z72" s="23">
        <v>7566171</v>
      </c>
    </row>
    <row r="73" spans="1:26" ht="12.75" hidden="1">
      <c r="A73" s="39" t="s">
        <v>106</v>
      </c>
      <c r="B73" s="19">
        <v>6662455</v>
      </c>
      <c r="C73" s="19"/>
      <c r="D73" s="20">
        <v>6485262</v>
      </c>
      <c r="E73" s="21">
        <v>7504018</v>
      </c>
      <c r="F73" s="21">
        <v>840998</v>
      </c>
      <c r="G73" s="21">
        <v>831329</v>
      </c>
      <c r="H73" s="21">
        <v>840259</v>
      </c>
      <c r="I73" s="21">
        <v>2512586</v>
      </c>
      <c r="J73" s="21">
        <v>844423</v>
      </c>
      <c r="K73" s="21">
        <v>843042</v>
      </c>
      <c r="L73" s="21">
        <v>841764</v>
      </c>
      <c r="M73" s="21">
        <v>2529229</v>
      </c>
      <c r="N73" s="21">
        <v>851920</v>
      </c>
      <c r="O73" s="21">
        <v>840679</v>
      </c>
      <c r="P73" s="21">
        <v>845387</v>
      </c>
      <c r="Q73" s="21">
        <v>2537986</v>
      </c>
      <c r="R73" s="21"/>
      <c r="S73" s="21"/>
      <c r="T73" s="21"/>
      <c r="U73" s="21"/>
      <c r="V73" s="21">
        <v>7579801</v>
      </c>
      <c r="W73" s="21">
        <v>4863951</v>
      </c>
      <c r="X73" s="21"/>
      <c r="Y73" s="20"/>
      <c r="Z73" s="23">
        <v>7504018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2</v>
      </c>
      <c r="Q74" s="21">
        <v>2</v>
      </c>
      <c r="R74" s="21"/>
      <c r="S74" s="21"/>
      <c r="T74" s="21"/>
      <c r="U74" s="21"/>
      <c r="V74" s="21">
        <v>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9272167</v>
      </c>
      <c r="C75" s="28"/>
      <c r="D75" s="29">
        <v>5896260</v>
      </c>
      <c r="E75" s="30">
        <v>8791256</v>
      </c>
      <c r="F75" s="30">
        <v>738644</v>
      </c>
      <c r="G75" s="30">
        <v>623683</v>
      </c>
      <c r="H75" s="30">
        <v>760135</v>
      </c>
      <c r="I75" s="30">
        <v>2122462</v>
      </c>
      <c r="J75" s="30">
        <v>729261</v>
      </c>
      <c r="K75" s="30">
        <v>781970</v>
      </c>
      <c r="L75" s="30">
        <v>761933</v>
      </c>
      <c r="M75" s="30">
        <v>2273164</v>
      </c>
      <c r="N75" s="30">
        <v>689065</v>
      </c>
      <c r="O75" s="30">
        <v>828583</v>
      </c>
      <c r="P75" s="30">
        <v>1071025</v>
      </c>
      <c r="Q75" s="30">
        <v>2588673</v>
      </c>
      <c r="R75" s="30"/>
      <c r="S75" s="30"/>
      <c r="T75" s="30"/>
      <c r="U75" s="30"/>
      <c r="V75" s="30">
        <v>6984299</v>
      </c>
      <c r="W75" s="30">
        <v>4422195</v>
      </c>
      <c r="X75" s="30"/>
      <c r="Y75" s="29"/>
      <c r="Z75" s="31">
        <v>8791256</v>
      </c>
    </row>
    <row r="76" spans="1:26" ht="12.75" hidden="1">
      <c r="A76" s="42" t="s">
        <v>287</v>
      </c>
      <c r="B76" s="32">
        <v>42505795</v>
      </c>
      <c r="C76" s="32"/>
      <c r="D76" s="33">
        <v>45699325</v>
      </c>
      <c r="E76" s="34">
        <v>34597643</v>
      </c>
      <c r="F76" s="34">
        <v>1256208</v>
      </c>
      <c r="G76" s="34">
        <v>2073159</v>
      </c>
      <c r="H76" s="34">
        <v>1499153</v>
      </c>
      <c r="I76" s="34">
        <v>4828520</v>
      </c>
      <c r="J76" s="34">
        <v>2276743</v>
      </c>
      <c r="K76" s="34">
        <v>2054433</v>
      </c>
      <c r="L76" s="34">
        <v>1517254</v>
      </c>
      <c r="M76" s="34">
        <v>5848430</v>
      </c>
      <c r="N76" s="34">
        <v>998430</v>
      </c>
      <c r="O76" s="34"/>
      <c r="P76" s="34"/>
      <c r="Q76" s="34">
        <v>998430</v>
      </c>
      <c r="R76" s="34"/>
      <c r="S76" s="34"/>
      <c r="T76" s="34"/>
      <c r="U76" s="34"/>
      <c r="V76" s="34">
        <v>11675380</v>
      </c>
      <c r="W76" s="34">
        <v>21790598</v>
      </c>
      <c r="X76" s="34"/>
      <c r="Y76" s="33"/>
      <c r="Z76" s="35">
        <v>34597643</v>
      </c>
    </row>
    <row r="77" spans="1:26" ht="12.75" hidden="1">
      <c r="A77" s="37" t="s">
        <v>31</v>
      </c>
      <c r="B77" s="19">
        <v>12259011</v>
      </c>
      <c r="C77" s="19"/>
      <c r="D77" s="20">
        <v>10102645</v>
      </c>
      <c r="E77" s="21">
        <v>10102645</v>
      </c>
      <c r="F77" s="21">
        <v>377017</v>
      </c>
      <c r="G77" s="21">
        <v>887863</v>
      </c>
      <c r="H77" s="21">
        <v>574273</v>
      </c>
      <c r="I77" s="21">
        <v>1839153</v>
      </c>
      <c r="J77" s="21">
        <v>1127328</v>
      </c>
      <c r="K77" s="21">
        <v>697168</v>
      </c>
      <c r="L77" s="21">
        <v>370524</v>
      </c>
      <c r="M77" s="21">
        <v>2195020</v>
      </c>
      <c r="N77" s="21">
        <v>285912</v>
      </c>
      <c r="O77" s="21"/>
      <c r="P77" s="21"/>
      <c r="Q77" s="21">
        <v>285912</v>
      </c>
      <c r="R77" s="21"/>
      <c r="S77" s="21"/>
      <c r="T77" s="21"/>
      <c r="U77" s="21"/>
      <c r="V77" s="21">
        <v>4320085</v>
      </c>
      <c r="W77" s="21">
        <v>7068409</v>
      </c>
      <c r="X77" s="21"/>
      <c r="Y77" s="20"/>
      <c r="Z77" s="23">
        <v>10102645</v>
      </c>
    </row>
    <row r="78" spans="1:26" ht="12.75" hidden="1">
      <c r="A78" s="38" t="s">
        <v>32</v>
      </c>
      <c r="B78" s="19">
        <v>20974617</v>
      </c>
      <c r="C78" s="19"/>
      <c r="D78" s="20">
        <v>30879672</v>
      </c>
      <c r="E78" s="21">
        <v>24494998</v>
      </c>
      <c r="F78" s="21">
        <v>879191</v>
      </c>
      <c r="G78" s="21">
        <v>1185296</v>
      </c>
      <c r="H78" s="21">
        <v>924880</v>
      </c>
      <c r="I78" s="21">
        <v>2989367</v>
      </c>
      <c r="J78" s="21">
        <v>1149415</v>
      </c>
      <c r="K78" s="21">
        <v>1357265</v>
      </c>
      <c r="L78" s="21">
        <v>1146730</v>
      </c>
      <c r="M78" s="21">
        <v>3653410</v>
      </c>
      <c r="N78" s="21">
        <v>712518</v>
      </c>
      <c r="O78" s="21"/>
      <c r="P78" s="21"/>
      <c r="Q78" s="21">
        <v>712518</v>
      </c>
      <c r="R78" s="21"/>
      <c r="S78" s="21"/>
      <c r="T78" s="21"/>
      <c r="U78" s="21"/>
      <c r="V78" s="21">
        <v>7355295</v>
      </c>
      <c r="W78" s="21">
        <v>14722189</v>
      </c>
      <c r="X78" s="21"/>
      <c r="Y78" s="20"/>
      <c r="Z78" s="23">
        <v>24494998</v>
      </c>
    </row>
    <row r="79" spans="1:26" ht="12.75" hidden="1">
      <c r="A79" s="39" t="s">
        <v>103</v>
      </c>
      <c r="B79" s="19">
        <v>6539687</v>
      </c>
      <c r="C79" s="19"/>
      <c r="D79" s="20">
        <v>11140668</v>
      </c>
      <c r="E79" s="21">
        <v>8984000</v>
      </c>
      <c r="F79" s="21">
        <v>220298</v>
      </c>
      <c r="G79" s="21">
        <v>271199</v>
      </c>
      <c r="H79" s="21">
        <v>215171</v>
      </c>
      <c r="I79" s="21">
        <v>706668</v>
      </c>
      <c r="J79" s="21">
        <v>237643</v>
      </c>
      <c r="K79" s="21">
        <v>441555</v>
      </c>
      <c r="L79" s="21">
        <v>368792</v>
      </c>
      <c r="M79" s="21">
        <v>1047990</v>
      </c>
      <c r="N79" s="21">
        <v>1993</v>
      </c>
      <c r="O79" s="21"/>
      <c r="P79" s="21"/>
      <c r="Q79" s="21">
        <v>1993</v>
      </c>
      <c r="R79" s="21"/>
      <c r="S79" s="21"/>
      <c r="T79" s="21"/>
      <c r="U79" s="21"/>
      <c r="V79" s="21">
        <v>1756651</v>
      </c>
      <c r="W79" s="21">
        <v>5237810</v>
      </c>
      <c r="X79" s="21"/>
      <c r="Y79" s="20"/>
      <c r="Z79" s="23">
        <v>8984000</v>
      </c>
    </row>
    <row r="80" spans="1:26" ht="12.75" hidden="1">
      <c r="A80" s="39" t="s">
        <v>104</v>
      </c>
      <c r="B80" s="19">
        <v>3829157</v>
      </c>
      <c r="C80" s="19"/>
      <c r="D80" s="20">
        <v>8984004</v>
      </c>
      <c r="E80" s="21">
        <v>5566998</v>
      </c>
      <c r="F80" s="21">
        <v>187350</v>
      </c>
      <c r="G80" s="21">
        <v>273486</v>
      </c>
      <c r="H80" s="21">
        <v>206242</v>
      </c>
      <c r="I80" s="21">
        <v>667078</v>
      </c>
      <c r="J80" s="21">
        <v>292400</v>
      </c>
      <c r="K80" s="21">
        <v>279029</v>
      </c>
      <c r="L80" s="21">
        <v>253113</v>
      </c>
      <c r="M80" s="21">
        <v>824542</v>
      </c>
      <c r="N80" s="21">
        <v>217772</v>
      </c>
      <c r="O80" s="21"/>
      <c r="P80" s="21"/>
      <c r="Q80" s="21">
        <v>217772</v>
      </c>
      <c r="R80" s="21"/>
      <c r="S80" s="21"/>
      <c r="T80" s="21"/>
      <c r="U80" s="21"/>
      <c r="V80" s="21">
        <v>1709392</v>
      </c>
      <c r="W80" s="21">
        <v>3621990</v>
      </c>
      <c r="X80" s="21"/>
      <c r="Y80" s="20"/>
      <c r="Z80" s="23">
        <v>5566998</v>
      </c>
    </row>
    <row r="81" spans="1:26" ht="12.75" hidden="1">
      <c r="A81" s="39" t="s">
        <v>105</v>
      </c>
      <c r="B81" s="19">
        <v>5367554</v>
      </c>
      <c r="C81" s="19"/>
      <c r="D81" s="20">
        <v>5567004</v>
      </c>
      <c r="E81" s="21">
        <v>5188003</v>
      </c>
      <c r="F81" s="21">
        <v>225901</v>
      </c>
      <c r="G81" s="21">
        <v>323622</v>
      </c>
      <c r="H81" s="21">
        <v>247312</v>
      </c>
      <c r="I81" s="21">
        <v>796835</v>
      </c>
      <c r="J81" s="21">
        <v>295141</v>
      </c>
      <c r="K81" s="21">
        <v>317911</v>
      </c>
      <c r="L81" s="21">
        <v>267095</v>
      </c>
      <c r="M81" s="21">
        <v>880147</v>
      </c>
      <c r="N81" s="21">
        <v>250556</v>
      </c>
      <c r="O81" s="21"/>
      <c r="P81" s="21"/>
      <c r="Q81" s="21">
        <v>250556</v>
      </c>
      <c r="R81" s="21"/>
      <c r="S81" s="21"/>
      <c r="T81" s="21"/>
      <c r="U81" s="21"/>
      <c r="V81" s="21">
        <v>1927538</v>
      </c>
      <c r="W81" s="21">
        <v>3453760</v>
      </c>
      <c r="X81" s="21"/>
      <c r="Y81" s="20"/>
      <c r="Z81" s="23">
        <v>5188003</v>
      </c>
    </row>
    <row r="82" spans="1:26" ht="12.75" hidden="1">
      <c r="A82" s="39" t="s">
        <v>106</v>
      </c>
      <c r="B82" s="19">
        <v>5238219</v>
      </c>
      <c r="C82" s="19"/>
      <c r="D82" s="20">
        <v>5187996</v>
      </c>
      <c r="E82" s="21"/>
      <c r="F82" s="21">
        <v>245642</v>
      </c>
      <c r="G82" s="21">
        <v>316989</v>
      </c>
      <c r="H82" s="21">
        <v>256155</v>
      </c>
      <c r="I82" s="21">
        <v>818786</v>
      </c>
      <c r="J82" s="21">
        <v>324231</v>
      </c>
      <c r="K82" s="21">
        <v>318770</v>
      </c>
      <c r="L82" s="21">
        <v>257730</v>
      </c>
      <c r="M82" s="21">
        <v>900731</v>
      </c>
      <c r="N82" s="21">
        <v>242197</v>
      </c>
      <c r="O82" s="21"/>
      <c r="P82" s="21"/>
      <c r="Q82" s="21">
        <v>242197</v>
      </c>
      <c r="R82" s="21"/>
      <c r="S82" s="21"/>
      <c r="T82" s="21"/>
      <c r="U82" s="21"/>
      <c r="V82" s="21">
        <v>1961714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>
        <v>4755997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2408629</v>
      </c>
      <c r="X83" s="21"/>
      <c r="Y83" s="20"/>
      <c r="Z83" s="23">
        <v>4755997</v>
      </c>
    </row>
    <row r="84" spans="1:26" ht="12.75" hidden="1">
      <c r="A84" s="40" t="s">
        <v>110</v>
      </c>
      <c r="B84" s="28">
        <v>9272167</v>
      </c>
      <c r="C84" s="28"/>
      <c r="D84" s="29">
        <v>4717008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4915870</v>
      </c>
      <c r="D5" s="357">
        <f t="shared" si="0"/>
        <v>0</v>
      </c>
      <c r="E5" s="356">
        <f t="shared" si="0"/>
        <v>2832000</v>
      </c>
      <c r="F5" s="358">
        <f t="shared" si="0"/>
        <v>2832000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2124000</v>
      </c>
      <c r="Y5" s="358">
        <f t="shared" si="0"/>
        <v>-2124000</v>
      </c>
      <c r="Z5" s="359">
        <f>+IF(X5&lt;&gt;0,+(Y5/X5)*100,0)</f>
        <v>-100</v>
      </c>
      <c r="AA5" s="360">
        <f>+AA6+AA8+AA11+AA13+AA15</f>
        <v>2832000</v>
      </c>
    </row>
    <row r="6" spans="1:27" ht="12.75">
      <c r="A6" s="361" t="s">
        <v>205</v>
      </c>
      <c r="B6" s="142"/>
      <c r="C6" s="60">
        <f>+C7</f>
        <v>2503063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1000000</v>
      </c>
    </row>
    <row r="7" spans="1:27" ht="12.75">
      <c r="A7" s="291" t="s">
        <v>229</v>
      </c>
      <c r="B7" s="142"/>
      <c r="C7" s="60">
        <v>2503063</v>
      </c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1000000</v>
      </c>
    </row>
    <row r="8" spans="1:27" ht="12.75">
      <c r="A8" s="361" t="s">
        <v>206</v>
      </c>
      <c r="B8" s="142"/>
      <c r="C8" s="60">
        <f aca="true" t="shared" si="2" ref="C8:Y8">SUM(C9:C10)</f>
        <v>497484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497484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1185412</v>
      </c>
      <c r="D11" s="363">
        <f aca="true" t="shared" si="3" ref="D11:AA11">+D12</f>
        <v>0</v>
      </c>
      <c r="E11" s="362">
        <f t="shared" si="3"/>
        <v>759000</v>
      </c>
      <c r="F11" s="364">
        <f t="shared" si="3"/>
        <v>759000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569250</v>
      </c>
      <c r="Y11" s="364">
        <f t="shared" si="3"/>
        <v>-569250</v>
      </c>
      <c r="Z11" s="365">
        <f>+IF(X11&lt;&gt;0,+(Y11/X11)*100,0)</f>
        <v>-100</v>
      </c>
      <c r="AA11" s="366">
        <f t="shared" si="3"/>
        <v>759000</v>
      </c>
    </row>
    <row r="12" spans="1:27" ht="12.75">
      <c r="A12" s="291" t="s">
        <v>232</v>
      </c>
      <c r="B12" s="136"/>
      <c r="C12" s="60">
        <v>1185412</v>
      </c>
      <c r="D12" s="340"/>
      <c r="E12" s="60">
        <v>759000</v>
      </c>
      <c r="F12" s="59">
        <v>759000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569250</v>
      </c>
      <c r="Y12" s="59">
        <v>-569250</v>
      </c>
      <c r="Z12" s="61">
        <v>-100</v>
      </c>
      <c r="AA12" s="62">
        <v>759000</v>
      </c>
    </row>
    <row r="13" spans="1:27" ht="12.75">
      <c r="A13" s="361" t="s">
        <v>208</v>
      </c>
      <c r="B13" s="136"/>
      <c r="C13" s="275">
        <f>+C14</f>
        <v>582409</v>
      </c>
      <c r="D13" s="341">
        <f aca="true" t="shared" si="4" ref="D13:AA13">+D14</f>
        <v>0</v>
      </c>
      <c r="E13" s="275">
        <f t="shared" si="4"/>
        <v>521000</v>
      </c>
      <c r="F13" s="342">
        <f t="shared" si="4"/>
        <v>521000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390750</v>
      </c>
      <c r="Y13" s="342">
        <f t="shared" si="4"/>
        <v>-390750</v>
      </c>
      <c r="Z13" s="335">
        <f>+IF(X13&lt;&gt;0,+(Y13/X13)*100,0)</f>
        <v>-100</v>
      </c>
      <c r="AA13" s="273">
        <f t="shared" si="4"/>
        <v>521000</v>
      </c>
    </row>
    <row r="14" spans="1:27" ht="12.75">
      <c r="A14" s="291" t="s">
        <v>233</v>
      </c>
      <c r="B14" s="136"/>
      <c r="C14" s="60">
        <v>582409</v>
      </c>
      <c r="D14" s="340"/>
      <c r="E14" s="60">
        <v>521000</v>
      </c>
      <c r="F14" s="59">
        <v>521000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390750</v>
      </c>
      <c r="Y14" s="59">
        <v>-390750</v>
      </c>
      <c r="Z14" s="61">
        <v>-100</v>
      </c>
      <c r="AA14" s="62">
        <v>521000</v>
      </c>
    </row>
    <row r="15" spans="1:27" ht="12.75">
      <c r="A15" s="361" t="s">
        <v>209</v>
      </c>
      <c r="B15" s="136"/>
      <c r="C15" s="60">
        <f aca="true" t="shared" si="5" ref="C15:Y15">SUM(C16:C20)</f>
        <v>147502</v>
      </c>
      <c r="D15" s="340">
        <f t="shared" si="5"/>
        <v>0</v>
      </c>
      <c r="E15" s="60">
        <f t="shared" si="5"/>
        <v>552000</v>
      </c>
      <c r="F15" s="59">
        <f t="shared" si="5"/>
        <v>552000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414000</v>
      </c>
      <c r="Y15" s="59">
        <f t="shared" si="5"/>
        <v>-414000</v>
      </c>
      <c r="Z15" s="61">
        <f>+IF(X15&lt;&gt;0,+(Y15/X15)*100,0)</f>
        <v>-100</v>
      </c>
      <c r="AA15" s="62">
        <f>SUM(AA16:AA20)</f>
        <v>552000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147502</v>
      </c>
      <c r="D20" s="340"/>
      <c r="E20" s="60">
        <v>552000</v>
      </c>
      <c r="F20" s="59">
        <v>552000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414000</v>
      </c>
      <c r="Y20" s="59">
        <v>-414000</v>
      </c>
      <c r="Z20" s="61">
        <v>-100</v>
      </c>
      <c r="AA20" s="62">
        <v>552000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759858</v>
      </c>
      <c r="D22" s="344">
        <f t="shared" si="6"/>
        <v>0</v>
      </c>
      <c r="E22" s="343">
        <f t="shared" si="6"/>
        <v>114000</v>
      </c>
      <c r="F22" s="345">
        <f t="shared" si="6"/>
        <v>114000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85500</v>
      </c>
      <c r="Y22" s="345">
        <f t="shared" si="6"/>
        <v>-85500</v>
      </c>
      <c r="Z22" s="336">
        <f>+IF(X22&lt;&gt;0,+(Y22/X22)*100,0)</f>
        <v>-100</v>
      </c>
      <c r="AA22" s="350">
        <f>SUM(AA23:AA32)</f>
        <v>114000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759858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114000</v>
      </c>
      <c r="F25" s="59">
        <v>114000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85500</v>
      </c>
      <c r="Y25" s="59">
        <v>-85500</v>
      </c>
      <c r="Z25" s="61">
        <v>-100</v>
      </c>
      <c r="AA25" s="62">
        <v>114000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500000</v>
      </c>
      <c r="F37" s="345">
        <f t="shared" si="8"/>
        <v>500000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375000</v>
      </c>
      <c r="Y37" s="345">
        <f t="shared" si="8"/>
        <v>-375000</v>
      </c>
      <c r="Z37" s="336">
        <f>+IF(X37&lt;&gt;0,+(Y37/X37)*100,0)</f>
        <v>-100</v>
      </c>
      <c r="AA37" s="350">
        <f t="shared" si="8"/>
        <v>500000</v>
      </c>
    </row>
    <row r="38" spans="1:27" ht="12.75">
      <c r="A38" s="361" t="s">
        <v>213</v>
      </c>
      <c r="B38" s="142"/>
      <c r="C38" s="60"/>
      <c r="D38" s="340"/>
      <c r="E38" s="60">
        <v>500000</v>
      </c>
      <c r="F38" s="59">
        <v>500000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375000</v>
      </c>
      <c r="Y38" s="59">
        <v>-375000</v>
      </c>
      <c r="Z38" s="61">
        <v>-100</v>
      </c>
      <c r="AA38" s="62">
        <v>500000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97000</v>
      </c>
      <c r="F40" s="345">
        <f t="shared" si="9"/>
        <v>97000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72750</v>
      </c>
      <c r="Y40" s="345">
        <f t="shared" si="9"/>
        <v>-72750</v>
      </c>
      <c r="Z40" s="336">
        <f>+IF(X40&lt;&gt;0,+(Y40/X40)*100,0)</f>
        <v>-100</v>
      </c>
      <c r="AA40" s="350">
        <f>SUM(AA41:AA49)</f>
        <v>97000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97000</v>
      </c>
      <c r="F43" s="370">
        <v>97000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72750</v>
      </c>
      <c r="Y43" s="370">
        <v>-72750</v>
      </c>
      <c r="Z43" s="371">
        <v>-100</v>
      </c>
      <c r="AA43" s="303">
        <v>97000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5675728</v>
      </c>
      <c r="D60" s="346">
        <f t="shared" si="14"/>
        <v>0</v>
      </c>
      <c r="E60" s="219">
        <f t="shared" si="14"/>
        <v>3543000</v>
      </c>
      <c r="F60" s="264">
        <f t="shared" si="14"/>
        <v>3543000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2657250</v>
      </c>
      <c r="Y60" s="264">
        <f t="shared" si="14"/>
        <v>-2657250</v>
      </c>
      <c r="Z60" s="337">
        <f>+IF(X60&lt;&gt;0,+(Y60/X60)*100,0)</f>
        <v>-100</v>
      </c>
      <c r="AA60" s="232">
        <f>+AA57+AA54+AA51+AA40+AA37+AA34+AA22+AA5</f>
        <v>3543000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153891513</v>
      </c>
      <c r="D5" s="153">
        <f>SUM(D6:D8)</f>
        <v>0</v>
      </c>
      <c r="E5" s="154">
        <f t="shared" si="0"/>
        <v>76089506</v>
      </c>
      <c r="F5" s="100">
        <f t="shared" si="0"/>
        <v>78271389</v>
      </c>
      <c r="G5" s="100">
        <f t="shared" si="0"/>
        <v>37915954</v>
      </c>
      <c r="H5" s="100">
        <f t="shared" si="0"/>
        <v>973915</v>
      </c>
      <c r="I5" s="100">
        <f t="shared" si="0"/>
        <v>732139</v>
      </c>
      <c r="J5" s="100">
        <f t="shared" si="0"/>
        <v>39622008</v>
      </c>
      <c r="K5" s="100">
        <f t="shared" si="0"/>
        <v>1172228</v>
      </c>
      <c r="L5" s="100">
        <f t="shared" si="0"/>
        <v>747651</v>
      </c>
      <c r="M5" s="100">
        <f t="shared" si="0"/>
        <v>2798519</v>
      </c>
      <c r="N5" s="100">
        <f t="shared" si="0"/>
        <v>4718398</v>
      </c>
      <c r="O5" s="100">
        <f t="shared" si="0"/>
        <v>813531</v>
      </c>
      <c r="P5" s="100">
        <f t="shared" si="0"/>
        <v>784678</v>
      </c>
      <c r="Q5" s="100">
        <f t="shared" si="0"/>
        <v>560324</v>
      </c>
      <c r="R5" s="100">
        <f t="shared" si="0"/>
        <v>2158533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46498939</v>
      </c>
      <c r="X5" s="100">
        <f t="shared" si="0"/>
        <v>57067128</v>
      </c>
      <c r="Y5" s="100">
        <f t="shared" si="0"/>
        <v>-10568189</v>
      </c>
      <c r="Z5" s="137">
        <f>+IF(X5&lt;&gt;0,+(Y5/X5)*100,0)</f>
        <v>-18.518873071727036</v>
      </c>
      <c r="AA5" s="153">
        <f>SUM(AA6:AA8)</f>
        <v>78271389</v>
      </c>
    </row>
    <row r="6" spans="1:27" ht="12.75">
      <c r="A6" s="138" t="s">
        <v>75</v>
      </c>
      <c r="B6" s="136"/>
      <c r="C6" s="155">
        <v>2470006</v>
      </c>
      <c r="D6" s="155"/>
      <c r="E6" s="156">
        <v>3150000</v>
      </c>
      <c r="F6" s="60">
        <v>3150000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</v>
      </c>
      <c r="R6" s="60">
        <v>2</v>
      </c>
      <c r="S6" s="60"/>
      <c r="T6" s="60"/>
      <c r="U6" s="60"/>
      <c r="V6" s="60"/>
      <c r="W6" s="60">
        <v>2</v>
      </c>
      <c r="X6" s="60">
        <v>2362500</v>
      </c>
      <c r="Y6" s="60">
        <v>-2362498</v>
      </c>
      <c r="Z6" s="140">
        <v>-100</v>
      </c>
      <c r="AA6" s="155">
        <v>3150000</v>
      </c>
    </row>
    <row r="7" spans="1:27" ht="12.75">
      <c r="A7" s="138" t="s">
        <v>76</v>
      </c>
      <c r="B7" s="136"/>
      <c r="C7" s="157">
        <v>150929619</v>
      </c>
      <c r="D7" s="157"/>
      <c r="E7" s="158">
        <v>72939506</v>
      </c>
      <c r="F7" s="159">
        <v>72407024</v>
      </c>
      <c r="G7" s="159">
        <v>37868730</v>
      </c>
      <c r="H7" s="159">
        <v>934508</v>
      </c>
      <c r="I7" s="159">
        <v>695726</v>
      </c>
      <c r="J7" s="159">
        <v>39498964</v>
      </c>
      <c r="K7" s="159">
        <v>705991</v>
      </c>
      <c r="L7" s="159">
        <v>697806</v>
      </c>
      <c r="M7" s="159">
        <v>2759961</v>
      </c>
      <c r="N7" s="159">
        <v>4163758</v>
      </c>
      <c r="O7" s="159">
        <v>705220</v>
      </c>
      <c r="P7" s="159">
        <v>725009</v>
      </c>
      <c r="Q7" s="159">
        <v>516671</v>
      </c>
      <c r="R7" s="159">
        <v>1946900</v>
      </c>
      <c r="S7" s="159"/>
      <c r="T7" s="159"/>
      <c r="U7" s="159"/>
      <c r="V7" s="159"/>
      <c r="W7" s="159">
        <v>45609622</v>
      </c>
      <c r="X7" s="159">
        <v>54704628</v>
      </c>
      <c r="Y7" s="159">
        <v>-9095006</v>
      </c>
      <c r="Z7" s="141">
        <v>-16.63</v>
      </c>
      <c r="AA7" s="157">
        <v>72407024</v>
      </c>
    </row>
    <row r="8" spans="1:27" ht="12.75">
      <c r="A8" s="138" t="s">
        <v>77</v>
      </c>
      <c r="B8" s="136"/>
      <c r="C8" s="155">
        <v>491888</v>
      </c>
      <c r="D8" s="155"/>
      <c r="E8" s="156"/>
      <c r="F8" s="60">
        <v>2714365</v>
      </c>
      <c r="G8" s="60">
        <v>47224</v>
      </c>
      <c r="H8" s="60">
        <v>39407</v>
      </c>
      <c r="I8" s="60">
        <v>36413</v>
      </c>
      <c r="J8" s="60">
        <v>123044</v>
      </c>
      <c r="K8" s="60">
        <v>466237</v>
      </c>
      <c r="L8" s="60">
        <v>49845</v>
      </c>
      <c r="M8" s="60">
        <v>38558</v>
      </c>
      <c r="N8" s="60">
        <v>554640</v>
      </c>
      <c r="O8" s="60">
        <v>108311</v>
      </c>
      <c r="P8" s="60">
        <v>59669</v>
      </c>
      <c r="Q8" s="60">
        <v>43651</v>
      </c>
      <c r="R8" s="60">
        <v>211631</v>
      </c>
      <c r="S8" s="60"/>
      <c r="T8" s="60"/>
      <c r="U8" s="60"/>
      <c r="V8" s="60"/>
      <c r="W8" s="60">
        <v>889315</v>
      </c>
      <c r="X8" s="60"/>
      <c r="Y8" s="60">
        <v>889315</v>
      </c>
      <c r="Z8" s="140">
        <v>0</v>
      </c>
      <c r="AA8" s="155">
        <v>2714365</v>
      </c>
    </row>
    <row r="9" spans="1:27" ht="12.75">
      <c r="A9" s="135" t="s">
        <v>78</v>
      </c>
      <c r="B9" s="136"/>
      <c r="C9" s="153">
        <f aca="true" t="shared" si="1" ref="C9:Y9">SUM(C10:C14)</f>
        <v>378483</v>
      </c>
      <c r="D9" s="153">
        <f>SUM(D10:D14)</f>
        <v>0</v>
      </c>
      <c r="E9" s="154">
        <f t="shared" si="1"/>
        <v>145000</v>
      </c>
      <c r="F9" s="100">
        <f t="shared" si="1"/>
        <v>204968</v>
      </c>
      <c r="G9" s="100">
        <f t="shared" si="1"/>
        <v>16211</v>
      </c>
      <c r="H9" s="100">
        <f t="shared" si="1"/>
        <v>16970</v>
      </c>
      <c r="I9" s="100">
        <f t="shared" si="1"/>
        <v>13187</v>
      </c>
      <c r="J9" s="100">
        <f t="shared" si="1"/>
        <v>46368</v>
      </c>
      <c r="K9" s="100">
        <f t="shared" si="1"/>
        <v>12264</v>
      </c>
      <c r="L9" s="100">
        <f t="shared" si="1"/>
        <v>11217</v>
      </c>
      <c r="M9" s="100">
        <f t="shared" si="1"/>
        <v>5635</v>
      </c>
      <c r="N9" s="100">
        <f t="shared" si="1"/>
        <v>29116</v>
      </c>
      <c r="O9" s="100">
        <f t="shared" si="1"/>
        <v>-15160</v>
      </c>
      <c r="P9" s="100">
        <f t="shared" si="1"/>
        <v>7422</v>
      </c>
      <c r="Q9" s="100">
        <f t="shared" si="1"/>
        <v>18536</v>
      </c>
      <c r="R9" s="100">
        <f t="shared" si="1"/>
        <v>10798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86282</v>
      </c>
      <c r="X9" s="100">
        <f t="shared" si="1"/>
        <v>108747</v>
      </c>
      <c r="Y9" s="100">
        <f t="shared" si="1"/>
        <v>-22465</v>
      </c>
      <c r="Z9" s="137">
        <f>+IF(X9&lt;&gt;0,+(Y9/X9)*100,0)</f>
        <v>-20.65804114136482</v>
      </c>
      <c r="AA9" s="153">
        <f>SUM(AA10:AA14)</f>
        <v>204968</v>
      </c>
    </row>
    <row r="10" spans="1:27" ht="12.75">
      <c r="A10" s="138" t="s">
        <v>79</v>
      </c>
      <c r="B10" s="136"/>
      <c r="C10" s="155">
        <v>139103</v>
      </c>
      <c r="D10" s="155"/>
      <c r="E10" s="156">
        <v>145000</v>
      </c>
      <c r="F10" s="60">
        <v>150968</v>
      </c>
      <c r="G10" s="60">
        <v>16211</v>
      </c>
      <c r="H10" s="60">
        <v>16970</v>
      </c>
      <c r="I10" s="60">
        <v>13187</v>
      </c>
      <c r="J10" s="60">
        <v>46368</v>
      </c>
      <c r="K10" s="60">
        <v>12264</v>
      </c>
      <c r="L10" s="60">
        <v>11217</v>
      </c>
      <c r="M10" s="60">
        <v>5635</v>
      </c>
      <c r="N10" s="60">
        <v>29116</v>
      </c>
      <c r="O10" s="60">
        <v>-15160</v>
      </c>
      <c r="P10" s="60">
        <v>7422</v>
      </c>
      <c r="Q10" s="60">
        <v>18536</v>
      </c>
      <c r="R10" s="60">
        <v>10798</v>
      </c>
      <c r="S10" s="60"/>
      <c r="T10" s="60"/>
      <c r="U10" s="60"/>
      <c r="V10" s="60"/>
      <c r="W10" s="60">
        <v>86282</v>
      </c>
      <c r="X10" s="60">
        <v>108747</v>
      </c>
      <c r="Y10" s="60">
        <v>-22465</v>
      </c>
      <c r="Z10" s="140">
        <v>-20.66</v>
      </c>
      <c r="AA10" s="155">
        <v>150968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239380</v>
      </c>
      <c r="D12" s="155"/>
      <c r="E12" s="156"/>
      <c r="F12" s="60">
        <v>54000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54000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24574</v>
      </c>
      <c r="D15" s="153">
        <f>SUM(D16:D18)</f>
        <v>0</v>
      </c>
      <c r="E15" s="154">
        <f t="shared" si="2"/>
        <v>84000</v>
      </c>
      <c r="F15" s="100">
        <f t="shared" si="2"/>
        <v>15892</v>
      </c>
      <c r="G15" s="100">
        <f t="shared" si="2"/>
        <v>1001</v>
      </c>
      <c r="H15" s="100">
        <f t="shared" si="2"/>
        <v>253</v>
      </c>
      <c r="I15" s="100">
        <f t="shared" si="2"/>
        <v>1600</v>
      </c>
      <c r="J15" s="100">
        <f t="shared" si="2"/>
        <v>2854</v>
      </c>
      <c r="K15" s="100">
        <f t="shared" si="2"/>
        <v>3289</v>
      </c>
      <c r="L15" s="100">
        <f t="shared" si="2"/>
        <v>1657</v>
      </c>
      <c r="M15" s="100">
        <f t="shared" si="2"/>
        <v>146</v>
      </c>
      <c r="N15" s="100">
        <f t="shared" si="2"/>
        <v>5092</v>
      </c>
      <c r="O15" s="100">
        <f t="shared" si="2"/>
        <v>-2228</v>
      </c>
      <c r="P15" s="100">
        <f t="shared" si="2"/>
        <v>79</v>
      </c>
      <c r="Q15" s="100">
        <f t="shared" si="2"/>
        <v>1783</v>
      </c>
      <c r="R15" s="100">
        <f t="shared" si="2"/>
        <v>-366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7580</v>
      </c>
      <c r="X15" s="100">
        <f t="shared" si="2"/>
        <v>63000</v>
      </c>
      <c r="Y15" s="100">
        <f t="shared" si="2"/>
        <v>-55420</v>
      </c>
      <c r="Z15" s="137">
        <f>+IF(X15&lt;&gt;0,+(Y15/X15)*100,0)</f>
        <v>-87.96825396825398</v>
      </c>
      <c r="AA15" s="153">
        <f>SUM(AA16:AA18)</f>
        <v>15892</v>
      </c>
    </row>
    <row r="16" spans="1:27" ht="12.75">
      <c r="A16" s="138" t="s">
        <v>85</v>
      </c>
      <c r="B16" s="136"/>
      <c r="C16" s="155">
        <v>24574</v>
      </c>
      <c r="D16" s="155"/>
      <c r="E16" s="156">
        <v>30000</v>
      </c>
      <c r="F16" s="60">
        <v>15892</v>
      </c>
      <c r="G16" s="60">
        <v>1001</v>
      </c>
      <c r="H16" s="60">
        <v>253</v>
      </c>
      <c r="I16" s="60">
        <v>1600</v>
      </c>
      <c r="J16" s="60">
        <v>2854</v>
      </c>
      <c r="K16" s="60">
        <v>3289</v>
      </c>
      <c r="L16" s="60">
        <v>1657</v>
      </c>
      <c r="M16" s="60">
        <v>146</v>
      </c>
      <c r="N16" s="60">
        <v>5092</v>
      </c>
      <c r="O16" s="60">
        <v>-2228</v>
      </c>
      <c r="P16" s="60">
        <v>79</v>
      </c>
      <c r="Q16" s="60">
        <v>1783</v>
      </c>
      <c r="R16" s="60">
        <v>-366</v>
      </c>
      <c r="S16" s="60"/>
      <c r="T16" s="60"/>
      <c r="U16" s="60"/>
      <c r="V16" s="60"/>
      <c r="W16" s="60">
        <v>7580</v>
      </c>
      <c r="X16" s="60">
        <v>22500</v>
      </c>
      <c r="Y16" s="60">
        <v>-14920</v>
      </c>
      <c r="Z16" s="140">
        <v>-66.31</v>
      </c>
      <c r="AA16" s="155">
        <v>15892</v>
      </c>
    </row>
    <row r="17" spans="1:27" ht="12.75">
      <c r="A17" s="138" t="s">
        <v>86</v>
      </c>
      <c r="B17" s="136"/>
      <c r="C17" s="155"/>
      <c r="D17" s="155"/>
      <c r="E17" s="156">
        <v>54000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40500</v>
      </c>
      <c r="Y17" s="60">
        <v>-40500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30882960</v>
      </c>
      <c r="D19" s="153">
        <f>SUM(D20:D23)</f>
        <v>0</v>
      </c>
      <c r="E19" s="154">
        <f t="shared" si="3"/>
        <v>52719472</v>
      </c>
      <c r="F19" s="100">
        <f t="shared" si="3"/>
        <v>48308333</v>
      </c>
      <c r="G19" s="100">
        <f t="shared" si="3"/>
        <v>3710974</v>
      </c>
      <c r="H19" s="100">
        <f t="shared" si="3"/>
        <v>3668636</v>
      </c>
      <c r="I19" s="100">
        <f t="shared" si="3"/>
        <v>3891285</v>
      </c>
      <c r="J19" s="100">
        <f t="shared" si="3"/>
        <v>11270895</v>
      </c>
      <c r="K19" s="100">
        <f t="shared" si="3"/>
        <v>3680897</v>
      </c>
      <c r="L19" s="100">
        <f t="shared" si="3"/>
        <v>3720828</v>
      </c>
      <c r="M19" s="100">
        <f t="shared" si="3"/>
        <v>3473872</v>
      </c>
      <c r="N19" s="100">
        <f t="shared" si="3"/>
        <v>10875597</v>
      </c>
      <c r="O19" s="100">
        <f t="shared" si="3"/>
        <v>3525522</v>
      </c>
      <c r="P19" s="100">
        <f t="shared" si="3"/>
        <v>3388947</v>
      </c>
      <c r="Q19" s="100">
        <f t="shared" si="3"/>
        <v>3616934</v>
      </c>
      <c r="R19" s="100">
        <f t="shared" si="3"/>
        <v>10531403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32677895</v>
      </c>
      <c r="X19" s="100">
        <f t="shared" si="3"/>
        <v>39539601</v>
      </c>
      <c r="Y19" s="100">
        <f t="shared" si="3"/>
        <v>-6861706</v>
      </c>
      <c r="Z19" s="137">
        <f>+IF(X19&lt;&gt;0,+(Y19/X19)*100,0)</f>
        <v>-17.354009212181985</v>
      </c>
      <c r="AA19" s="153">
        <f>SUM(AA20:AA23)</f>
        <v>48308333</v>
      </c>
    </row>
    <row r="20" spans="1:27" ht="12.75">
      <c r="A20" s="138" t="s">
        <v>89</v>
      </c>
      <c r="B20" s="136"/>
      <c r="C20" s="155">
        <v>7790176</v>
      </c>
      <c r="D20" s="155"/>
      <c r="E20" s="156">
        <v>16121714</v>
      </c>
      <c r="F20" s="60">
        <v>6038490</v>
      </c>
      <c r="G20" s="60">
        <v>622913</v>
      </c>
      <c r="H20" s="60">
        <v>483768</v>
      </c>
      <c r="I20" s="60">
        <v>545373</v>
      </c>
      <c r="J20" s="60">
        <v>1652054</v>
      </c>
      <c r="K20" s="60">
        <v>536780</v>
      </c>
      <c r="L20" s="60">
        <v>459599</v>
      </c>
      <c r="M20" s="60">
        <v>370812</v>
      </c>
      <c r="N20" s="60">
        <v>1367191</v>
      </c>
      <c r="O20" s="60">
        <v>357350</v>
      </c>
      <c r="P20" s="60">
        <v>307447</v>
      </c>
      <c r="Q20" s="60">
        <v>1136368</v>
      </c>
      <c r="R20" s="60">
        <v>1801165</v>
      </c>
      <c r="S20" s="60"/>
      <c r="T20" s="60"/>
      <c r="U20" s="60"/>
      <c r="V20" s="60"/>
      <c r="W20" s="60">
        <v>4820410</v>
      </c>
      <c r="X20" s="60">
        <v>12091284</v>
      </c>
      <c r="Y20" s="60">
        <v>-7270874</v>
      </c>
      <c r="Z20" s="140">
        <v>-60.13</v>
      </c>
      <c r="AA20" s="155">
        <v>6038490</v>
      </c>
    </row>
    <row r="21" spans="1:27" ht="12.75">
      <c r="A21" s="138" t="s">
        <v>90</v>
      </c>
      <c r="B21" s="136"/>
      <c r="C21" s="155">
        <v>9278181</v>
      </c>
      <c r="D21" s="155"/>
      <c r="E21" s="156">
        <v>14820965</v>
      </c>
      <c r="F21" s="60">
        <v>16599874</v>
      </c>
      <c r="G21" s="60">
        <v>951233</v>
      </c>
      <c r="H21" s="60">
        <v>1096816</v>
      </c>
      <c r="I21" s="60">
        <v>1194809</v>
      </c>
      <c r="J21" s="60">
        <v>3242858</v>
      </c>
      <c r="K21" s="60">
        <v>997841</v>
      </c>
      <c r="L21" s="60">
        <v>1095567</v>
      </c>
      <c r="M21" s="60">
        <v>955997</v>
      </c>
      <c r="N21" s="60">
        <v>3049405</v>
      </c>
      <c r="O21" s="60">
        <v>989828</v>
      </c>
      <c r="P21" s="60">
        <v>892361</v>
      </c>
      <c r="Q21" s="60">
        <v>751241</v>
      </c>
      <c r="R21" s="60">
        <v>2633430</v>
      </c>
      <c r="S21" s="60"/>
      <c r="T21" s="60"/>
      <c r="U21" s="60"/>
      <c r="V21" s="60"/>
      <c r="W21" s="60">
        <v>8925693</v>
      </c>
      <c r="X21" s="60">
        <v>11115720</v>
      </c>
      <c r="Y21" s="60">
        <v>-2190027</v>
      </c>
      <c r="Z21" s="140">
        <v>-19.7</v>
      </c>
      <c r="AA21" s="155">
        <v>16599874</v>
      </c>
    </row>
    <row r="22" spans="1:27" ht="12.75">
      <c r="A22" s="138" t="s">
        <v>91</v>
      </c>
      <c r="B22" s="136"/>
      <c r="C22" s="157">
        <v>7152148</v>
      </c>
      <c r="D22" s="157"/>
      <c r="E22" s="158">
        <v>11352190</v>
      </c>
      <c r="F22" s="159">
        <v>12970331</v>
      </c>
      <c r="G22" s="159">
        <v>1079084</v>
      </c>
      <c r="H22" s="159">
        <v>1065597</v>
      </c>
      <c r="I22" s="159">
        <v>1086898</v>
      </c>
      <c r="J22" s="159">
        <v>3231579</v>
      </c>
      <c r="K22" s="159">
        <v>1082420</v>
      </c>
      <c r="L22" s="159">
        <v>1094274</v>
      </c>
      <c r="M22" s="159">
        <v>1076892</v>
      </c>
      <c r="N22" s="159">
        <v>3253586</v>
      </c>
      <c r="O22" s="159">
        <v>1100341</v>
      </c>
      <c r="P22" s="159">
        <v>1105925</v>
      </c>
      <c r="Q22" s="159">
        <v>883938</v>
      </c>
      <c r="R22" s="159">
        <v>3090204</v>
      </c>
      <c r="S22" s="159"/>
      <c r="T22" s="159"/>
      <c r="U22" s="159"/>
      <c r="V22" s="159"/>
      <c r="W22" s="159">
        <v>9575369</v>
      </c>
      <c r="X22" s="159">
        <v>8514144</v>
      </c>
      <c r="Y22" s="159">
        <v>1061225</v>
      </c>
      <c r="Z22" s="141">
        <v>12.46</v>
      </c>
      <c r="AA22" s="157">
        <v>12970331</v>
      </c>
    </row>
    <row r="23" spans="1:27" ht="12.75">
      <c r="A23" s="138" t="s">
        <v>92</v>
      </c>
      <c r="B23" s="136"/>
      <c r="C23" s="155">
        <v>6662455</v>
      </c>
      <c r="D23" s="155"/>
      <c r="E23" s="156">
        <v>10424603</v>
      </c>
      <c r="F23" s="60">
        <v>12699638</v>
      </c>
      <c r="G23" s="60">
        <v>1057744</v>
      </c>
      <c r="H23" s="60">
        <v>1022455</v>
      </c>
      <c r="I23" s="60">
        <v>1064205</v>
      </c>
      <c r="J23" s="60">
        <v>3144404</v>
      </c>
      <c r="K23" s="60">
        <v>1063856</v>
      </c>
      <c r="L23" s="60">
        <v>1071388</v>
      </c>
      <c r="M23" s="60">
        <v>1070171</v>
      </c>
      <c r="N23" s="60">
        <v>3205415</v>
      </c>
      <c r="O23" s="60">
        <v>1078003</v>
      </c>
      <c r="P23" s="60">
        <v>1083214</v>
      </c>
      <c r="Q23" s="60">
        <v>845387</v>
      </c>
      <c r="R23" s="60">
        <v>3006604</v>
      </c>
      <c r="S23" s="60"/>
      <c r="T23" s="60"/>
      <c r="U23" s="60"/>
      <c r="V23" s="60"/>
      <c r="W23" s="60">
        <v>9356423</v>
      </c>
      <c r="X23" s="60">
        <v>7818453</v>
      </c>
      <c r="Y23" s="60">
        <v>1537970</v>
      </c>
      <c r="Z23" s="140">
        <v>19.67</v>
      </c>
      <c r="AA23" s="155">
        <v>12699638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185177530</v>
      </c>
      <c r="D25" s="168">
        <f>+D5+D9+D15+D19+D24</f>
        <v>0</v>
      </c>
      <c r="E25" s="169">
        <f t="shared" si="4"/>
        <v>129037978</v>
      </c>
      <c r="F25" s="73">
        <f t="shared" si="4"/>
        <v>126800582</v>
      </c>
      <c r="G25" s="73">
        <f t="shared" si="4"/>
        <v>41644140</v>
      </c>
      <c r="H25" s="73">
        <f t="shared" si="4"/>
        <v>4659774</v>
      </c>
      <c r="I25" s="73">
        <f t="shared" si="4"/>
        <v>4638211</v>
      </c>
      <c r="J25" s="73">
        <f t="shared" si="4"/>
        <v>50942125</v>
      </c>
      <c r="K25" s="73">
        <f t="shared" si="4"/>
        <v>4868678</v>
      </c>
      <c r="L25" s="73">
        <f t="shared" si="4"/>
        <v>4481353</v>
      </c>
      <c r="M25" s="73">
        <f t="shared" si="4"/>
        <v>6278172</v>
      </c>
      <c r="N25" s="73">
        <f t="shared" si="4"/>
        <v>15628203</v>
      </c>
      <c r="O25" s="73">
        <f t="shared" si="4"/>
        <v>4321665</v>
      </c>
      <c r="P25" s="73">
        <f t="shared" si="4"/>
        <v>4181126</v>
      </c>
      <c r="Q25" s="73">
        <f t="shared" si="4"/>
        <v>4197577</v>
      </c>
      <c r="R25" s="73">
        <f t="shared" si="4"/>
        <v>12700368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79270696</v>
      </c>
      <c r="X25" s="73">
        <f t="shared" si="4"/>
        <v>96778476</v>
      </c>
      <c r="Y25" s="73">
        <f t="shared" si="4"/>
        <v>-17507780</v>
      </c>
      <c r="Z25" s="170">
        <f>+IF(X25&lt;&gt;0,+(Y25/X25)*100,0)</f>
        <v>-18.090572122669094</v>
      </c>
      <c r="AA25" s="168">
        <f>+AA5+AA9+AA15+AA19+AA24</f>
        <v>126800582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56320678</v>
      </c>
      <c r="D28" s="153">
        <f>SUM(D29:D31)</f>
        <v>0</v>
      </c>
      <c r="E28" s="154">
        <f t="shared" si="5"/>
        <v>55783589</v>
      </c>
      <c r="F28" s="100">
        <f t="shared" si="5"/>
        <v>60609670</v>
      </c>
      <c r="G28" s="100">
        <f t="shared" si="5"/>
        <v>3008157</v>
      </c>
      <c r="H28" s="100">
        <f t="shared" si="5"/>
        <v>4748153</v>
      </c>
      <c r="I28" s="100">
        <f t="shared" si="5"/>
        <v>4402780</v>
      </c>
      <c r="J28" s="100">
        <f t="shared" si="5"/>
        <v>12159090</v>
      </c>
      <c r="K28" s="100">
        <f t="shared" si="5"/>
        <v>6212392</v>
      </c>
      <c r="L28" s="100">
        <f t="shared" si="5"/>
        <v>7850359</v>
      </c>
      <c r="M28" s="100">
        <f t="shared" si="5"/>
        <v>4264979</v>
      </c>
      <c r="N28" s="100">
        <f t="shared" si="5"/>
        <v>18327730</v>
      </c>
      <c r="O28" s="100">
        <f t="shared" si="5"/>
        <v>4074490</v>
      </c>
      <c r="P28" s="100">
        <f t="shared" si="5"/>
        <v>3338374</v>
      </c>
      <c r="Q28" s="100">
        <f t="shared" si="5"/>
        <v>3326088</v>
      </c>
      <c r="R28" s="100">
        <f t="shared" si="5"/>
        <v>10738952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41225772</v>
      </c>
      <c r="X28" s="100">
        <f t="shared" si="5"/>
        <v>44035200</v>
      </c>
      <c r="Y28" s="100">
        <f t="shared" si="5"/>
        <v>-2809428</v>
      </c>
      <c r="Z28" s="137">
        <f>+IF(X28&lt;&gt;0,+(Y28/X28)*100,0)</f>
        <v>-6.379959668628733</v>
      </c>
      <c r="AA28" s="153">
        <f>SUM(AA29:AA31)</f>
        <v>60609670</v>
      </c>
    </row>
    <row r="29" spans="1:27" ht="12.75">
      <c r="A29" s="138" t="s">
        <v>75</v>
      </c>
      <c r="B29" s="136"/>
      <c r="C29" s="155">
        <v>14466937</v>
      </c>
      <c r="D29" s="155"/>
      <c r="E29" s="156">
        <v>17870837</v>
      </c>
      <c r="F29" s="60">
        <v>18848638</v>
      </c>
      <c r="G29" s="60">
        <v>1060353</v>
      </c>
      <c r="H29" s="60">
        <v>1719040</v>
      </c>
      <c r="I29" s="60">
        <v>1410198</v>
      </c>
      <c r="J29" s="60">
        <v>4189591</v>
      </c>
      <c r="K29" s="60">
        <v>1957540</v>
      </c>
      <c r="L29" s="60">
        <v>1302720</v>
      </c>
      <c r="M29" s="60">
        <v>1705738</v>
      </c>
      <c r="N29" s="60">
        <v>4965998</v>
      </c>
      <c r="O29" s="60">
        <v>1457151</v>
      </c>
      <c r="P29" s="60">
        <v>1214123</v>
      </c>
      <c r="Q29" s="60">
        <v>1294644</v>
      </c>
      <c r="R29" s="60">
        <v>3965918</v>
      </c>
      <c r="S29" s="60"/>
      <c r="T29" s="60"/>
      <c r="U29" s="60"/>
      <c r="V29" s="60"/>
      <c r="W29" s="60">
        <v>13121507</v>
      </c>
      <c r="X29" s="60">
        <v>13228380</v>
      </c>
      <c r="Y29" s="60">
        <v>-106873</v>
      </c>
      <c r="Z29" s="140">
        <v>-0.81</v>
      </c>
      <c r="AA29" s="155">
        <v>18848638</v>
      </c>
    </row>
    <row r="30" spans="1:27" ht="12.75">
      <c r="A30" s="138" t="s">
        <v>76</v>
      </c>
      <c r="B30" s="136"/>
      <c r="C30" s="157">
        <v>24899813</v>
      </c>
      <c r="D30" s="157"/>
      <c r="E30" s="158">
        <v>37018097</v>
      </c>
      <c r="F30" s="159">
        <v>29550630</v>
      </c>
      <c r="G30" s="159">
        <v>989208</v>
      </c>
      <c r="H30" s="159">
        <v>1948361</v>
      </c>
      <c r="I30" s="159">
        <v>1970654</v>
      </c>
      <c r="J30" s="159">
        <v>4908223</v>
      </c>
      <c r="K30" s="159">
        <v>3090345</v>
      </c>
      <c r="L30" s="159">
        <v>5134297</v>
      </c>
      <c r="M30" s="159">
        <v>1599038</v>
      </c>
      <c r="N30" s="159">
        <v>9823680</v>
      </c>
      <c r="O30" s="159">
        <v>1603007</v>
      </c>
      <c r="P30" s="159">
        <v>1207582</v>
      </c>
      <c r="Q30" s="159">
        <v>1285281</v>
      </c>
      <c r="R30" s="159">
        <v>4095870</v>
      </c>
      <c r="S30" s="159"/>
      <c r="T30" s="159"/>
      <c r="U30" s="159"/>
      <c r="V30" s="159"/>
      <c r="W30" s="159">
        <v>18827773</v>
      </c>
      <c r="X30" s="159">
        <v>30135825</v>
      </c>
      <c r="Y30" s="159">
        <v>-11308052</v>
      </c>
      <c r="Z30" s="141">
        <v>-37.52</v>
      </c>
      <c r="AA30" s="157">
        <v>29550630</v>
      </c>
    </row>
    <row r="31" spans="1:27" ht="12.75">
      <c r="A31" s="138" t="s">
        <v>77</v>
      </c>
      <c r="B31" s="136"/>
      <c r="C31" s="155">
        <v>16953928</v>
      </c>
      <c r="D31" s="155"/>
      <c r="E31" s="156">
        <v>894655</v>
      </c>
      <c r="F31" s="60">
        <v>12210402</v>
      </c>
      <c r="G31" s="60">
        <v>958596</v>
      </c>
      <c r="H31" s="60">
        <v>1080752</v>
      </c>
      <c r="I31" s="60">
        <v>1021928</v>
      </c>
      <c r="J31" s="60">
        <v>3061276</v>
      </c>
      <c r="K31" s="60">
        <v>1164507</v>
      </c>
      <c r="L31" s="60">
        <v>1413342</v>
      </c>
      <c r="M31" s="60">
        <v>960203</v>
      </c>
      <c r="N31" s="60">
        <v>3538052</v>
      </c>
      <c r="O31" s="60">
        <v>1014332</v>
      </c>
      <c r="P31" s="60">
        <v>916669</v>
      </c>
      <c r="Q31" s="60">
        <v>746163</v>
      </c>
      <c r="R31" s="60">
        <v>2677164</v>
      </c>
      <c r="S31" s="60"/>
      <c r="T31" s="60"/>
      <c r="U31" s="60"/>
      <c r="V31" s="60"/>
      <c r="W31" s="60">
        <v>9276492</v>
      </c>
      <c r="X31" s="60">
        <v>670995</v>
      </c>
      <c r="Y31" s="60">
        <v>8605497</v>
      </c>
      <c r="Z31" s="140">
        <v>1282.5</v>
      </c>
      <c r="AA31" s="155">
        <v>12210402</v>
      </c>
    </row>
    <row r="32" spans="1:27" ht="12.75">
      <c r="A32" s="135" t="s">
        <v>78</v>
      </c>
      <c r="B32" s="136"/>
      <c r="C32" s="153">
        <f aca="true" t="shared" si="6" ref="C32:Y32">SUM(C33:C37)</f>
        <v>3581690</v>
      </c>
      <c r="D32" s="153">
        <f>SUM(D33:D37)</f>
        <v>0</v>
      </c>
      <c r="E32" s="154">
        <f t="shared" si="6"/>
        <v>3276136</v>
      </c>
      <c r="F32" s="100">
        <f t="shared" si="6"/>
        <v>4026052</v>
      </c>
      <c r="G32" s="100">
        <f t="shared" si="6"/>
        <v>313205</v>
      </c>
      <c r="H32" s="100">
        <f t="shared" si="6"/>
        <v>293275</v>
      </c>
      <c r="I32" s="100">
        <f t="shared" si="6"/>
        <v>348383</v>
      </c>
      <c r="J32" s="100">
        <f t="shared" si="6"/>
        <v>954863</v>
      </c>
      <c r="K32" s="100">
        <f t="shared" si="6"/>
        <v>360591</v>
      </c>
      <c r="L32" s="100">
        <f t="shared" si="6"/>
        <v>386651</v>
      </c>
      <c r="M32" s="100">
        <f t="shared" si="6"/>
        <v>363503</v>
      </c>
      <c r="N32" s="100">
        <f t="shared" si="6"/>
        <v>1110745</v>
      </c>
      <c r="O32" s="100">
        <f t="shared" si="6"/>
        <v>368586</v>
      </c>
      <c r="P32" s="100">
        <f t="shared" si="6"/>
        <v>366607</v>
      </c>
      <c r="Q32" s="100">
        <f t="shared" si="6"/>
        <v>347802</v>
      </c>
      <c r="R32" s="100">
        <f t="shared" si="6"/>
        <v>1082995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3148603</v>
      </c>
      <c r="X32" s="100">
        <f t="shared" si="6"/>
        <v>2457099</v>
      </c>
      <c r="Y32" s="100">
        <f t="shared" si="6"/>
        <v>691504</v>
      </c>
      <c r="Z32" s="137">
        <f>+IF(X32&lt;&gt;0,+(Y32/X32)*100,0)</f>
        <v>28.143106972897712</v>
      </c>
      <c r="AA32" s="153">
        <f>SUM(AA33:AA37)</f>
        <v>4026052</v>
      </c>
    </row>
    <row r="33" spans="1:27" ht="12.75">
      <c r="A33" s="138" t="s">
        <v>79</v>
      </c>
      <c r="B33" s="136"/>
      <c r="C33" s="155">
        <v>997118</v>
      </c>
      <c r="D33" s="155"/>
      <c r="E33" s="156">
        <v>1585499</v>
      </c>
      <c r="F33" s="60">
        <v>1648898</v>
      </c>
      <c r="G33" s="60">
        <v>81340</v>
      </c>
      <c r="H33" s="60">
        <v>69493</v>
      </c>
      <c r="I33" s="60">
        <v>113569</v>
      </c>
      <c r="J33" s="60">
        <v>264402</v>
      </c>
      <c r="K33" s="60">
        <v>152762</v>
      </c>
      <c r="L33" s="60">
        <v>160341</v>
      </c>
      <c r="M33" s="60">
        <v>127616</v>
      </c>
      <c r="N33" s="60">
        <v>440719</v>
      </c>
      <c r="O33" s="60">
        <v>117967</v>
      </c>
      <c r="P33" s="60">
        <v>117208</v>
      </c>
      <c r="Q33" s="60">
        <v>155871</v>
      </c>
      <c r="R33" s="60">
        <v>391046</v>
      </c>
      <c r="S33" s="60"/>
      <c r="T33" s="60"/>
      <c r="U33" s="60"/>
      <c r="V33" s="60"/>
      <c r="W33" s="60">
        <v>1096167</v>
      </c>
      <c r="X33" s="60">
        <v>1189125</v>
      </c>
      <c r="Y33" s="60">
        <v>-92958</v>
      </c>
      <c r="Z33" s="140">
        <v>-7.82</v>
      </c>
      <c r="AA33" s="155">
        <v>1648898</v>
      </c>
    </row>
    <row r="34" spans="1:27" ht="12.75">
      <c r="A34" s="138" t="s">
        <v>80</v>
      </c>
      <c r="B34" s="136"/>
      <c r="C34" s="155">
        <v>1521940</v>
      </c>
      <c r="D34" s="155"/>
      <c r="E34" s="156">
        <v>1690637</v>
      </c>
      <c r="F34" s="60">
        <v>1527436</v>
      </c>
      <c r="G34" s="60">
        <v>137369</v>
      </c>
      <c r="H34" s="60">
        <v>135350</v>
      </c>
      <c r="I34" s="60">
        <v>124001</v>
      </c>
      <c r="J34" s="60">
        <v>396720</v>
      </c>
      <c r="K34" s="60">
        <v>124816</v>
      </c>
      <c r="L34" s="60">
        <v>126897</v>
      </c>
      <c r="M34" s="60">
        <v>145598</v>
      </c>
      <c r="N34" s="60">
        <v>397311</v>
      </c>
      <c r="O34" s="60">
        <v>143962</v>
      </c>
      <c r="P34" s="60">
        <v>162754</v>
      </c>
      <c r="Q34" s="60">
        <v>121160</v>
      </c>
      <c r="R34" s="60">
        <v>427876</v>
      </c>
      <c r="S34" s="60"/>
      <c r="T34" s="60"/>
      <c r="U34" s="60"/>
      <c r="V34" s="60"/>
      <c r="W34" s="60">
        <v>1221907</v>
      </c>
      <c r="X34" s="60">
        <v>1267974</v>
      </c>
      <c r="Y34" s="60">
        <v>-46067</v>
      </c>
      <c r="Z34" s="140">
        <v>-3.63</v>
      </c>
      <c r="AA34" s="155">
        <v>1527436</v>
      </c>
    </row>
    <row r="35" spans="1:27" ht="12.75">
      <c r="A35" s="138" t="s">
        <v>81</v>
      </c>
      <c r="B35" s="136"/>
      <c r="C35" s="155">
        <v>1062632</v>
      </c>
      <c r="D35" s="155"/>
      <c r="E35" s="156"/>
      <c r="F35" s="60">
        <v>849718</v>
      </c>
      <c r="G35" s="60">
        <v>94496</v>
      </c>
      <c r="H35" s="60">
        <v>88432</v>
      </c>
      <c r="I35" s="60">
        <v>110813</v>
      </c>
      <c r="J35" s="60">
        <v>293741</v>
      </c>
      <c r="K35" s="60">
        <v>83013</v>
      </c>
      <c r="L35" s="60">
        <v>99413</v>
      </c>
      <c r="M35" s="60">
        <v>90289</v>
      </c>
      <c r="N35" s="60">
        <v>272715</v>
      </c>
      <c r="O35" s="60">
        <v>106657</v>
      </c>
      <c r="P35" s="60">
        <v>86645</v>
      </c>
      <c r="Q35" s="60">
        <v>70771</v>
      </c>
      <c r="R35" s="60">
        <v>264073</v>
      </c>
      <c r="S35" s="60"/>
      <c r="T35" s="60"/>
      <c r="U35" s="60"/>
      <c r="V35" s="60"/>
      <c r="W35" s="60">
        <v>830529</v>
      </c>
      <c r="X35" s="60"/>
      <c r="Y35" s="60">
        <v>830529</v>
      </c>
      <c r="Z35" s="140">
        <v>0</v>
      </c>
      <c r="AA35" s="155">
        <v>849718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28472611</v>
      </c>
      <c r="D38" s="153">
        <f>SUM(D39:D41)</f>
        <v>0</v>
      </c>
      <c r="E38" s="154">
        <f t="shared" si="7"/>
        <v>18304535</v>
      </c>
      <c r="F38" s="100">
        <f t="shared" si="7"/>
        <v>12040531</v>
      </c>
      <c r="G38" s="100">
        <f t="shared" si="7"/>
        <v>808403</v>
      </c>
      <c r="H38" s="100">
        <f t="shared" si="7"/>
        <v>1138884</v>
      </c>
      <c r="I38" s="100">
        <f t="shared" si="7"/>
        <v>814675</v>
      </c>
      <c r="J38" s="100">
        <f t="shared" si="7"/>
        <v>2761962</v>
      </c>
      <c r="K38" s="100">
        <f t="shared" si="7"/>
        <v>895839</v>
      </c>
      <c r="L38" s="100">
        <f t="shared" si="7"/>
        <v>1002379</v>
      </c>
      <c r="M38" s="100">
        <f t="shared" si="7"/>
        <v>791485</v>
      </c>
      <c r="N38" s="100">
        <f t="shared" si="7"/>
        <v>2689703</v>
      </c>
      <c r="O38" s="100">
        <f t="shared" si="7"/>
        <v>917584</v>
      </c>
      <c r="P38" s="100">
        <f t="shared" si="7"/>
        <v>905794</v>
      </c>
      <c r="Q38" s="100">
        <f t="shared" si="7"/>
        <v>840200</v>
      </c>
      <c r="R38" s="100">
        <f t="shared" si="7"/>
        <v>2663578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8115243</v>
      </c>
      <c r="X38" s="100">
        <f t="shared" si="7"/>
        <v>11028402</v>
      </c>
      <c r="Y38" s="100">
        <f t="shared" si="7"/>
        <v>-2913159</v>
      </c>
      <c r="Z38" s="137">
        <f>+IF(X38&lt;&gt;0,+(Y38/X38)*100,0)</f>
        <v>-26.415059951568686</v>
      </c>
      <c r="AA38" s="153">
        <f>SUM(AA39:AA41)</f>
        <v>12040531</v>
      </c>
    </row>
    <row r="39" spans="1:27" ht="12.75">
      <c r="A39" s="138" t="s">
        <v>85</v>
      </c>
      <c r="B39" s="136"/>
      <c r="C39" s="155">
        <v>27093450</v>
      </c>
      <c r="D39" s="155"/>
      <c r="E39" s="156">
        <v>12854817</v>
      </c>
      <c r="F39" s="60">
        <v>11440531</v>
      </c>
      <c r="G39" s="60">
        <v>808373</v>
      </c>
      <c r="H39" s="60">
        <v>1138884</v>
      </c>
      <c r="I39" s="60">
        <v>814675</v>
      </c>
      <c r="J39" s="60">
        <v>2761932</v>
      </c>
      <c r="K39" s="60">
        <v>814378</v>
      </c>
      <c r="L39" s="60">
        <v>858550</v>
      </c>
      <c r="M39" s="60">
        <v>783855</v>
      </c>
      <c r="N39" s="60">
        <v>2456783</v>
      </c>
      <c r="O39" s="60">
        <v>765430</v>
      </c>
      <c r="P39" s="60">
        <v>905500</v>
      </c>
      <c r="Q39" s="60">
        <v>840200</v>
      </c>
      <c r="R39" s="60">
        <v>2511130</v>
      </c>
      <c r="S39" s="60"/>
      <c r="T39" s="60"/>
      <c r="U39" s="60"/>
      <c r="V39" s="60"/>
      <c r="W39" s="60">
        <v>7729845</v>
      </c>
      <c r="X39" s="60">
        <v>9641115</v>
      </c>
      <c r="Y39" s="60">
        <v>-1911270</v>
      </c>
      <c r="Z39" s="140">
        <v>-19.82</v>
      </c>
      <c r="AA39" s="155">
        <v>11440531</v>
      </c>
    </row>
    <row r="40" spans="1:27" ht="12.75">
      <c r="A40" s="138" t="s">
        <v>86</v>
      </c>
      <c r="B40" s="136"/>
      <c r="C40" s="155">
        <v>1379161</v>
      </c>
      <c r="D40" s="155"/>
      <c r="E40" s="156">
        <v>5449718</v>
      </c>
      <c r="F40" s="60">
        <v>600000</v>
      </c>
      <c r="G40" s="60">
        <v>30</v>
      </c>
      <c r="H40" s="60"/>
      <c r="I40" s="60"/>
      <c r="J40" s="60">
        <v>30</v>
      </c>
      <c r="K40" s="60">
        <v>81461</v>
      </c>
      <c r="L40" s="60">
        <v>143829</v>
      </c>
      <c r="M40" s="60">
        <v>7630</v>
      </c>
      <c r="N40" s="60">
        <v>232920</v>
      </c>
      <c r="O40" s="60">
        <v>152154</v>
      </c>
      <c r="P40" s="60">
        <v>294</v>
      </c>
      <c r="Q40" s="60"/>
      <c r="R40" s="60">
        <v>152448</v>
      </c>
      <c r="S40" s="60"/>
      <c r="T40" s="60"/>
      <c r="U40" s="60"/>
      <c r="V40" s="60"/>
      <c r="W40" s="60">
        <v>385398</v>
      </c>
      <c r="X40" s="60">
        <v>1387287</v>
      </c>
      <c r="Y40" s="60">
        <v>-1001889</v>
      </c>
      <c r="Z40" s="140">
        <v>-72.22</v>
      </c>
      <c r="AA40" s="155">
        <v>600000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119835057</v>
      </c>
      <c r="D42" s="153">
        <f>SUM(D43:D46)</f>
        <v>0</v>
      </c>
      <c r="E42" s="154">
        <f t="shared" si="8"/>
        <v>51598173</v>
      </c>
      <c r="F42" s="100">
        <f t="shared" si="8"/>
        <v>50068608</v>
      </c>
      <c r="G42" s="100">
        <f t="shared" si="8"/>
        <v>1904775</v>
      </c>
      <c r="H42" s="100">
        <f t="shared" si="8"/>
        <v>5409539</v>
      </c>
      <c r="I42" s="100">
        <f t="shared" si="8"/>
        <v>1952706</v>
      </c>
      <c r="J42" s="100">
        <f t="shared" si="8"/>
        <v>9267020</v>
      </c>
      <c r="K42" s="100">
        <f t="shared" si="8"/>
        <v>7265954</v>
      </c>
      <c r="L42" s="100">
        <f t="shared" si="8"/>
        <v>8026253</v>
      </c>
      <c r="M42" s="100">
        <f t="shared" si="8"/>
        <v>2236942</v>
      </c>
      <c r="N42" s="100">
        <f t="shared" si="8"/>
        <v>17529149</v>
      </c>
      <c r="O42" s="100">
        <f t="shared" si="8"/>
        <v>2418021</v>
      </c>
      <c r="P42" s="100">
        <f t="shared" si="8"/>
        <v>1670625</v>
      </c>
      <c r="Q42" s="100">
        <f t="shared" si="8"/>
        <v>1423391</v>
      </c>
      <c r="R42" s="100">
        <f t="shared" si="8"/>
        <v>5512037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32308206</v>
      </c>
      <c r="X42" s="100">
        <f t="shared" si="8"/>
        <v>36640710</v>
      </c>
      <c r="Y42" s="100">
        <f t="shared" si="8"/>
        <v>-4332504</v>
      </c>
      <c r="Z42" s="137">
        <f>+IF(X42&lt;&gt;0,+(Y42/X42)*100,0)</f>
        <v>-11.824290522754609</v>
      </c>
      <c r="AA42" s="153">
        <f>SUM(AA43:AA46)</f>
        <v>50068608</v>
      </c>
    </row>
    <row r="43" spans="1:27" ht="12.75">
      <c r="A43" s="138" t="s">
        <v>89</v>
      </c>
      <c r="B43" s="136"/>
      <c r="C43" s="155">
        <v>64516909</v>
      </c>
      <c r="D43" s="155"/>
      <c r="E43" s="156">
        <v>16506325</v>
      </c>
      <c r="F43" s="60">
        <v>18142753</v>
      </c>
      <c r="G43" s="60"/>
      <c r="H43" s="60"/>
      <c r="I43" s="60"/>
      <c r="J43" s="60"/>
      <c r="K43" s="60">
        <v>5146683</v>
      </c>
      <c r="L43" s="60">
        <v>5548754</v>
      </c>
      <c r="M43" s="60">
        <v>1651183</v>
      </c>
      <c r="N43" s="60">
        <v>12346620</v>
      </c>
      <c r="O43" s="60">
        <v>148394</v>
      </c>
      <c r="P43" s="60">
        <v>14532</v>
      </c>
      <c r="Q43" s="60">
        <v>2</v>
      </c>
      <c r="R43" s="60">
        <v>162928</v>
      </c>
      <c r="S43" s="60"/>
      <c r="T43" s="60"/>
      <c r="U43" s="60"/>
      <c r="V43" s="60"/>
      <c r="W43" s="60">
        <v>12509548</v>
      </c>
      <c r="X43" s="60">
        <v>10321821</v>
      </c>
      <c r="Y43" s="60">
        <v>2187727</v>
      </c>
      <c r="Z43" s="140">
        <v>21.2</v>
      </c>
      <c r="AA43" s="155">
        <v>18142753</v>
      </c>
    </row>
    <row r="44" spans="1:27" ht="12.75">
      <c r="A44" s="138" t="s">
        <v>90</v>
      </c>
      <c r="B44" s="136"/>
      <c r="C44" s="155">
        <v>20514319</v>
      </c>
      <c r="D44" s="155"/>
      <c r="E44" s="156">
        <v>16949340</v>
      </c>
      <c r="F44" s="60">
        <v>15208198</v>
      </c>
      <c r="G44" s="60">
        <v>478608</v>
      </c>
      <c r="H44" s="60">
        <v>4007468</v>
      </c>
      <c r="I44" s="60">
        <v>720702</v>
      </c>
      <c r="J44" s="60">
        <v>5206778</v>
      </c>
      <c r="K44" s="60">
        <v>868381</v>
      </c>
      <c r="L44" s="60">
        <v>592832</v>
      </c>
      <c r="M44" s="60">
        <v>-866613</v>
      </c>
      <c r="N44" s="60">
        <v>594600</v>
      </c>
      <c r="O44" s="60">
        <v>1060246</v>
      </c>
      <c r="P44" s="60">
        <v>399049</v>
      </c>
      <c r="Q44" s="60">
        <v>303684</v>
      </c>
      <c r="R44" s="60">
        <v>1762979</v>
      </c>
      <c r="S44" s="60"/>
      <c r="T44" s="60"/>
      <c r="U44" s="60"/>
      <c r="V44" s="60"/>
      <c r="W44" s="60">
        <v>7564357</v>
      </c>
      <c r="X44" s="60">
        <v>12712005</v>
      </c>
      <c r="Y44" s="60">
        <v>-5147648</v>
      </c>
      <c r="Z44" s="140">
        <v>-40.49</v>
      </c>
      <c r="AA44" s="155">
        <v>15208198</v>
      </c>
    </row>
    <row r="45" spans="1:27" ht="12.75">
      <c r="A45" s="138" t="s">
        <v>91</v>
      </c>
      <c r="B45" s="136"/>
      <c r="C45" s="157">
        <v>26991760</v>
      </c>
      <c r="D45" s="157"/>
      <c r="E45" s="158">
        <v>10567941</v>
      </c>
      <c r="F45" s="159">
        <v>9180952</v>
      </c>
      <c r="G45" s="159">
        <v>739087</v>
      </c>
      <c r="H45" s="159">
        <v>802047</v>
      </c>
      <c r="I45" s="159">
        <v>656789</v>
      </c>
      <c r="J45" s="159">
        <v>2197923</v>
      </c>
      <c r="K45" s="159">
        <v>591579</v>
      </c>
      <c r="L45" s="159">
        <v>899382</v>
      </c>
      <c r="M45" s="159">
        <v>661677</v>
      </c>
      <c r="N45" s="159">
        <v>2152638</v>
      </c>
      <c r="O45" s="159">
        <v>629970</v>
      </c>
      <c r="P45" s="159">
        <v>621193</v>
      </c>
      <c r="Q45" s="159">
        <v>630718</v>
      </c>
      <c r="R45" s="159">
        <v>1881881</v>
      </c>
      <c r="S45" s="159"/>
      <c r="T45" s="159"/>
      <c r="U45" s="159"/>
      <c r="V45" s="159"/>
      <c r="W45" s="159">
        <v>6232442</v>
      </c>
      <c r="X45" s="159">
        <v>7925958</v>
      </c>
      <c r="Y45" s="159">
        <v>-1693516</v>
      </c>
      <c r="Z45" s="141">
        <v>-21.37</v>
      </c>
      <c r="AA45" s="157">
        <v>9180952</v>
      </c>
    </row>
    <row r="46" spans="1:27" ht="12.75">
      <c r="A46" s="138" t="s">
        <v>92</v>
      </c>
      <c r="B46" s="136"/>
      <c r="C46" s="155">
        <v>7812069</v>
      </c>
      <c r="D46" s="155"/>
      <c r="E46" s="156">
        <v>7574567</v>
      </c>
      <c r="F46" s="60">
        <v>7536705</v>
      </c>
      <c r="G46" s="60">
        <v>687080</v>
      </c>
      <c r="H46" s="60">
        <v>600024</v>
      </c>
      <c r="I46" s="60">
        <v>575215</v>
      </c>
      <c r="J46" s="60">
        <v>1862319</v>
      </c>
      <c r="K46" s="60">
        <v>659311</v>
      </c>
      <c r="L46" s="60">
        <v>985285</v>
      </c>
      <c r="M46" s="60">
        <v>790695</v>
      </c>
      <c r="N46" s="60">
        <v>2435291</v>
      </c>
      <c r="O46" s="60">
        <v>579411</v>
      </c>
      <c r="P46" s="60">
        <v>635851</v>
      </c>
      <c r="Q46" s="60">
        <v>488987</v>
      </c>
      <c r="R46" s="60">
        <v>1704249</v>
      </c>
      <c r="S46" s="60"/>
      <c r="T46" s="60"/>
      <c r="U46" s="60"/>
      <c r="V46" s="60"/>
      <c r="W46" s="60">
        <v>6001859</v>
      </c>
      <c r="X46" s="60">
        <v>5680926</v>
      </c>
      <c r="Y46" s="60">
        <v>320933</v>
      </c>
      <c r="Z46" s="140">
        <v>5.65</v>
      </c>
      <c r="AA46" s="155">
        <v>7536705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208210036</v>
      </c>
      <c r="D48" s="168">
        <f>+D28+D32+D38+D42+D47</f>
        <v>0</v>
      </c>
      <c r="E48" s="169">
        <f t="shared" si="9"/>
        <v>128962433</v>
      </c>
      <c r="F48" s="73">
        <f t="shared" si="9"/>
        <v>126744861</v>
      </c>
      <c r="G48" s="73">
        <f t="shared" si="9"/>
        <v>6034540</v>
      </c>
      <c r="H48" s="73">
        <f t="shared" si="9"/>
        <v>11589851</v>
      </c>
      <c r="I48" s="73">
        <f t="shared" si="9"/>
        <v>7518544</v>
      </c>
      <c r="J48" s="73">
        <f t="shared" si="9"/>
        <v>25142935</v>
      </c>
      <c r="K48" s="73">
        <f t="shared" si="9"/>
        <v>14734776</v>
      </c>
      <c r="L48" s="73">
        <f t="shared" si="9"/>
        <v>17265642</v>
      </c>
      <c r="M48" s="73">
        <f t="shared" si="9"/>
        <v>7656909</v>
      </c>
      <c r="N48" s="73">
        <f t="shared" si="9"/>
        <v>39657327</v>
      </c>
      <c r="O48" s="73">
        <f t="shared" si="9"/>
        <v>7778681</v>
      </c>
      <c r="P48" s="73">
        <f t="shared" si="9"/>
        <v>6281400</v>
      </c>
      <c r="Q48" s="73">
        <f t="shared" si="9"/>
        <v>5937481</v>
      </c>
      <c r="R48" s="73">
        <f t="shared" si="9"/>
        <v>19997562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84797824</v>
      </c>
      <c r="X48" s="73">
        <f t="shared" si="9"/>
        <v>94161411</v>
      </c>
      <c r="Y48" s="73">
        <f t="shared" si="9"/>
        <v>-9363587</v>
      </c>
      <c r="Z48" s="170">
        <f>+IF(X48&lt;&gt;0,+(Y48/X48)*100,0)</f>
        <v>-9.944187221238646</v>
      </c>
      <c r="AA48" s="168">
        <f>+AA28+AA32+AA38+AA42+AA47</f>
        <v>126744861</v>
      </c>
    </row>
    <row r="49" spans="1:27" ht="12.75">
      <c r="A49" s="148" t="s">
        <v>49</v>
      </c>
      <c r="B49" s="149"/>
      <c r="C49" s="171">
        <f aca="true" t="shared" si="10" ref="C49:Y49">+C25-C48</f>
        <v>-23032506</v>
      </c>
      <c r="D49" s="171">
        <f>+D25-D48</f>
        <v>0</v>
      </c>
      <c r="E49" s="172">
        <f t="shared" si="10"/>
        <v>75545</v>
      </c>
      <c r="F49" s="173">
        <f t="shared" si="10"/>
        <v>55721</v>
      </c>
      <c r="G49" s="173">
        <f t="shared" si="10"/>
        <v>35609600</v>
      </c>
      <c r="H49" s="173">
        <f t="shared" si="10"/>
        <v>-6930077</v>
      </c>
      <c r="I49" s="173">
        <f t="shared" si="10"/>
        <v>-2880333</v>
      </c>
      <c r="J49" s="173">
        <f t="shared" si="10"/>
        <v>25799190</v>
      </c>
      <c r="K49" s="173">
        <f t="shared" si="10"/>
        <v>-9866098</v>
      </c>
      <c r="L49" s="173">
        <f t="shared" si="10"/>
        <v>-12784289</v>
      </c>
      <c r="M49" s="173">
        <f t="shared" si="10"/>
        <v>-1378737</v>
      </c>
      <c r="N49" s="173">
        <f t="shared" si="10"/>
        <v>-24029124</v>
      </c>
      <c r="O49" s="173">
        <f t="shared" si="10"/>
        <v>-3457016</v>
      </c>
      <c r="P49" s="173">
        <f t="shared" si="10"/>
        <v>-2100274</v>
      </c>
      <c r="Q49" s="173">
        <f t="shared" si="10"/>
        <v>-1739904</v>
      </c>
      <c r="R49" s="173">
        <f t="shared" si="10"/>
        <v>-7297194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-5527128</v>
      </c>
      <c r="X49" s="173">
        <f>IF(F25=F48,0,X25-X48)</f>
        <v>2617065</v>
      </c>
      <c r="Y49" s="173">
        <f t="shared" si="10"/>
        <v>-8144193</v>
      </c>
      <c r="Z49" s="174">
        <f>+IF(X49&lt;&gt;0,+(Y49/X49)*100,0)</f>
        <v>-311.195671486952</v>
      </c>
      <c r="AA49" s="171">
        <f>+AA25-AA48</f>
        <v>55721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11870853</v>
      </c>
      <c r="D5" s="155">
        <v>0</v>
      </c>
      <c r="E5" s="156">
        <v>12628306</v>
      </c>
      <c r="F5" s="60">
        <v>12629771</v>
      </c>
      <c r="G5" s="60">
        <v>7942090</v>
      </c>
      <c r="H5" s="60">
        <v>566973</v>
      </c>
      <c r="I5" s="60">
        <v>573201</v>
      </c>
      <c r="J5" s="60">
        <v>9082264</v>
      </c>
      <c r="K5" s="60">
        <v>585785</v>
      </c>
      <c r="L5" s="60">
        <v>575087</v>
      </c>
      <c r="M5" s="60">
        <v>584118</v>
      </c>
      <c r="N5" s="60">
        <v>1744990</v>
      </c>
      <c r="O5" s="60">
        <v>573476</v>
      </c>
      <c r="P5" s="60">
        <v>586254</v>
      </c>
      <c r="Q5" s="60">
        <v>511270</v>
      </c>
      <c r="R5" s="60">
        <v>1671000</v>
      </c>
      <c r="S5" s="60">
        <v>0</v>
      </c>
      <c r="T5" s="60">
        <v>0</v>
      </c>
      <c r="U5" s="60">
        <v>0</v>
      </c>
      <c r="V5" s="60">
        <v>0</v>
      </c>
      <c r="W5" s="60">
        <v>12498254</v>
      </c>
      <c r="X5" s="60">
        <v>9471231</v>
      </c>
      <c r="Y5" s="60">
        <v>3027023</v>
      </c>
      <c r="Z5" s="140">
        <v>31.96</v>
      </c>
      <c r="AA5" s="155">
        <v>12629771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7764643</v>
      </c>
      <c r="D7" s="155">
        <v>0</v>
      </c>
      <c r="E7" s="156">
        <v>13925836</v>
      </c>
      <c r="F7" s="60">
        <v>4586372</v>
      </c>
      <c r="G7" s="60">
        <v>600036</v>
      </c>
      <c r="H7" s="60">
        <v>471146</v>
      </c>
      <c r="I7" s="60">
        <v>522105</v>
      </c>
      <c r="J7" s="60">
        <v>1593287</v>
      </c>
      <c r="K7" s="60">
        <v>513133</v>
      </c>
      <c r="L7" s="60">
        <v>435757</v>
      </c>
      <c r="M7" s="60">
        <v>346345</v>
      </c>
      <c r="N7" s="60">
        <v>1295235</v>
      </c>
      <c r="O7" s="60">
        <v>333267</v>
      </c>
      <c r="P7" s="60">
        <v>281777</v>
      </c>
      <c r="Q7" s="60">
        <v>60069</v>
      </c>
      <c r="R7" s="60">
        <v>675113</v>
      </c>
      <c r="S7" s="60">
        <v>0</v>
      </c>
      <c r="T7" s="60">
        <v>0</v>
      </c>
      <c r="U7" s="60">
        <v>0</v>
      </c>
      <c r="V7" s="60">
        <v>0</v>
      </c>
      <c r="W7" s="60">
        <v>3563635</v>
      </c>
      <c r="X7" s="60">
        <v>10444374</v>
      </c>
      <c r="Y7" s="60">
        <v>-6880739</v>
      </c>
      <c r="Z7" s="140">
        <v>-65.88</v>
      </c>
      <c r="AA7" s="155">
        <v>4586372</v>
      </c>
    </row>
    <row r="8" spans="1:27" ht="12.75">
      <c r="A8" s="183" t="s">
        <v>104</v>
      </c>
      <c r="B8" s="182"/>
      <c r="C8" s="155">
        <v>9275763</v>
      </c>
      <c r="D8" s="155">
        <v>0</v>
      </c>
      <c r="E8" s="156">
        <v>11229904</v>
      </c>
      <c r="F8" s="60">
        <v>12766739</v>
      </c>
      <c r="G8" s="60">
        <v>764334</v>
      </c>
      <c r="H8" s="60">
        <v>951533</v>
      </c>
      <c r="I8" s="60">
        <v>1002326</v>
      </c>
      <c r="J8" s="60">
        <v>2718193</v>
      </c>
      <c r="K8" s="60">
        <v>818253</v>
      </c>
      <c r="L8" s="60">
        <v>898059</v>
      </c>
      <c r="M8" s="60">
        <v>768830</v>
      </c>
      <c r="N8" s="60">
        <v>2485142</v>
      </c>
      <c r="O8" s="60">
        <v>881240</v>
      </c>
      <c r="P8" s="60">
        <v>681178</v>
      </c>
      <c r="Q8" s="60">
        <v>756515</v>
      </c>
      <c r="R8" s="60">
        <v>2318933</v>
      </c>
      <c r="S8" s="60">
        <v>0</v>
      </c>
      <c r="T8" s="60">
        <v>0</v>
      </c>
      <c r="U8" s="60">
        <v>0</v>
      </c>
      <c r="V8" s="60">
        <v>0</v>
      </c>
      <c r="W8" s="60">
        <v>7522268</v>
      </c>
      <c r="X8" s="60">
        <v>8422425</v>
      </c>
      <c r="Y8" s="60">
        <v>-900157</v>
      </c>
      <c r="Z8" s="140">
        <v>-10.69</v>
      </c>
      <c r="AA8" s="155">
        <v>12766739</v>
      </c>
    </row>
    <row r="9" spans="1:27" ht="12.75">
      <c r="A9" s="183" t="s">
        <v>105</v>
      </c>
      <c r="B9" s="182"/>
      <c r="C9" s="155">
        <v>7152148</v>
      </c>
      <c r="D9" s="155">
        <v>0</v>
      </c>
      <c r="E9" s="156">
        <v>6958560</v>
      </c>
      <c r="F9" s="60">
        <v>7566171</v>
      </c>
      <c r="G9" s="60">
        <v>868584</v>
      </c>
      <c r="H9" s="60">
        <v>890804</v>
      </c>
      <c r="I9" s="60">
        <v>869445</v>
      </c>
      <c r="J9" s="60">
        <v>2628833</v>
      </c>
      <c r="K9" s="60">
        <v>877829</v>
      </c>
      <c r="L9" s="60">
        <v>869910</v>
      </c>
      <c r="M9" s="60">
        <v>862969</v>
      </c>
      <c r="N9" s="60">
        <v>2610708</v>
      </c>
      <c r="O9" s="60">
        <v>881402</v>
      </c>
      <c r="P9" s="60">
        <v>869919</v>
      </c>
      <c r="Q9" s="60">
        <v>883936</v>
      </c>
      <c r="R9" s="60">
        <v>2635257</v>
      </c>
      <c r="S9" s="60">
        <v>0</v>
      </c>
      <c r="T9" s="60">
        <v>0</v>
      </c>
      <c r="U9" s="60">
        <v>0</v>
      </c>
      <c r="V9" s="60">
        <v>0</v>
      </c>
      <c r="W9" s="60">
        <v>7874798</v>
      </c>
      <c r="X9" s="60">
        <v>5218920</v>
      </c>
      <c r="Y9" s="60">
        <v>2655878</v>
      </c>
      <c r="Z9" s="140">
        <v>50.89</v>
      </c>
      <c r="AA9" s="155">
        <v>7566171</v>
      </c>
    </row>
    <row r="10" spans="1:27" ht="12.75">
      <c r="A10" s="183" t="s">
        <v>106</v>
      </c>
      <c r="B10" s="182"/>
      <c r="C10" s="155">
        <v>6662455</v>
      </c>
      <c r="D10" s="155">
        <v>0</v>
      </c>
      <c r="E10" s="156">
        <v>6485262</v>
      </c>
      <c r="F10" s="54">
        <v>7504018</v>
      </c>
      <c r="G10" s="54">
        <v>840998</v>
      </c>
      <c r="H10" s="54">
        <v>831329</v>
      </c>
      <c r="I10" s="54">
        <v>840259</v>
      </c>
      <c r="J10" s="54">
        <v>2512586</v>
      </c>
      <c r="K10" s="54">
        <v>844423</v>
      </c>
      <c r="L10" s="54">
        <v>843042</v>
      </c>
      <c r="M10" s="54">
        <v>841764</v>
      </c>
      <c r="N10" s="54">
        <v>2529229</v>
      </c>
      <c r="O10" s="54">
        <v>851920</v>
      </c>
      <c r="P10" s="54">
        <v>840679</v>
      </c>
      <c r="Q10" s="54">
        <v>845387</v>
      </c>
      <c r="R10" s="54">
        <v>2537986</v>
      </c>
      <c r="S10" s="54">
        <v>0</v>
      </c>
      <c r="T10" s="54">
        <v>0</v>
      </c>
      <c r="U10" s="54">
        <v>0</v>
      </c>
      <c r="V10" s="54">
        <v>0</v>
      </c>
      <c r="W10" s="54">
        <v>7579801</v>
      </c>
      <c r="X10" s="54">
        <v>4863951</v>
      </c>
      <c r="Y10" s="54">
        <v>2715850</v>
      </c>
      <c r="Z10" s="184">
        <v>55.84</v>
      </c>
      <c r="AA10" s="130">
        <v>7504018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2</v>
      </c>
      <c r="R11" s="60">
        <v>2</v>
      </c>
      <c r="S11" s="60">
        <v>0</v>
      </c>
      <c r="T11" s="60">
        <v>0</v>
      </c>
      <c r="U11" s="60">
        <v>0</v>
      </c>
      <c r="V11" s="60">
        <v>0</v>
      </c>
      <c r="W11" s="60">
        <v>2</v>
      </c>
      <c r="X11" s="60"/>
      <c r="Y11" s="60">
        <v>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391518</v>
      </c>
      <c r="D12" s="155">
        <v>0</v>
      </c>
      <c r="E12" s="156">
        <v>4756000</v>
      </c>
      <c r="F12" s="60">
        <v>2434365</v>
      </c>
      <c r="G12" s="60">
        <v>47224</v>
      </c>
      <c r="H12" s="60">
        <v>27157</v>
      </c>
      <c r="I12" s="60">
        <v>28913</v>
      </c>
      <c r="J12" s="60">
        <v>103294</v>
      </c>
      <c r="K12" s="60">
        <v>453687</v>
      </c>
      <c r="L12" s="60">
        <v>49845</v>
      </c>
      <c r="M12" s="60">
        <v>37358</v>
      </c>
      <c r="N12" s="60">
        <v>540890</v>
      </c>
      <c r="O12" s="60">
        <v>53051</v>
      </c>
      <c r="P12" s="60">
        <v>34769</v>
      </c>
      <c r="Q12" s="60">
        <v>29750</v>
      </c>
      <c r="R12" s="60">
        <v>117570</v>
      </c>
      <c r="S12" s="60">
        <v>0</v>
      </c>
      <c r="T12" s="60">
        <v>0</v>
      </c>
      <c r="U12" s="60">
        <v>0</v>
      </c>
      <c r="V12" s="60">
        <v>0</v>
      </c>
      <c r="W12" s="60">
        <v>761754</v>
      </c>
      <c r="X12" s="60">
        <v>3566997</v>
      </c>
      <c r="Y12" s="60">
        <v>-2805243</v>
      </c>
      <c r="Z12" s="140">
        <v>-78.64</v>
      </c>
      <c r="AA12" s="155">
        <v>2434365</v>
      </c>
    </row>
    <row r="13" spans="1:27" ht="12.75">
      <c r="A13" s="181" t="s">
        <v>109</v>
      </c>
      <c r="B13" s="185"/>
      <c r="C13" s="155">
        <v>221832</v>
      </c>
      <c r="D13" s="155">
        <v>0</v>
      </c>
      <c r="E13" s="156">
        <v>220000</v>
      </c>
      <c r="F13" s="60">
        <v>206226</v>
      </c>
      <c r="G13" s="60">
        <v>0</v>
      </c>
      <c r="H13" s="60">
        <v>2708</v>
      </c>
      <c r="I13" s="60">
        <v>10017</v>
      </c>
      <c r="J13" s="60">
        <v>12725</v>
      </c>
      <c r="K13" s="60">
        <v>2719</v>
      </c>
      <c r="L13" s="60">
        <v>2065</v>
      </c>
      <c r="M13" s="60">
        <v>3604</v>
      </c>
      <c r="N13" s="60">
        <v>8388</v>
      </c>
      <c r="O13" s="60">
        <v>7306</v>
      </c>
      <c r="P13" s="60">
        <v>12794</v>
      </c>
      <c r="Q13" s="60">
        <v>0</v>
      </c>
      <c r="R13" s="60">
        <v>20100</v>
      </c>
      <c r="S13" s="60">
        <v>0</v>
      </c>
      <c r="T13" s="60">
        <v>0</v>
      </c>
      <c r="U13" s="60">
        <v>0</v>
      </c>
      <c r="V13" s="60">
        <v>0</v>
      </c>
      <c r="W13" s="60">
        <v>41213</v>
      </c>
      <c r="X13" s="60">
        <v>164997</v>
      </c>
      <c r="Y13" s="60">
        <v>-123784</v>
      </c>
      <c r="Z13" s="140">
        <v>-75.02</v>
      </c>
      <c r="AA13" s="155">
        <v>206226</v>
      </c>
    </row>
    <row r="14" spans="1:27" ht="12.75">
      <c r="A14" s="181" t="s">
        <v>110</v>
      </c>
      <c r="B14" s="185"/>
      <c r="C14" s="155">
        <v>9272167</v>
      </c>
      <c r="D14" s="155">
        <v>0</v>
      </c>
      <c r="E14" s="156">
        <v>5896260</v>
      </c>
      <c r="F14" s="60">
        <v>8791256</v>
      </c>
      <c r="G14" s="60">
        <v>738644</v>
      </c>
      <c r="H14" s="60">
        <v>623683</v>
      </c>
      <c r="I14" s="60">
        <v>760135</v>
      </c>
      <c r="J14" s="60">
        <v>2122462</v>
      </c>
      <c r="K14" s="60">
        <v>729261</v>
      </c>
      <c r="L14" s="60">
        <v>781970</v>
      </c>
      <c r="M14" s="60">
        <v>761933</v>
      </c>
      <c r="N14" s="60">
        <v>2273164</v>
      </c>
      <c r="O14" s="60">
        <v>689065</v>
      </c>
      <c r="P14" s="60">
        <v>828583</v>
      </c>
      <c r="Q14" s="60">
        <v>1071025</v>
      </c>
      <c r="R14" s="60">
        <v>2588673</v>
      </c>
      <c r="S14" s="60">
        <v>0</v>
      </c>
      <c r="T14" s="60">
        <v>0</v>
      </c>
      <c r="U14" s="60">
        <v>0</v>
      </c>
      <c r="V14" s="60">
        <v>0</v>
      </c>
      <c r="W14" s="60">
        <v>6984299</v>
      </c>
      <c r="X14" s="60">
        <v>4422195</v>
      </c>
      <c r="Y14" s="60">
        <v>2562104</v>
      </c>
      <c r="Z14" s="140">
        <v>57.94</v>
      </c>
      <c r="AA14" s="155">
        <v>8791256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239380</v>
      </c>
      <c r="D16" s="155">
        <v>0</v>
      </c>
      <c r="E16" s="156">
        <v>54000</v>
      </c>
      <c r="F16" s="60">
        <v>54000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62</v>
      </c>
      <c r="R16" s="60">
        <v>62</v>
      </c>
      <c r="S16" s="60">
        <v>0</v>
      </c>
      <c r="T16" s="60">
        <v>0</v>
      </c>
      <c r="U16" s="60">
        <v>0</v>
      </c>
      <c r="V16" s="60">
        <v>0</v>
      </c>
      <c r="W16" s="60">
        <v>62</v>
      </c>
      <c r="X16" s="60">
        <v>40500</v>
      </c>
      <c r="Y16" s="60">
        <v>-40438</v>
      </c>
      <c r="Z16" s="140">
        <v>-99.85</v>
      </c>
      <c r="AA16" s="155">
        <v>54000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27000</v>
      </c>
      <c r="F17" s="60">
        <v>23472</v>
      </c>
      <c r="G17" s="60">
        <v>2503</v>
      </c>
      <c r="H17" s="60">
        <v>2038</v>
      </c>
      <c r="I17" s="60">
        <v>1401</v>
      </c>
      <c r="J17" s="60">
        <v>5942</v>
      </c>
      <c r="K17" s="60">
        <v>2929</v>
      </c>
      <c r="L17" s="60">
        <v>1592</v>
      </c>
      <c r="M17" s="60">
        <v>1274</v>
      </c>
      <c r="N17" s="60">
        <v>5795</v>
      </c>
      <c r="O17" s="60">
        <v>4649</v>
      </c>
      <c r="P17" s="60">
        <v>1847</v>
      </c>
      <c r="Q17" s="60">
        <v>0</v>
      </c>
      <c r="R17" s="60">
        <v>6496</v>
      </c>
      <c r="S17" s="60">
        <v>0</v>
      </c>
      <c r="T17" s="60">
        <v>0</v>
      </c>
      <c r="U17" s="60">
        <v>0</v>
      </c>
      <c r="V17" s="60">
        <v>0</v>
      </c>
      <c r="W17" s="60">
        <v>18233</v>
      </c>
      <c r="X17" s="60">
        <v>20250</v>
      </c>
      <c r="Y17" s="60">
        <v>-2017</v>
      </c>
      <c r="Z17" s="140">
        <v>-9.96</v>
      </c>
      <c r="AA17" s="155">
        <v>23472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62934766</v>
      </c>
      <c r="D19" s="155">
        <v>0</v>
      </c>
      <c r="E19" s="156">
        <v>64948000</v>
      </c>
      <c r="F19" s="60">
        <v>69438673</v>
      </c>
      <c r="G19" s="60">
        <v>29814000</v>
      </c>
      <c r="H19" s="60">
        <v>250000</v>
      </c>
      <c r="I19" s="60">
        <v>-960</v>
      </c>
      <c r="J19" s="60">
        <v>30063040</v>
      </c>
      <c r="K19" s="60">
        <v>0</v>
      </c>
      <c r="L19" s="60">
        <v>0</v>
      </c>
      <c r="M19" s="60">
        <v>2053400</v>
      </c>
      <c r="N19" s="60">
        <v>2053400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32116440</v>
      </c>
      <c r="X19" s="60">
        <v>48710997</v>
      </c>
      <c r="Y19" s="60">
        <v>-16594557</v>
      </c>
      <c r="Z19" s="140">
        <v>-34.07</v>
      </c>
      <c r="AA19" s="155">
        <v>69438673</v>
      </c>
    </row>
    <row r="20" spans="1:27" ht="12.75">
      <c r="A20" s="181" t="s">
        <v>35</v>
      </c>
      <c r="B20" s="185"/>
      <c r="C20" s="155">
        <v>4911270</v>
      </c>
      <c r="D20" s="155">
        <v>0</v>
      </c>
      <c r="E20" s="156">
        <v>1908850</v>
      </c>
      <c r="F20" s="54">
        <v>799519</v>
      </c>
      <c r="G20" s="54">
        <v>25727</v>
      </c>
      <c r="H20" s="54">
        <v>42403</v>
      </c>
      <c r="I20" s="54">
        <v>31369</v>
      </c>
      <c r="J20" s="54">
        <v>99499</v>
      </c>
      <c r="K20" s="54">
        <v>40659</v>
      </c>
      <c r="L20" s="54">
        <v>24026</v>
      </c>
      <c r="M20" s="54">
        <v>16577</v>
      </c>
      <c r="N20" s="54">
        <v>81262</v>
      </c>
      <c r="O20" s="54">
        <v>46289</v>
      </c>
      <c r="P20" s="54">
        <v>43326</v>
      </c>
      <c r="Q20" s="54">
        <v>39561</v>
      </c>
      <c r="R20" s="54">
        <v>129176</v>
      </c>
      <c r="S20" s="54">
        <v>0</v>
      </c>
      <c r="T20" s="54">
        <v>0</v>
      </c>
      <c r="U20" s="54">
        <v>0</v>
      </c>
      <c r="V20" s="54">
        <v>0</v>
      </c>
      <c r="W20" s="54">
        <v>309937</v>
      </c>
      <c r="X20" s="54">
        <v>707247</v>
      </c>
      <c r="Y20" s="54">
        <v>-397310</v>
      </c>
      <c r="Z20" s="184">
        <v>-56.18</v>
      </c>
      <c r="AA20" s="130">
        <v>799519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120696795</v>
      </c>
      <c r="D22" s="188">
        <f>SUM(D5:D21)</f>
        <v>0</v>
      </c>
      <c r="E22" s="189">
        <f t="shared" si="0"/>
        <v>129037978</v>
      </c>
      <c r="F22" s="190">
        <f t="shared" si="0"/>
        <v>126800582</v>
      </c>
      <c r="G22" s="190">
        <f t="shared" si="0"/>
        <v>41644140</v>
      </c>
      <c r="H22" s="190">
        <f t="shared" si="0"/>
        <v>4659774</v>
      </c>
      <c r="I22" s="190">
        <f t="shared" si="0"/>
        <v>4638211</v>
      </c>
      <c r="J22" s="190">
        <f t="shared" si="0"/>
        <v>50942125</v>
      </c>
      <c r="K22" s="190">
        <f t="shared" si="0"/>
        <v>4868678</v>
      </c>
      <c r="L22" s="190">
        <f t="shared" si="0"/>
        <v>4481353</v>
      </c>
      <c r="M22" s="190">
        <f t="shared" si="0"/>
        <v>6278172</v>
      </c>
      <c r="N22" s="190">
        <f t="shared" si="0"/>
        <v>15628203</v>
      </c>
      <c r="O22" s="190">
        <f t="shared" si="0"/>
        <v>4321665</v>
      </c>
      <c r="P22" s="190">
        <f t="shared" si="0"/>
        <v>4181126</v>
      </c>
      <c r="Q22" s="190">
        <f t="shared" si="0"/>
        <v>4197577</v>
      </c>
      <c r="R22" s="190">
        <f t="shared" si="0"/>
        <v>12700368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79270696</v>
      </c>
      <c r="X22" s="190">
        <f t="shared" si="0"/>
        <v>96054084</v>
      </c>
      <c r="Y22" s="190">
        <f t="shared" si="0"/>
        <v>-16783388</v>
      </c>
      <c r="Z22" s="191">
        <f>+IF(X22&lt;&gt;0,+(Y22/X22)*100,0)</f>
        <v>-17.472852065301044</v>
      </c>
      <c r="AA22" s="188">
        <f>SUM(AA5:AA21)</f>
        <v>126800582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55743415</v>
      </c>
      <c r="D25" s="155">
        <v>0</v>
      </c>
      <c r="E25" s="156">
        <v>61732452</v>
      </c>
      <c r="F25" s="60">
        <v>54035008</v>
      </c>
      <c r="G25" s="60">
        <v>5134294</v>
      </c>
      <c r="H25" s="60">
        <v>4987016</v>
      </c>
      <c r="I25" s="60">
        <v>4751717</v>
      </c>
      <c r="J25" s="60">
        <v>14873027</v>
      </c>
      <c r="K25" s="60">
        <v>4521562</v>
      </c>
      <c r="L25" s="60">
        <v>4921699</v>
      </c>
      <c r="M25" s="60">
        <v>5074584</v>
      </c>
      <c r="N25" s="60">
        <v>14517845</v>
      </c>
      <c r="O25" s="60">
        <v>4898175</v>
      </c>
      <c r="P25" s="60">
        <v>4910699</v>
      </c>
      <c r="Q25" s="60">
        <v>4368202</v>
      </c>
      <c r="R25" s="60">
        <v>14177076</v>
      </c>
      <c r="S25" s="60">
        <v>0</v>
      </c>
      <c r="T25" s="60">
        <v>0</v>
      </c>
      <c r="U25" s="60">
        <v>0</v>
      </c>
      <c r="V25" s="60">
        <v>0</v>
      </c>
      <c r="W25" s="60">
        <v>43567948</v>
      </c>
      <c r="X25" s="60">
        <v>46299339</v>
      </c>
      <c r="Y25" s="60">
        <v>-2731391</v>
      </c>
      <c r="Z25" s="140">
        <v>-5.9</v>
      </c>
      <c r="AA25" s="155">
        <v>54035008</v>
      </c>
    </row>
    <row r="26" spans="1:27" ht="12.75">
      <c r="A26" s="183" t="s">
        <v>38</v>
      </c>
      <c r="B26" s="182"/>
      <c r="C26" s="155">
        <v>5282128</v>
      </c>
      <c r="D26" s="155">
        <v>0</v>
      </c>
      <c r="E26" s="156">
        <v>5723413</v>
      </c>
      <c r="F26" s="60">
        <v>5723413</v>
      </c>
      <c r="G26" s="60">
        <v>456571</v>
      </c>
      <c r="H26" s="60">
        <v>456644</v>
      </c>
      <c r="I26" s="60">
        <v>456633</v>
      </c>
      <c r="J26" s="60">
        <v>1369848</v>
      </c>
      <c r="K26" s="60">
        <v>456125</v>
      </c>
      <c r="L26" s="60">
        <v>456109</v>
      </c>
      <c r="M26" s="60">
        <v>456111</v>
      </c>
      <c r="N26" s="60">
        <v>1368345</v>
      </c>
      <c r="O26" s="60">
        <v>769080</v>
      </c>
      <c r="P26" s="60">
        <v>500829</v>
      </c>
      <c r="Q26" s="60">
        <v>660823</v>
      </c>
      <c r="R26" s="60">
        <v>1930732</v>
      </c>
      <c r="S26" s="60">
        <v>0</v>
      </c>
      <c r="T26" s="60">
        <v>0</v>
      </c>
      <c r="U26" s="60">
        <v>0</v>
      </c>
      <c r="V26" s="60">
        <v>0</v>
      </c>
      <c r="W26" s="60">
        <v>4668925</v>
      </c>
      <c r="X26" s="60">
        <v>4292559</v>
      </c>
      <c r="Y26" s="60">
        <v>376366</v>
      </c>
      <c r="Z26" s="140">
        <v>8.77</v>
      </c>
      <c r="AA26" s="155">
        <v>5723413</v>
      </c>
    </row>
    <row r="27" spans="1:27" ht="12.75">
      <c r="A27" s="183" t="s">
        <v>118</v>
      </c>
      <c r="B27" s="182"/>
      <c r="C27" s="155">
        <v>36127646</v>
      </c>
      <c r="D27" s="155">
        <v>0</v>
      </c>
      <c r="E27" s="156">
        <v>5112993</v>
      </c>
      <c r="F27" s="60">
        <v>4112992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3834747</v>
      </c>
      <c r="Y27" s="60">
        <v>-3834747</v>
      </c>
      <c r="Z27" s="140">
        <v>-100</v>
      </c>
      <c r="AA27" s="155">
        <v>4112992</v>
      </c>
    </row>
    <row r="28" spans="1:27" ht="12.75">
      <c r="A28" s="183" t="s">
        <v>39</v>
      </c>
      <c r="B28" s="182"/>
      <c r="C28" s="155">
        <v>17190911</v>
      </c>
      <c r="D28" s="155">
        <v>0</v>
      </c>
      <c r="E28" s="156">
        <v>4459864</v>
      </c>
      <c r="F28" s="60">
        <v>3459864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105437</v>
      </c>
      <c r="R28" s="60">
        <v>105437</v>
      </c>
      <c r="S28" s="60">
        <v>0</v>
      </c>
      <c r="T28" s="60">
        <v>0</v>
      </c>
      <c r="U28" s="60">
        <v>0</v>
      </c>
      <c r="V28" s="60">
        <v>0</v>
      </c>
      <c r="W28" s="60">
        <v>105437</v>
      </c>
      <c r="X28" s="60">
        <v>3344895</v>
      </c>
      <c r="Y28" s="60">
        <v>-3239458</v>
      </c>
      <c r="Z28" s="140">
        <v>-96.85</v>
      </c>
      <c r="AA28" s="155">
        <v>3459864</v>
      </c>
    </row>
    <row r="29" spans="1:27" ht="12.75">
      <c r="A29" s="183" t="s">
        <v>40</v>
      </c>
      <c r="B29" s="182"/>
      <c r="C29" s="155">
        <v>30267720</v>
      </c>
      <c r="D29" s="155">
        <v>0</v>
      </c>
      <c r="E29" s="156">
        <v>2388000</v>
      </c>
      <c r="F29" s="60">
        <v>144000</v>
      </c>
      <c r="G29" s="60">
        <v>0</v>
      </c>
      <c r="H29" s="60">
        <v>0</v>
      </c>
      <c r="I29" s="60">
        <v>0</v>
      </c>
      <c r="J29" s="60">
        <v>0</v>
      </c>
      <c r="K29" s="60">
        <v>1670213</v>
      </c>
      <c r="L29" s="60">
        <v>0</v>
      </c>
      <c r="M29" s="60">
        <v>0</v>
      </c>
      <c r="N29" s="60">
        <v>1670213</v>
      </c>
      <c r="O29" s="60">
        <v>0</v>
      </c>
      <c r="P29" s="60">
        <v>0</v>
      </c>
      <c r="Q29" s="60">
        <v>3</v>
      </c>
      <c r="R29" s="60">
        <v>3</v>
      </c>
      <c r="S29" s="60">
        <v>0</v>
      </c>
      <c r="T29" s="60">
        <v>0</v>
      </c>
      <c r="U29" s="60">
        <v>0</v>
      </c>
      <c r="V29" s="60">
        <v>0</v>
      </c>
      <c r="W29" s="60">
        <v>1670216</v>
      </c>
      <c r="X29" s="60">
        <v>1791000</v>
      </c>
      <c r="Y29" s="60">
        <v>-120784</v>
      </c>
      <c r="Z29" s="140">
        <v>-6.74</v>
      </c>
      <c r="AA29" s="155">
        <v>144000</v>
      </c>
    </row>
    <row r="30" spans="1:27" ht="12.75">
      <c r="A30" s="183" t="s">
        <v>119</v>
      </c>
      <c r="B30" s="182"/>
      <c r="C30" s="155">
        <v>30543066</v>
      </c>
      <c r="D30" s="155">
        <v>0</v>
      </c>
      <c r="E30" s="156">
        <v>18200000</v>
      </c>
      <c r="F30" s="60">
        <v>19350000</v>
      </c>
      <c r="G30" s="60">
        <v>6132</v>
      </c>
      <c r="H30" s="60">
        <v>3565662</v>
      </c>
      <c r="I30" s="60">
        <v>263</v>
      </c>
      <c r="J30" s="60">
        <v>3572057</v>
      </c>
      <c r="K30" s="60">
        <v>5285047</v>
      </c>
      <c r="L30" s="60">
        <v>4676217</v>
      </c>
      <c r="M30" s="60">
        <v>18624</v>
      </c>
      <c r="N30" s="60">
        <v>9979888</v>
      </c>
      <c r="O30" s="60">
        <v>352928</v>
      </c>
      <c r="P30" s="60">
        <v>26262</v>
      </c>
      <c r="Q30" s="60">
        <v>0</v>
      </c>
      <c r="R30" s="60">
        <v>379190</v>
      </c>
      <c r="S30" s="60">
        <v>0</v>
      </c>
      <c r="T30" s="60">
        <v>0</v>
      </c>
      <c r="U30" s="60">
        <v>0</v>
      </c>
      <c r="V30" s="60">
        <v>0</v>
      </c>
      <c r="W30" s="60">
        <v>13931135</v>
      </c>
      <c r="X30" s="60">
        <v>14175000</v>
      </c>
      <c r="Y30" s="60">
        <v>-243865</v>
      </c>
      <c r="Z30" s="140">
        <v>-1.72</v>
      </c>
      <c r="AA30" s="155">
        <v>19350000</v>
      </c>
    </row>
    <row r="31" spans="1:27" ht="12.75">
      <c r="A31" s="183" t="s">
        <v>120</v>
      </c>
      <c r="B31" s="182"/>
      <c r="C31" s="155">
        <v>5675729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54955</v>
      </c>
      <c r="R31" s="60">
        <v>54955</v>
      </c>
      <c r="S31" s="60">
        <v>0</v>
      </c>
      <c r="T31" s="60">
        <v>0</v>
      </c>
      <c r="U31" s="60">
        <v>0</v>
      </c>
      <c r="V31" s="60">
        <v>0</v>
      </c>
      <c r="W31" s="60">
        <v>54955</v>
      </c>
      <c r="X31" s="60"/>
      <c r="Y31" s="60">
        <v>54955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8219123</v>
      </c>
      <c r="D32" s="155">
        <v>0</v>
      </c>
      <c r="E32" s="156">
        <v>2382000</v>
      </c>
      <c r="F32" s="60">
        <v>3211820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1158060</v>
      </c>
      <c r="M32" s="60">
        <v>317850</v>
      </c>
      <c r="N32" s="60">
        <v>1475910</v>
      </c>
      <c r="O32" s="60">
        <v>0</v>
      </c>
      <c r="P32" s="60">
        <v>0</v>
      </c>
      <c r="Q32" s="60">
        <v>257713</v>
      </c>
      <c r="R32" s="60">
        <v>257713</v>
      </c>
      <c r="S32" s="60">
        <v>0</v>
      </c>
      <c r="T32" s="60">
        <v>0</v>
      </c>
      <c r="U32" s="60">
        <v>0</v>
      </c>
      <c r="V32" s="60">
        <v>0</v>
      </c>
      <c r="W32" s="60">
        <v>1733623</v>
      </c>
      <c r="X32" s="60">
        <v>1786500</v>
      </c>
      <c r="Y32" s="60">
        <v>-52877</v>
      </c>
      <c r="Z32" s="140">
        <v>-2.96</v>
      </c>
      <c r="AA32" s="155">
        <v>3211820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19160298</v>
      </c>
      <c r="D34" s="155">
        <v>0</v>
      </c>
      <c r="E34" s="156">
        <v>28963711</v>
      </c>
      <c r="F34" s="60">
        <v>36707764</v>
      </c>
      <c r="G34" s="60">
        <v>437543</v>
      </c>
      <c r="H34" s="60">
        <v>2580529</v>
      </c>
      <c r="I34" s="60">
        <v>2309931</v>
      </c>
      <c r="J34" s="60">
        <v>5328003</v>
      </c>
      <c r="K34" s="60">
        <v>2801829</v>
      </c>
      <c r="L34" s="60">
        <v>6053557</v>
      </c>
      <c r="M34" s="60">
        <v>1789740</v>
      </c>
      <c r="N34" s="60">
        <v>10645126</v>
      </c>
      <c r="O34" s="60">
        <v>1758498</v>
      </c>
      <c r="P34" s="60">
        <v>843610</v>
      </c>
      <c r="Q34" s="60">
        <v>490348</v>
      </c>
      <c r="R34" s="60">
        <v>3092456</v>
      </c>
      <c r="S34" s="60">
        <v>0</v>
      </c>
      <c r="T34" s="60">
        <v>0</v>
      </c>
      <c r="U34" s="60">
        <v>0</v>
      </c>
      <c r="V34" s="60">
        <v>0</v>
      </c>
      <c r="W34" s="60">
        <v>19065585</v>
      </c>
      <c r="X34" s="60">
        <v>21220281</v>
      </c>
      <c r="Y34" s="60">
        <v>-2154696</v>
      </c>
      <c r="Z34" s="140">
        <v>-10.15</v>
      </c>
      <c r="AA34" s="155">
        <v>36707764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208210036</v>
      </c>
      <c r="D36" s="188">
        <f>SUM(D25:D35)</f>
        <v>0</v>
      </c>
      <c r="E36" s="189">
        <f t="shared" si="1"/>
        <v>128962433</v>
      </c>
      <c r="F36" s="190">
        <f t="shared" si="1"/>
        <v>126744861</v>
      </c>
      <c r="G36" s="190">
        <f t="shared" si="1"/>
        <v>6034540</v>
      </c>
      <c r="H36" s="190">
        <f t="shared" si="1"/>
        <v>11589851</v>
      </c>
      <c r="I36" s="190">
        <f t="shared" si="1"/>
        <v>7518544</v>
      </c>
      <c r="J36" s="190">
        <f t="shared" si="1"/>
        <v>25142935</v>
      </c>
      <c r="K36" s="190">
        <f t="shared" si="1"/>
        <v>14734776</v>
      </c>
      <c r="L36" s="190">
        <f t="shared" si="1"/>
        <v>17265642</v>
      </c>
      <c r="M36" s="190">
        <f t="shared" si="1"/>
        <v>7656909</v>
      </c>
      <c r="N36" s="190">
        <f t="shared" si="1"/>
        <v>39657327</v>
      </c>
      <c r="O36" s="190">
        <f t="shared" si="1"/>
        <v>7778681</v>
      </c>
      <c r="P36" s="190">
        <f t="shared" si="1"/>
        <v>6281400</v>
      </c>
      <c r="Q36" s="190">
        <f t="shared" si="1"/>
        <v>5937481</v>
      </c>
      <c r="R36" s="190">
        <f t="shared" si="1"/>
        <v>19997562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84797824</v>
      </c>
      <c r="X36" s="190">
        <f t="shared" si="1"/>
        <v>96744321</v>
      </c>
      <c r="Y36" s="190">
        <f t="shared" si="1"/>
        <v>-11946497</v>
      </c>
      <c r="Z36" s="191">
        <f>+IF(X36&lt;&gt;0,+(Y36/X36)*100,0)</f>
        <v>-12.348525346516205</v>
      </c>
      <c r="AA36" s="188">
        <f>SUM(AA25:AA35)</f>
        <v>126744861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-87513241</v>
      </c>
      <c r="D38" s="199">
        <f>+D22-D36</f>
        <v>0</v>
      </c>
      <c r="E38" s="200">
        <f t="shared" si="2"/>
        <v>75545</v>
      </c>
      <c r="F38" s="106">
        <f t="shared" si="2"/>
        <v>55721</v>
      </c>
      <c r="G38" s="106">
        <f t="shared" si="2"/>
        <v>35609600</v>
      </c>
      <c r="H38" s="106">
        <f t="shared" si="2"/>
        <v>-6930077</v>
      </c>
      <c r="I38" s="106">
        <f t="shared" si="2"/>
        <v>-2880333</v>
      </c>
      <c r="J38" s="106">
        <f t="shared" si="2"/>
        <v>25799190</v>
      </c>
      <c r="K38" s="106">
        <f t="shared" si="2"/>
        <v>-9866098</v>
      </c>
      <c r="L38" s="106">
        <f t="shared" si="2"/>
        <v>-12784289</v>
      </c>
      <c r="M38" s="106">
        <f t="shared" si="2"/>
        <v>-1378737</v>
      </c>
      <c r="N38" s="106">
        <f t="shared" si="2"/>
        <v>-24029124</v>
      </c>
      <c r="O38" s="106">
        <f t="shared" si="2"/>
        <v>-3457016</v>
      </c>
      <c r="P38" s="106">
        <f t="shared" si="2"/>
        <v>-2100274</v>
      </c>
      <c r="Q38" s="106">
        <f t="shared" si="2"/>
        <v>-1739904</v>
      </c>
      <c r="R38" s="106">
        <f t="shared" si="2"/>
        <v>-7297194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-5527128</v>
      </c>
      <c r="X38" s="106">
        <f>IF(F22=F36,0,X22-X36)</f>
        <v>-690237</v>
      </c>
      <c r="Y38" s="106">
        <f t="shared" si="2"/>
        <v>-4836891</v>
      </c>
      <c r="Z38" s="201">
        <f>+IF(X38&lt;&gt;0,+(Y38/X38)*100,0)</f>
        <v>700.7580005128673</v>
      </c>
      <c r="AA38" s="199">
        <f>+AA22-AA36</f>
        <v>55721</v>
      </c>
    </row>
    <row r="39" spans="1:27" ht="12.75">
      <c r="A39" s="181" t="s">
        <v>46</v>
      </c>
      <c r="B39" s="185"/>
      <c r="C39" s="155">
        <v>64480735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-23032506</v>
      </c>
      <c r="D42" s="206">
        <f>SUM(D38:D41)</f>
        <v>0</v>
      </c>
      <c r="E42" s="207">
        <f t="shared" si="3"/>
        <v>75545</v>
      </c>
      <c r="F42" s="88">
        <f t="shared" si="3"/>
        <v>55721</v>
      </c>
      <c r="G42" s="88">
        <f t="shared" si="3"/>
        <v>35609600</v>
      </c>
      <c r="H42" s="88">
        <f t="shared" si="3"/>
        <v>-6930077</v>
      </c>
      <c r="I42" s="88">
        <f t="shared" si="3"/>
        <v>-2880333</v>
      </c>
      <c r="J42" s="88">
        <f t="shared" si="3"/>
        <v>25799190</v>
      </c>
      <c r="K42" s="88">
        <f t="shared" si="3"/>
        <v>-9866098</v>
      </c>
      <c r="L42" s="88">
        <f t="shared" si="3"/>
        <v>-12784289</v>
      </c>
      <c r="M42" s="88">
        <f t="shared" si="3"/>
        <v>-1378737</v>
      </c>
      <c r="N42" s="88">
        <f t="shared" si="3"/>
        <v>-24029124</v>
      </c>
      <c r="O42" s="88">
        <f t="shared" si="3"/>
        <v>-3457016</v>
      </c>
      <c r="P42" s="88">
        <f t="shared" si="3"/>
        <v>-2100274</v>
      </c>
      <c r="Q42" s="88">
        <f t="shared" si="3"/>
        <v>-1739904</v>
      </c>
      <c r="R42" s="88">
        <f t="shared" si="3"/>
        <v>-7297194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-5527128</v>
      </c>
      <c r="X42" s="88">
        <f t="shared" si="3"/>
        <v>-690237</v>
      </c>
      <c r="Y42" s="88">
        <f t="shared" si="3"/>
        <v>-4836891</v>
      </c>
      <c r="Z42" s="208">
        <f>+IF(X42&lt;&gt;0,+(Y42/X42)*100,0)</f>
        <v>700.7580005128673</v>
      </c>
      <c r="AA42" s="206">
        <f>SUM(AA38:AA41)</f>
        <v>55721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-23032506</v>
      </c>
      <c r="D44" s="210">
        <f>+D42-D43</f>
        <v>0</v>
      </c>
      <c r="E44" s="211">
        <f t="shared" si="4"/>
        <v>75545</v>
      </c>
      <c r="F44" s="77">
        <f t="shared" si="4"/>
        <v>55721</v>
      </c>
      <c r="G44" s="77">
        <f t="shared" si="4"/>
        <v>35609600</v>
      </c>
      <c r="H44" s="77">
        <f t="shared" si="4"/>
        <v>-6930077</v>
      </c>
      <c r="I44" s="77">
        <f t="shared" si="4"/>
        <v>-2880333</v>
      </c>
      <c r="J44" s="77">
        <f t="shared" si="4"/>
        <v>25799190</v>
      </c>
      <c r="K44" s="77">
        <f t="shared" si="4"/>
        <v>-9866098</v>
      </c>
      <c r="L44" s="77">
        <f t="shared" si="4"/>
        <v>-12784289</v>
      </c>
      <c r="M44" s="77">
        <f t="shared" si="4"/>
        <v>-1378737</v>
      </c>
      <c r="N44" s="77">
        <f t="shared" si="4"/>
        <v>-24029124</v>
      </c>
      <c r="O44" s="77">
        <f t="shared" si="4"/>
        <v>-3457016</v>
      </c>
      <c r="P44" s="77">
        <f t="shared" si="4"/>
        <v>-2100274</v>
      </c>
      <c r="Q44" s="77">
        <f t="shared" si="4"/>
        <v>-1739904</v>
      </c>
      <c r="R44" s="77">
        <f t="shared" si="4"/>
        <v>-7297194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-5527128</v>
      </c>
      <c r="X44" s="77">
        <f t="shared" si="4"/>
        <v>-690237</v>
      </c>
      <c r="Y44" s="77">
        <f t="shared" si="4"/>
        <v>-4836891</v>
      </c>
      <c r="Z44" s="212">
        <f>+IF(X44&lt;&gt;0,+(Y44/X44)*100,0)</f>
        <v>700.7580005128673</v>
      </c>
      <c r="AA44" s="210">
        <f>+AA42-AA43</f>
        <v>55721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-23032506</v>
      </c>
      <c r="D46" s="206">
        <f>SUM(D44:D45)</f>
        <v>0</v>
      </c>
      <c r="E46" s="207">
        <f t="shared" si="5"/>
        <v>75545</v>
      </c>
      <c r="F46" s="88">
        <f t="shared" si="5"/>
        <v>55721</v>
      </c>
      <c r="G46" s="88">
        <f t="shared" si="5"/>
        <v>35609600</v>
      </c>
      <c r="H46" s="88">
        <f t="shared" si="5"/>
        <v>-6930077</v>
      </c>
      <c r="I46" s="88">
        <f t="shared" si="5"/>
        <v>-2880333</v>
      </c>
      <c r="J46" s="88">
        <f t="shared" si="5"/>
        <v>25799190</v>
      </c>
      <c r="K46" s="88">
        <f t="shared" si="5"/>
        <v>-9866098</v>
      </c>
      <c r="L46" s="88">
        <f t="shared" si="5"/>
        <v>-12784289</v>
      </c>
      <c r="M46" s="88">
        <f t="shared" si="5"/>
        <v>-1378737</v>
      </c>
      <c r="N46" s="88">
        <f t="shared" si="5"/>
        <v>-24029124</v>
      </c>
      <c r="O46" s="88">
        <f t="shared" si="5"/>
        <v>-3457016</v>
      </c>
      <c r="P46" s="88">
        <f t="shared" si="5"/>
        <v>-2100274</v>
      </c>
      <c r="Q46" s="88">
        <f t="shared" si="5"/>
        <v>-1739904</v>
      </c>
      <c r="R46" s="88">
        <f t="shared" si="5"/>
        <v>-7297194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-5527128</v>
      </c>
      <c r="X46" s="88">
        <f t="shared" si="5"/>
        <v>-690237</v>
      </c>
      <c r="Y46" s="88">
        <f t="shared" si="5"/>
        <v>-4836891</v>
      </c>
      <c r="Z46" s="208">
        <f>+IF(X46&lt;&gt;0,+(Y46/X46)*100,0)</f>
        <v>700.7580005128673</v>
      </c>
      <c r="AA46" s="206">
        <f>SUM(AA44:AA45)</f>
        <v>55721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-23032506</v>
      </c>
      <c r="D48" s="217">
        <f>SUM(D46:D47)</f>
        <v>0</v>
      </c>
      <c r="E48" s="218">
        <f t="shared" si="6"/>
        <v>75545</v>
      </c>
      <c r="F48" s="219">
        <f t="shared" si="6"/>
        <v>55721</v>
      </c>
      <c r="G48" s="219">
        <f t="shared" si="6"/>
        <v>35609600</v>
      </c>
      <c r="H48" s="220">
        <f t="shared" si="6"/>
        <v>-6930077</v>
      </c>
      <c r="I48" s="220">
        <f t="shared" si="6"/>
        <v>-2880333</v>
      </c>
      <c r="J48" s="220">
        <f t="shared" si="6"/>
        <v>25799190</v>
      </c>
      <c r="K48" s="220">
        <f t="shared" si="6"/>
        <v>-9866098</v>
      </c>
      <c r="L48" s="220">
        <f t="shared" si="6"/>
        <v>-12784289</v>
      </c>
      <c r="M48" s="219">
        <f t="shared" si="6"/>
        <v>-1378737</v>
      </c>
      <c r="N48" s="219">
        <f t="shared" si="6"/>
        <v>-24029124</v>
      </c>
      <c r="O48" s="220">
        <f t="shared" si="6"/>
        <v>-3457016</v>
      </c>
      <c r="P48" s="220">
        <f t="shared" si="6"/>
        <v>-2100274</v>
      </c>
      <c r="Q48" s="220">
        <f t="shared" si="6"/>
        <v>-1739904</v>
      </c>
      <c r="R48" s="220">
        <f t="shared" si="6"/>
        <v>-7297194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-5527128</v>
      </c>
      <c r="X48" s="220">
        <f t="shared" si="6"/>
        <v>-690237</v>
      </c>
      <c r="Y48" s="220">
        <f t="shared" si="6"/>
        <v>-4836891</v>
      </c>
      <c r="Z48" s="221">
        <f>+IF(X48&lt;&gt;0,+(Y48/X48)*100,0)</f>
        <v>700.7580005128673</v>
      </c>
      <c r="AA48" s="222">
        <f>SUM(AA46:AA47)</f>
        <v>55721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268356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28847</v>
      </c>
      <c r="H5" s="100">
        <f t="shared" si="0"/>
        <v>10873</v>
      </c>
      <c r="I5" s="100">
        <f t="shared" si="0"/>
        <v>0</v>
      </c>
      <c r="J5" s="100">
        <f t="shared" si="0"/>
        <v>39720</v>
      </c>
      <c r="K5" s="100">
        <f t="shared" si="0"/>
        <v>6700</v>
      </c>
      <c r="L5" s="100">
        <f t="shared" si="0"/>
        <v>0</v>
      </c>
      <c r="M5" s="100">
        <f t="shared" si="0"/>
        <v>0</v>
      </c>
      <c r="N5" s="100">
        <f t="shared" si="0"/>
        <v>6700</v>
      </c>
      <c r="O5" s="100">
        <f t="shared" si="0"/>
        <v>0</v>
      </c>
      <c r="P5" s="100">
        <f t="shared" si="0"/>
        <v>18056</v>
      </c>
      <c r="Q5" s="100">
        <f t="shared" si="0"/>
        <v>0</v>
      </c>
      <c r="R5" s="100">
        <f t="shared" si="0"/>
        <v>18056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64476</v>
      </c>
      <c r="X5" s="100">
        <f t="shared" si="0"/>
        <v>0</v>
      </c>
      <c r="Y5" s="100">
        <f t="shared" si="0"/>
        <v>64476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6700</v>
      </c>
      <c r="L6" s="60"/>
      <c r="M6" s="60"/>
      <c r="N6" s="60">
        <v>6700</v>
      </c>
      <c r="O6" s="60"/>
      <c r="P6" s="60"/>
      <c r="Q6" s="60"/>
      <c r="R6" s="60"/>
      <c r="S6" s="60"/>
      <c r="T6" s="60"/>
      <c r="U6" s="60"/>
      <c r="V6" s="60"/>
      <c r="W6" s="60">
        <v>6700</v>
      </c>
      <c r="X6" s="60"/>
      <c r="Y6" s="60">
        <v>6700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>
        <v>28847</v>
      </c>
      <c r="H7" s="159">
        <v>10873</v>
      </c>
      <c r="I7" s="159"/>
      <c r="J7" s="159">
        <v>39720</v>
      </c>
      <c r="K7" s="159"/>
      <c r="L7" s="159"/>
      <c r="M7" s="159"/>
      <c r="N7" s="159"/>
      <c r="O7" s="159"/>
      <c r="P7" s="159">
        <v>18056</v>
      </c>
      <c r="Q7" s="159"/>
      <c r="R7" s="159">
        <v>18056</v>
      </c>
      <c r="S7" s="159"/>
      <c r="T7" s="159"/>
      <c r="U7" s="159"/>
      <c r="V7" s="159"/>
      <c r="W7" s="159">
        <v>57776</v>
      </c>
      <c r="X7" s="159"/>
      <c r="Y7" s="159">
        <v>57776</v>
      </c>
      <c r="Z7" s="141"/>
      <c r="AA7" s="225"/>
    </row>
    <row r="8" spans="1:27" ht="12.75">
      <c r="A8" s="138" t="s">
        <v>77</v>
      </c>
      <c r="B8" s="136"/>
      <c r="C8" s="155">
        <v>268356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4052054</v>
      </c>
      <c r="D9" s="153">
        <f>SUM(D10:D14)</f>
        <v>0</v>
      </c>
      <c r="E9" s="154">
        <f t="shared" si="1"/>
        <v>11219915</v>
      </c>
      <c r="F9" s="100">
        <f t="shared" si="1"/>
        <v>11219915</v>
      </c>
      <c r="G9" s="100">
        <f t="shared" si="1"/>
        <v>337554</v>
      </c>
      <c r="H9" s="100">
        <f t="shared" si="1"/>
        <v>605347</v>
      </c>
      <c r="I9" s="100">
        <f t="shared" si="1"/>
        <v>740634</v>
      </c>
      <c r="J9" s="100">
        <f t="shared" si="1"/>
        <v>1683535</v>
      </c>
      <c r="K9" s="100">
        <f t="shared" si="1"/>
        <v>185706</v>
      </c>
      <c r="L9" s="100">
        <f t="shared" si="1"/>
        <v>0</v>
      </c>
      <c r="M9" s="100">
        <f t="shared" si="1"/>
        <v>1971966</v>
      </c>
      <c r="N9" s="100">
        <f t="shared" si="1"/>
        <v>2157672</v>
      </c>
      <c r="O9" s="100">
        <f t="shared" si="1"/>
        <v>1574222</v>
      </c>
      <c r="P9" s="100">
        <f t="shared" si="1"/>
        <v>450000</v>
      </c>
      <c r="Q9" s="100">
        <f t="shared" si="1"/>
        <v>0</v>
      </c>
      <c r="R9" s="100">
        <f t="shared" si="1"/>
        <v>2024222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5865429</v>
      </c>
      <c r="X9" s="100">
        <f t="shared" si="1"/>
        <v>8550675</v>
      </c>
      <c r="Y9" s="100">
        <f t="shared" si="1"/>
        <v>-2685246</v>
      </c>
      <c r="Z9" s="137">
        <f>+IF(X9&lt;&gt;0,+(Y9/X9)*100,0)</f>
        <v>-31.403906709119454</v>
      </c>
      <c r="AA9" s="102">
        <f>SUM(AA10:AA14)</f>
        <v>11219915</v>
      </c>
    </row>
    <row r="10" spans="1:27" ht="12.75">
      <c r="A10" s="138" t="s">
        <v>79</v>
      </c>
      <c r="B10" s="136"/>
      <c r="C10" s="155"/>
      <c r="D10" s="155"/>
      <c r="E10" s="156">
        <v>1017170</v>
      </c>
      <c r="F10" s="60">
        <v>1017170</v>
      </c>
      <c r="G10" s="60"/>
      <c r="H10" s="60"/>
      <c r="I10" s="60"/>
      <c r="J10" s="60"/>
      <c r="K10" s="60"/>
      <c r="L10" s="60"/>
      <c r="M10" s="60"/>
      <c r="N10" s="60"/>
      <c r="O10" s="60">
        <v>1574222</v>
      </c>
      <c r="P10" s="60"/>
      <c r="Q10" s="60"/>
      <c r="R10" s="60">
        <v>1574222</v>
      </c>
      <c r="S10" s="60"/>
      <c r="T10" s="60"/>
      <c r="U10" s="60"/>
      <c r="V10" s="60"/>
      <c r="W10" s="60">
        <v>1574222</v>
      </c>
      <c r="X10" s="60">
        <v>762876</v>
      </c>
      <c r="Y10" s="60">
        <v>811346</v>
      </c>
      <c r="Z10" s="140">
        <v>106.35</v>
      </c>
      <c r="AA10" s="62">
        <v>1017170</v>
      </c>
    </row>
    <row r="11" spans="1:27" ht="12.75">
      <c r="A11" s="138" t="s">
        <v>80</v>
      </c>
      <c r="B11" s="136"/>
      <c r="C11" s="155">
        <v>4052054</v>
      </c>
      <c r="D11" s="155"/>
      <c r="E11" s="156">
        <v>10202745</v>
      </c>
      <c r="F11" s="60">
        <v>10202745</v>
      </c>
      <c r="G11" s="60">
        <v>337554</v>
      </c>
      <c r="H11" s="60">
        <v>605347</v>
      </c>
      <c r="I11" s="60">
        <v>740634</v>
      </c>
      <c r="J11" s="60">
        <v>1683535</v>
      </c>
      <c r="K11" s="60">
        <v>185706</v>
      </c>
      <c r="L11" s="60"/>
      <c r="M11" s="60">
        <v>1971966</v>
      </c>
      <c r="N11" s="60">
        <v>2157672</v>
      </c>
      <c r="O11" s="60"/>
      <c r="P11" s="60">
        <v>450000</v>
      </c>
      <c r="Q11" s="60"/>
      <c r="R11" s="60">
        <v>450000</v>
      </c>
      <c r="S11" s="60"/>
      <c r="T11" s="60"/>
      <c r="U11" s="60"/>
      <c r="V11" s="60"/>
      <c r="W11" s="60">
        <v>4291207</v>
      </c>
      <c r="X11" s="60">
        <v>7787799</v>
      </c>
      <c r="Y11" s="60">
        <v>-3496592</v>
      </c>
      <c r="Z11" s="140">
        <v>-44.9</v>
      </c>
      <c r="AA11" s="62">
        <v>10202745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6172978</v>
      </c>
      <c r="D15" s="153">
        <f>SUM(D16:D18)</f>
        <v>0</v>
      </c>
      <c r="E15" s="154">
        <f t="shared" si="2"/>
        <v>2105464</v>
      </c>
      <c r="F15" s="100">
        <f t="shared" si="2"/>
        <v>2105464</v>
      </c>
      <c r="G15" s="100">
        <f t="shared" si="2"/>
        <v>810744</v>
      </c>
      <c r="H15" s="100">
        <f t="shared" si="2"/>
        <v>1006747</v>
      </c>
      <c r="I15" s="100">
        <f t="shared" si="2"/>
        <v>99423</v>
      </c>
      <c r="J15" s="100">
        <f t="shared" si="2"/>
        <v>1916914</v>
      </c>
      <c r="K15" s="100">
        <f t="shared" si="2"/>
        <v>882425</v>
      </c>
      <c r="L15" s="100">
        <f t="shared" si="2"/>
        <v>0</v>
      </c>
      <c r="M15" s="100">
        <f t="shared" si="2"/>
        <v>1175565</v>
      </c>
      <c r="N15" s="100">
        <f t="shared" si="2"/>
        <v>2057990</v>
      </c>
      <c r="O15" s="100">
        <f t="shared" si="2"/>
        <v>1082457</v>
      </c>
      <c r="P15" s="100">
        <f t="shared" si="2"/>
        <v>0</v>
      </c>
      <c r="Q15" s="100">
        <f t="shared" si="2"/>
        <v>0</v>
      </c>
      <c r="R15" s="100">
        <f t="shared" si="2"/>
        <v>1082457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5057361</v>
      </c>
      <c r="X15" s="100">
        <f t="shared" si="2"/>
        <v>1579095</v>
      </c>
      <c r="Y15" s="100">
        <f t="shared" si="2"/>
        <v>3478266</v>
      </c>
      <c r="Z15" s="137">
        <f>+IF(X15&lt;&gt;0,+(Y15/X15)*100,0)</f>
        <v>220.26958479382176</v>
      </c>
      <c r="AA15" s="102">
        <f>SUM(AA16:AA18)</f>
        <v>2105464</v>
      </c>
    </row>
    <row r="16" spans="1:27" ht="12.75">
      <c r="A16" s="138" t="s">
        <v>85</v>
      </c>
      <c r="B16" s="136"/>
      <c r="C16" s="155"/>
      <c r="D16" s="155"/>
      <c r="E16" s="156">
        <v>1073332</v>
      </c>
      <c r="F16" s="60">
        <v>1073332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804996</v>
      </c>
      <c r="Y16" s="60">
        <v>-804996</v>
      </c>
      <c r="Z16" s="140">
        <v>-100</v>
      </c>
      <c r="AA16" s="62">
        <v>1073332</v>
      </c>
    </row>
    <row r="17" spans="1:27" ht="12.75">
      <c r="A17" s="138" t="s">
        <v>86</v>
      </c>
      <c r="B17" s="136"/>
      <c r="C17" s="155">
        <v>6172978</v>
      </c>
      <c r="D17" s="155"/>
      <c r="E17" s="156">
        <v>1032132</v>
      </c>
      <c r="F17" s="60">
        <v>1032132</v>
      </c>
      <c r="G17" s="60">
        <v>810744</v>
      </c>
      <c r="H17" s="60">
        <v>1006747</v>
      </c>
      <c r="I17" s="60">
        <v>99423</v>
      </c>
      <c r="J17" s="60">
        <v>1916914</v>
      </c>
      <c r="K17" s="60">
        <v>882425</v>
      </c>
      <c r="L17" s="60"/>
      <c r="M17" s="60">
        <v>1175565</v>
      </c>
      <c r="N17" s="60">
        <v>2057990</v>
      </c>
      <c r="O17" s="60">
        <v>1082457</v>
      </c>
      <c r="P17" s="60"/>
      <c r="Q17" s="60"/>
      <c r="R17" s="60">
        <v>1082457</v>
      </c>
      <c r="S17" s="60"/>
      <c r="T17" s="60"/>
      <c r="U17" s="60"/>
      <c r="V17" s="60"/>
      <c r="W17" s="60">
        <v>5057361</v>
      </c>
      <c r="X17" s="60">
        <v>774099</v>
      </c>
      <c r="Y17" s="60">
        <v>4283262</v>
      </c>
      <c r="Z17" s="140">
        <v>553.32</v>
      </c>
      <c r="AA17" s="62">
        <v>1032132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54214164</v>
      </c>
      <c r="D19" s="153">
        <f>SUM(D20:D23)</f>
        <v>0</v>
      </c>
      <c r="E19" s="154">
        <f t="shared" si="3"/>
        <v>71128623</v>
      </c>
      <c r="F19" s="100">
        <f t="shared" si="3"/>
        <v>71128623</v>
      </c>
      <c r="G19" s="100">
        <f t="shared" si="3"/>
        <v>9620684</v>
      </c>
      <c r="H19" s="100">
        <f t="shared" si="3"/>
        <v>1936341</v>
      </c>
      <c r="I19" s="100">
        <f t="shared" si="3"/>
        <v>8110352</v>
      </c>
      <c r="J19" s="100">
        <f t="shared" si="3"/>
        <v>19667377</v>
      </c>
      <c r="K19" s="100">
        <f t="shared" si="3"/>
        <v>7373864</v>
      </c>
      <c r="L19" s="100">
        <f t="shared" si="3"/>
        <v>10287130</v>
      </c>
      <c r="M19" s="100">
        <f t="shared" si="3"/>
        <v>16950558</v>
      </c>
      <c r="N19" s="100">
        <f t="shared" si="3"/>
        <v>34611552</v>
      </c>
      <c r="O19" s="100">
        <f t="shared" si="3"/>
        <v>1016615</v>
      </c>
      <c r="P19" s="100">
        <f t="shared" si="3"/>
        <v>5623436</v>
      </c>
      <c r="Q19" s="100">
        <f t="shared" si="3"/>
        <v>0</v>
      </c>
      <c r="R19" s="100">
        <f t="shared" si="3"/>
        <v>6640051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60918980</v>
      </c>
      <c r="X19" s="100">
        <f t="shared" si="3"/>
        <v>52446465</v>
      </c>
      <c r="Y19" s="100">
        <f t="shared" si="3"/>
        <v>8472515</v>
      </c>
      <c r="Z19" s="137">
        <f>+IF(X19&lt;&gt;0,+(Y19/X19)*100,0)</f>
        <v>16.1545968827451</v>
      </c>
      <c r="AA19" s="102">
        <f>SUM(AA20:AA23)</f>
        <v>71128623</v>
      </c>
    </row>
    <row r="20" spans="1:27" ht="12.75">
      <c r="A20" s="138" t="s">
        <v>89</v>
      </c>
      <c r="B20" s="136"/>
      <c r="C20" s="155">
        <v>663944</v>
      </c>
      <c r="D20" s="155"/>
      <c r="E20" s="156">
        <v>1200000</v>
      </c>
      <c r="F20" s="60">
        <v>1200000</v>
      </c>
      <c r="G20" s="60"/>
      <c r="H20" s="60"/>
      <c r="I20" s="60"/>
      <c r="J20" s="60"/>
      <c r="K20" s="60">
        <v>117897</v>
      </c>
      <c r="L20" s="60"/>
      <c r="M20" s="60">
        <v>1135959</v>
      </c>
      <c r="N20" s="60">
        <v>1253856</v>
      </c>
      <c r="O20" s="60"/>
      <c r="P20" s="60">
        <v>73654</v>
      </c>
      <c r="Q20" s="60"/>
      <c r="R20" s="60">
        <v>73654</v>
      </c>
      <c r="S20" s="60"/>
      <c r="T20" s="60"/>
      <c r="U20" s="60"/>
      <c r="V20" s="60"/>
      <c r="W20" s="60">
        <v>1327510</v>
      </c>
      <c r="X20" s="60"/>
      <c r="Y20" s="60">
        <v>1327510</v>
      </c>
      <c r="Z20" s="140"/>
      <c r="AA20" s="62">
        <v>1200000</v>
      </c>
    </row>
    <row r="21" spans="1:27" ht="12.75">
      <c r="A21" s="138" t="s">
        <v>90</v>
      </c>
      <c r="B21" s="136"/>
      <c r="C21" s="155">
        <v>53550220</v>
      </c>
      <c r="D21" s="155"/>
      <c r="E21" s="156">
        <v>68693400</v>
      </c>
      <c r="F21" s="60">
        <v>68693400</v>
      </c>
      <c r="G21" s="60">
        <v>9620684</v>
      </c>
      <c r="H21" s="60">
        <v>1936341</v>
      </c>
      <c r="I21" s="60">
        <v>8110352</v>
      </c>
      <c r="J21" s="60">
        <v>19667377</v>
      </c>
      <c r="K21" s="60">
        <v>7255967</v>
      </c>
      <c r="L21" s="60">
        <v>10287130</v>
      </c>
      <c r="M21" s="60">
        <v>15814599</v>
      </c>
      <c r="N21" s="60">
        <v>33357696</v>
      </c>
      <c r="O21" s="60">
        <v>1016615</v>
      </c>
      <c r="P21" s="60">
        <v>5549782</v>
      </c>
      <c r="Q21" s="60"/>
      <c r="R21" s="60">
        <v>6566397</v>
      </c>
      <c r="S21" s="60"/>
      <c r="T21" s="60"/>
      <c r="U21" s="60"/>
      <c r="V21" s="60"/>
      <c r="W21" s="60">
        <v>59591470</v>
      </c>
      <c r="X21" s="60">
        <v>51520050</v>
      </c>
      <c r="Y21" s="60">
        <v>8071420</v>
      </c>
      <c r="Z21" s="140">
        <v>15.67</v>
      </c>
      <c r="AA21" s="62">
        <v>68693400</v>
      </c>
    </row>
    <row r="22" spans="1:27" ht="12.75">
      <c r="A22" s="138" t="s">
        <v>91</v>
      </c>
      <c r="B22" s="136"/>
      <c r="C22" s="157"/>
      <c r="D22" s="157"/>
      <c r="E22" s="158">
        <v>1235223</v>
      </c>
      <c r="F22" s="159">
        <v>1235223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926415</v>
      </c>
      <c r="Y22" s="159">
        <v>-926415</v>
      </c>
      <c r="Z22" s="141">
        <v>-100</v>
      </c>
      <c r="AA22" s="225">
        <v>1235223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900000</v>
      </c>
      <c r="Y24" s="100">
        <v>-900000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64707552</v>
      </c>
      <c r="D25" s="217">
        <f>+D5+D9+D15+D19+D24</f>
        <v>0</v>
      </c>
      <c r="E25" s="230">
        <f t="shared" si="4"/>
        <v>84454002</v>
      </c>
      <c r="F25" s="219">
        <f t="shared" si="4"/>
        <v>84454002</v>
      </c>
      <c r="G25" s="219">
        <f t="shared" si="4"/>
        <v>10797829</v>
      </c>
      <c r="H25" s="219">
        <f t="shared" si="4"/>
        <v>3559308</v>
      </c>
      <c r="I25" s="219">
        <f t="shared" si="4"/>
        <v>8950409</v>
      </c>
      <c r="J25" s="219">
        <f t="shared" si="4"/>
        <v>23307546</v>
      </c>
      <c r="K25" s="219">
        <f t="shared" si="4"/>
        <v>8448695</v>
      </c>
      <c r="L25" s="219">
        <f t="shared" si="4"/>
        <v>10287130</v>
      </c>
      <c r="M25" s="219">
        <f t="shared" si="4"/>
        <v>20098089</v>
      </c>
      <c r="N25" s="219">
        <f t="shared" si="4"/>
        <v>38833914</v>
      </c>
      <c r="O25" s="219">
        <f t="shared" si="4"/>
        <v>3673294</v>
      </c>
      <c r="P25" s="219">
        <f t="shared" si="4"/>
        <v>6091492</v>
      </c>
      <c r="Q25" s="219">
        <f t="shared" si="4"/>
        <v>0</v>
      </c>
      <c r="R25" s="219">
        <f t="shared" si="4"/>
        <v>9764786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71906246</v>
      </c>
      <c r="X25" s="219">
        <f t="shared" si="4"/>
        <v>63476235</v>
      </c>
      <c r="Y25" s="219">
        <f t="shared" si="4"/>
        <v>8430011</v>
      </c>
      <c r="Z25" s="231">
        <f>+IF(X25&lt;&gt;0,+(Y25/X25)*100,0)</f>
        <v>13.280578156533702</v>
      </c>
      <c r="AA25" s="232">
        <f>+AA5+AA9+AA15+AA19+AA24</f>
        <v>84454002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64439196</v>
      </c>
      <c r="D28" s="155"/>
      <c r="E28" s="156">
        <v>84454002</v>
      </c>
      <c r="F28" s="60">
        <v>84454002</v>
      </c>
      <c r="G28" s="60">
        <v>10768982</v>
      </c>
      <c r="H28" s="60">
        <v>3548435</v>
      </c>
      <c r="I28" s="60">
        <v>8950409</v>
      </c>
      <c r="J28" s="60">
        <v>23267826</v>
      </c>
      <c r="K28" s="60">
        <v>8448695</v>
      </c>
      <c r="L28" s="60">
        <v>10287130</v>
      </c>
      <c r="M28" s="60">
        <v>20098089</v>
      </c>
      <c r="N28" s="60">
        <v>38833914</v>
      </c>
      <c r="O28" s="60">
        <v>3673294</v>
      </c>
      <c r="P28" s="60">
        <v>6073436</v>
      </c>
      <c r="Q28" s="60"/>
      <c r="R28" s="60">
        <v>9746730</v>
      </c>
      <c r="S28" s="60"/>
      <c r="T28" s="60"/>
      <c r="U28" s="60"/>
      <c r="V28" s="60"/>
      <c r="W28" s="60">
        <v>71848470</v>
      </c>
      <c r="X28" s="60">
        <v>63340497</v>
      </c>
      <c r="Y28" s="60">
        <v>8507973</v>
      </c>
      <c r="Z28" s="140">
        <v>13.43</v>
      </c>
      <c r="AA28" s="155">
        <v>84454002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64439196</v>
      </c>
      <c r="D32" s="210">
        <f>SUM(D28:D31)</f>
        <v>0</v>
      </c>
      <c r="E32" s="211">
        <f t="shared" si="5"/>
        <v>84454002</v>
      </c>
      <c r="F32" s="77">
        <f t="shared" si="5"/>
        <v>84454002</v>
      </c>
      <c r="G32" s="77">
        <f t="shared" si="5"/>
        <v>10768982</v>
      </c>
      <c r="H32" s="77">
        <f t="shared" si="5"/>
        <v>3548435</v>
      </c>
      <c r="I32" s="77">
        <f t="shared" si="5"/>
        <v>8950409</v>
      </c>
      <c r="J32" s="77">
        <f t="shared" si="5"/>
        <v>23267826</v>
      </c>
      <c r="K32" s="77">
        <f t="shared" si="5"/>
        <v>8448695</v>
      </c>
      <c r="L32" s="77">
        <f t="shared" si="5"/>
        <v>10287130</v>
      </c>
      <c r="M32" s="77">
        <f t="shared" si="5"/>
        <v>20098089</v>
      </c>
      <c r="N32" s="77">
        <f t="shared" si="5"/>
        <v>38833914</v>
      </c>
      <c r="O32" s="77">
        <f t="shared" si="5"/>
        <v>3673294</v>
      </c>
      <c r="P32" s="77">
        <f t="shared" si="5"/>
        <v>6073436</v>
      </c>
      <c r="Q32" s="77">
        <f t="shared" si="5"/>
        <v>0</v>
      </c>
      <c r="R32" s="77">
        <f t="shared" si="5"/>
        <v>9746730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71848470</v>
      </c>
      <c r="X32" s="77">
        <f t="shared" si="5"/>
        <v>63340497</v>
      </c>
      <c r="Y32" s="77">
        <f t="shared" si="5"/>
        <v>8507973</v>
      </c>
      <c r="Z32" s="212">
        <f>+IF(X32&lt;&gt;0,+(Y32/X32)*100,0)</f>
        <v>13.43212226452849</v>
      </c>
      <c r="AA32" s="79">
        <f>SUM(AA28:AA31)</f>
        <v>84454002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268356</v>
      </c>
      <c r="D35" s="155"/>
      <c r="E35" s="156"/>
      <c r="F35" s="60"/>
      <c r="G35" s="60">
        <v>28847</v>
      </c>
      <c r="H35" s="60">
        <v>10873</v>
      </c>
      <c r="I35" s="60"/>
      <c r="J35" s="60">
        <v>39720</v>
      </c>
      <c r="K35" s="60"/>
      <c r="L35" s="60"/>
      <c r="M35" s="60"/>
      <c r="N35" s="60"/>
      <c r="O35" s="60"/>
      <c r="P35" s="60">
        <v>18056</v>
      </c>
      <c r="Q35" s="60"/>
      <c r="R35" s="60">
        <v>18056</v>
      </c>
      <c r="S35" s="60"/>
      <c r="T35" s="60"/>
      <c r="U35" s="60"/>
      <c r="V35" s="60"/>
      <c r="W35" s="60">
        <v>57776</v>
      </c>
      <c r="X35" s="60"/>
      <c r="Y35" s="60">
        <v>57776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64707552</v>
      </c>
      <c r="D36" s="222">
        <f>SUM(D32:D35)</f>
        <v>0</v>
      </c>
      <c r="E36" s="218">
        <f t="shared" si="6"/>
        <v>84454002</v>
      </c>
      <c r="F36" s="220">
        <f t="shared" si="6"/>
        <v>84454002</v>
      </c>
      <c r="G36" s="220">
        <f t="shared" si="6"/>
        <v>10797829</v>
      </c>
      <c r="H36" s="220">
        <f t="shared" si="6"/>
        <v>3559308</v>
      </c>
      <c r="I36" s="220">
        <f t="shared" si="6"/>
        <v>8950409</v>
      </c>
      <c r="J36" s="220">
        <f t="shared" si="6"/>
        <v>23307546</v>
      </c>
      <c r="K36" s="220">
        <f t="shared" si="6"/>
        <v>8448695</v>
      </c>
      <c r="L36" s="220">
        <f t="shared" si="6"/>
        <v>10287130</v>
      </c>
      <c r="M36" s="220">
        <f t="shared" si="6"/>
        <v>20098089</v>
      </c>
      <c r="N36" s="220">
        <f t="shared" si="6"/>
        <v>38833914</v>
      </c>
      <c r="O36" s="220">
        <f t="shared" si="6"/>
        <v>3673294</v>
      </c>
      <c r="P36" s="220">
        <f t="shared" si="6"/>
        <v>6091492</v>
      </c>
      <c r="Q36" s="220">
        <f t="shared" si="6"/>
        <v>0</v>
      </c>
      <c r="R36" s="220">
        <f t="shared" si="6"/>
        <v>9764786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71906246</v>
      </c>
      <c r="X36" s="220">
        <f t="shared" si="6"/>
        <v>63340497</v>
      </c>
      <c r="Y36" s="220">
        <f t="shared" si="6"/>
        <v>8565749</v>
      </c>
      <c r="Z36" s="221">
        <f>+IF(X36&lt;&gt;0,+(Y36/X36)*100,0)</f>
        <v>13.523337210315859</v>
      </c>
      <c r="AA36" s="239">
        <f>SUM(AA32:AA35)</f>
        <v>84454002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1182093</v>
      </c>
      <c r="D6" s="155"/>
      <c r="E6" s="59">
        <v>-146637</v>
      </c>
      <c r="F6" s="60">
        <v>-146637</v>
      </c>
      <c r="G6" s="60">
        <v>38800</v>
      </c>
      <c r="H6" s="60">
        <v>38800</v>
      </c>
      <c r="I6" s="60">
        <v>38800</v>
      </c>
      <c r="J6" s="60">
        <v>38800</v>
      </c>
      <c r="K6" s="60">
        <v>38800</v>
      </c>
      <c r="L6" s="60">
        <v>38800</v>
      </c>
      <c r="M6" s="60">
        <v>38800</v>
      </c>
      <c r="N6" s="60">
        <v>38800</v>
      </c>
      <c r="O6" s="60">
        <v>38800</v>
      </c>
      <c r="P6" s="60"/>
      <c r="Q6" s="60"/>
      <c r="R6" s="60">
        <v>38800</v>
      </c>
      <c r="S6" s="60"/>
      <c r="T6" s="60"/>
      <c r="U6" s="60"/>
      <c r="V6" s="60"/>
      <c r="W6" s="60">
        <v>38800</v>
      </c>
      <c r="X6" s="60">
        <v>-109978</v>
      </c>
      <c r="Y6" s="60">
        <v>148778</v>
      </c>
      <c r="Z6" s="140">
        <v>-135.28</v>
      </c>
      <c r="AA6" s="62">
        <v>-146637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470089</v>
      </c>
      <c r="H7" s="60">
        <v>633723</v>
      </c>
      <c r="I7" s="60">
        <v>617263</v>
      </c>
      <c r="J7" s="60">
        <v>617263</v>
      </c>
      <c r="K7" s="60">
        <v>616834</v>
      </c>
      <c r="L7" s="60">
        <v>617386</v>
      </c>
      <c r="M7" s="60">
        <v>616403</v>
      </c>
      <c r="N7" s="60">
        <v>616403</v>
      </c>
      <c r="O7" s="60">
        <v>615896</v>
      </c>
      <c r="P7" s="60"/>
      <c r="Q7" s="60"/>
      <c r="R7" s="60">
        <v>615896</v>
      </c>
      <c r="S7" s="60"/>
      <c r="T7" s="60"/>
      <c r="U7" s="60"/>
      <c r="V7" s="60"/>
      <c r="W7" s="60">
        <v>615896</v>
      </c>
      <c r="X7" s="60"/>
      <c r="Y7" s="60">
        <v>615896</v>
      </c>
      <c r="Z7" s="140"/>
      <c r="AA7" s="62"/>
    </row>
    <row r="8" spans="1:27" ht="12.75">
      <c r="A8" s="249" t="s">
        <v>145</v>
      </c>
      <c r="B8" s="182"/>
      <c r="C8" s="155">
        <v>4998612</v>
      </c>
      <c r="D8" s="155"/>
      <c r="E8" s="59">
        <v>186000057</v>
      </c>
      <c r="F8" s="60">
        <v>186000057</v>
      </c>
      <c r="G8" s="60">
        <v>211690711</v>
      </c>
      <c r="H8" s="60">
        <v>215701193</v>
      </c>
      <c r="I8" s="60">
        <v>218436922</v>
      </c>
      <c r="J8" s="60">
        <v>218436922</v>
      </c>
      <c r="K8" s="60">
        <v>221416388</v>
      </c>
      <c r="L8" s="60">
        <v>151138203</v>
      </c>
      <c r="M8" s="60">
        <v>226960731</v>
      </c>
      <c r="N8" s="60">
        <v>226960731</v>
      </c>
      <c r="O8" s="60">
        <v>230676284</v>
      </c>
      <c r="P8" s="60"/>
      <c r="Q8" s="60"/>
      <c r="R8" s="60">
        <v>230676284</v>
      </c>
      <c r="S8" s="60"/>
      <c r="T8" s="60"/>
      <c r="U8" s="60"/>
      <c r="V8" s="60"/>
      <c r="W8" s="60">
        <v>230676284</v>
      </c>
      <c r="X8" s="60">
        <v>139500043</v>
      </c>
      <c r="Y8" s="60">
        <v>91176241</v>
      </c>
      <c r="Z8" s="140">
        <v>65.36</v>
      </c>
      <c r="AA8" s="62">
        <v>186000057</v>
      </c>
    </row>
    <row r="9" spans="1:27" ht="12.75">
      <c r="A9" s="249" t="s">
        <v>146</v>
      </c>
      <c r="B9" s="182"/>
      <c r="C9" s="155">
        <v>7846359</v>
      </c>
      <c r="D9" s="155"/>
      <c r="E9" s="59"/>
      <c r="F9" s="60"/>
      <c r="G9" s="60">
        <v>-2304</v>
      </c>
      <c r="H9" s="60">
        <v>-2304</v>
      </c>
      <c r="I9" s="60">
        <v>-2304</v>
      </c>
      <c r="J9" s="60">
        <v>-2304</v>
      </c>
      <c r="K9" s="60">
        <v>-2304</v>
      </c>
      <c r="L9" s="60">
        <v>224436651</v>
      </c>
      <c r="M9" s="60">
        <v>-2304</v>
      </c>
      <c r="N9" s="60">
        <v>-2304</v>
      </c>
      <c r="O9" s="60">
        <v>-2304</v>
      </c>
      <c r="P9" s="60"/>
      <c r="Q9" s="60"/>
      <c r="R9" s="60">
        <v>-2304</v>
      </c>
      <c r="S9" s="60"/>
      <c r="T9" s="60"/>
      <c r="U9" s="60"/>
      <c r="V9" s="60"/>
      <c r="W9" s="60">
        <v>-2304</v>
      </c>
      <c r="X9" s="60"/>
      <c r="Y9" s="60">
        <v>-2304</v>
      </c>
      <c r="Z9" s="140"/>
      <c r="AA9" s="62"/>
    </row>
    <row r="10" spans="1:27" ht="12.75">
      <c r="A10" s="249" t="s">
        <v>147</v>
      </c>
      <c r="B10" s="182"/>
      <c r="C10" s="155">
        <v>607236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576257</v>
      </c>
      <c r="D11" s="155"/>
      <c r="E11" s="59">
        <v>572450</v>
      </c>
      <c r="F11" s="60">
        <v>572450</v>
      </c>
      <c r="G11" s="60">
        <v>863643</v>
      </c>
      <c r="H11" s="60">
        <v>576256</v>
      </c>
      <c r="I11" s="60">
        <v>576256</v>
      </c>
      <c r="J11" s="60">
        <v>576256</v>
      </c>
      <c r="K11" s="60">
        <v>576256</v>
      </c>
      <c r="L11" s="60">
        <v>576256</v>
      </c>
      <c r="M11" s="60">
        <v>576256</v>
      </c>
      <c r="N11" s="60">
        <v>576256</v>
      </c>
      <c r="O11" s="60">
        <v>576256</v>
      </c>
      <c r="P11" s="60"/>
      <c r="Q11" s="60"/>
      <c r="R11" s="60">
        <v>576256</v>
      </c>
      <c r="S11" s="60"/>
      <c r="T11" s="60"/>
      <c r="U11" s="60"/>
      <c r="V11" s="60"/>
      <c r="W11" s="60">
        <v>576256</v>
      </c>
      <c r="X11" s="60">
        <v>429338</v>
      </c>
      <c r="Y11" s="60">
        <v>146918</v>
      </c>
      <c r="Z11" s="140">
        <v>34.22</v>
      </c>
      <c r="AA11" s="62">
        <v>572450</v>
      </c>
    </row>
    <row r="12" spans="1:27" ht="12.75">
      <c r="A12" s="250" t="s">
        <v>56</v>
      </c>
      <c r="B12" s="251"/>
      <c r="C12" s="168">
        <f aca="true" t="shared" si="0" ref="C12:Y12">SUM(C6:C11)</f>
        <v>15210557</v>
      </c>
      <c r="D12" s="168">
        <f>SUM(D6:D11)</f>
        <v>0</v>
      </c>
      <c r="E12" s="72">
        <f t="shared" si="0"/>
        <v>186425870</v>
      </c>
      <c r="F12" s="73">
        <f t="shared" si="0"/>
        <v>186425870</v>
      </c>
      <c r="G12" s="73">
        <f t="shared" si="0"/>
        <v>213060939</v>
      </c>
      <c r="H12" s="73">
        <f t="shared" si="0"/>
        <v>216947668</v>
      </c>
      <c r="I12" s="73">
        <f t="shared" si="0"/>
        <v>219666937</v>
      </c>
      <c r="J12" s="73">
        <f t="shared" si="0"/>
        <v>219666937</v>
      </c>
      <c r="K12" s="73">
        <f t="shared" si="0"/>
        <v>222645974</v>
      </c>
      <c r="L12" s="73">
        <f t="shared" si="0"/>
        <v>376807296</v>
      </c>
      <c r="M12" s="73">
        <f t="shared" si="0"/>
        <v>228189886</v>
      </c>
      <c r="N12" s="73">
        <f t="shared" si="0"/>
        <v>228189886</v>
      </c>
      <c r="O12" s="73">
        <f t="shared" si="0"/>
        <v>231904932</v>
      </c>
      <c r="P12" s="73">
        <f t="shared" si="0"/>
        <v>0</v>
      </c>
      <c r="Q12" s="73">
        <f t="shared" si="0"/>
        <v>0</v>
      </c>
      <c r="R12" s="73">
        <f t="shared" si="0"/>
        <v>231904932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231904932</v>
      </c>
      <c r="X12" s="73">
        <f t="shared" si="0"/>
        <v>139819403</v>
      </c>
      <c r="Y12" s="73">
        <f t="shared" si="0"/>
        <v>92085529</v>
      </c>
      <c r="Z12" s="170">
        <f>+IF(X12&lt;&gt;0,+(Y12/X12)*100,0)</f>
        <v>65.86033627965068</v>
      </c>
      <c r="AA12" s="74">
        <f>SUM(AA6:AA11)</f>
        <v>186425870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>
        <v>617386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16685118</v>
      </c>
      <c r="D17" s="155"/>
      <c r="E17" s="59">
        <v>18456567</v>
      </c>
      <c r="F17" s="60">
        <v>18456567</v>
      </c>
      <c r="G17" s="60">
        <v>17110063</v>
      </c>
      <c r="H17" s="60">
        <v>16685118</v>
      </c>
      <c r="I17" s="60">
        <v>16685118</v>
      </c>
      <c r="J17" s="60">
        <v>16685118</v>
      </c>
      <c r="K17" s="60">
        <v>16685118</v>
      </c>
      <c r="L17" s="60">
        <v>16685118</v>
      </c>
      <c r="M17" s="60">
        <v>16685118</v>
      </c>
      <c r="N17" s="60">
        <v>16685118</v>
      </c>
      <c r="O17" s="60">
        <v>16685118</v>
      </c>
      <c r="P17" s="60"/>
      <c r="Q17" s="60"/>
      <c r="R17" s="60">
        <v>16685118</v>
      </c>
      <c r="S17" s="60"/>
      <c r="T17" s="60"/>
      <c r="U17" s="60"/>
      <c r="V17" s="60"/>
      <c r="W17" s="60">
        <v>16685118</v>
      </c>
      <c r="X17" s="60">
        <v>13842425</v>
      </c>
      <c r="Y17" s="60">
        <v>2842693</v>
      </c>
      <c r="Z17" s="140">
        <v>20.54</v>
      </c>
      <c r="AA17" s="62">
        <v>18456567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683952713</v>
      </c>
      <c r="D19" s="155"/>
      <c r="E19" s="59">
        <v>746559379</v>
      </c>
      <c r="F19" s="60">
        <v>754262882</v>
      </c>
      <c r="G19" s="60">
        <v>696433350</v>
      </c>
      <c r="H19" s="60">
        <v>705369291</v>
      </c>
      <c r="I19" s="60">
        <v>713222830</v>
      </c>
      <c r="J19" s="60">
        <v>713222830</v>
      </c>
      <c r="K19" s="60">
        <v>717631663</v>
      </c>
      <c r="L19" s="60">
        <v>554249309</v>
      </c>
      <c r="M19" s="60">
        <v>724981506</v>
      </c>
      <c r="N19" s="60">
        <v>724981506</v>
      </c>
      <c r="O19" s="60">
        <v>728590164</v>
      </c>
      <c r="P19" s="60"/>
      <c r="Q19" s="60"/>
      <c r="R19" s="60">
        <v>728590164</v>
      </c>
      <c r="S19" s="60"/>
      <c r="T19" s="60"/>
      <c r="U19" s="60"/>
      <c r="V19" s="60"/>
      <c r="W19" s="60">
        <v>728590164</v>
      </c>
      <c r="X19" s="60">
        <v>565697162</v>
      </c>
      <c r="Y19" s="60">
        <v>162893002</v>
      </c>
      <c r="Z19" s="140">
        <v>28.8</v>
      </c>
      <c r="AA19" s="62">
        <v>754262882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487217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701125048</v>
      </c>
      <c r="D24" s="168">
        <f>SUM(D15:D23)</f>
        <v>0</v>
      </c>
      <c r="E24" s="76">
        <f t="shared" si="1"/>
        <v>765015946</v>
      </c>
      <c r="F24" s="77">
        <f t="shared" si="1"/>
        <v>772719449</v>
      </c>
      <c r="G24" s="77">
        <f t="shared" si="1"/>
        <v>713543413</v>
      </c>
      <c r="H24" s="77">
        <f t="shared" si="1"/>
        <v>722054409</v>
      </c>
      <c r="I24" s="77">
        <f t="shared" si="1"/>
        <v>729907948</v>
      </c>
      <c r="J24" s="77">
        <f t="shared" si="1"/>
        <v>729907948</v>
      </c>
      <c r="K24" s="77">
        <f t="shared" si="1"/>
        <v>734316781</v>
      </c>
      <c r="L24" s="77">
        <f t="shared" si="1"/>
        <v>571551813</v>
      </c>
      <c r="M24" s="77">
        <f t="shared" si="1"/>
        <v>741666624</v>
      </c>
      <c r="N24" s="77">
        <f t="shared" si="1"/>
        <v>741666624</v>
      </c>
      <c r="O24" s="77">
        <f t="shared" si="1"/>
        <v>745275282</v>
      </c>
      <c r="P24" s="77">
        <f t="shared" si="1"/>
        <v>0</v>
      </c>
      <c r="Q24" s="77">
        <f t="shared" si="1"/>
        <v>0</v>
      </c>
      <c r="R24" s="77">
        <f t="shared" si="1"/>
        <v>745275282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745275282</v>
      </c>
      <c r="X24" s="77">
        <f t="shared" si="1"/>
        <v>579539587</v>
      </c>
      <c r="Y24" s="77">
        <f t="shared" si="1"/>
        <v>165735695</v>
      </c>
      <c r="Z24" s="212">
        <f>+IF(X24&lt;&gt;0,+(Y24/X24)*100,0)</f>
        <v>28.597821221831392</v>
      </c>
      <c r="AA24" s="79">
        <f>SUM(AA15:AA23)</f>
        <v>772719449</v>
      </c>
    </row>
    <row r="25" spans="1:27" ht="12.75">
      <c r="A25" s="250" t="s">
        <v>159</v>
      </c>
      <c r="B25" s="251"/>
      <c r="C25" s="168">
        <f aca="true" t="shared" si="2" ref="C25:Y25">+C12+C24</f>
        <v>716335605</v>
      </c>
      <c r="D25" s="168">
        <f>+D12+D24</f>
        <v>0</v>
      </c>
      <c r="E25" s="72">
        <f t="shared" si="2"/>
        <v>951441816</v>
      </c>
      <c r="F25" s="73">
        <f t="shared" si="2"/>
        <v>959145319</v>
      </c>
      <c r="G25" s="73">
        <f t="shared" si="2"/>
        <v>926604352</v>
      </c>
      <c r="H25" s="73">
        <f t="shared" si="2"/>
        <v>939002077</v>
      </c>
      <c r="I25" s="73">
        <f t="shared" si="2"/>
        <v>949574885</v>
      </c>
      <c r="J25" s="73">
        <f t="shared" si="2"/>
        <v>949574885</v>
      </c>
      <c r="K25" s="73">
        <f t="shared" si="2"/>
        <v>956962755</v>
      </c>
      <c r="L25" s="73">
        <f t="shared" si="2"/>
        <v>948359109</v>
      </c>
      <c r="M25" s="73">
        <f t="shared" si="2"/>
        <v>969856510</v>
      </c>
      <c r="N25" s="73">
        <f t="shared" si="2"/>
        <v>969856510</v>
      </c>
      <c r="O25" s="73">
        <f t="shared" si="2"/>
        <v>977180214</v>
      </c>
      <c r="P25" s="73">
        <f t="shared" si="2"/>
        <v>0</v>
      </c>
      <c r="Q25" s="73">
        <f t="shared" si="2"/>
        <v>0</v>
      </c>
      <c r="R25" s="73">
        <f t="shared" si="2"/>
        <v>977180214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977180214</v>
      </c>
      <c r="X25" s="73">
        <f t="shared" si="2"/>
        <v>719358990</v>
      </c>
      <c r="Y25" s="73">
        <f t="shared" si="2"/>
        <v>257821224</v>
      </c>
      <c r="Z25" s="170">
        <f>+IF(X25&lt;&gt;0,+(Y25/X25)*100,0)</f>
        <v>35.84041175324715</v>
      </c>
      <c r="AA25" s="74">
        <f>+AA12+AA24</f>
        <v>959145319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12820805</v>
      </c>
      <c r="H29" s="60">
        <v>11093575</v>
      </c>
      <c r="I29" s="60">
        <v>1270194</v>
      </c>
      <c r="J29" s="60">
        <v>1270194</v>
      </c>
      <c r="K29" s="60">
        <v>1338395</v>
      </c>
      <c r="L29" s="60">
        <v>-147914</v>
      </c>
      <c r="M29" s="60">
        <v>17267383</v>
      </c>
      <c r="N29" s="60">
        <v>17267383</v>
      </c>
      <c r="O29" s="60">
        <v>22156131</v>
      </c>
      <c r="P29" s="60"/>
      <c r="Q29" s="60"/>
      <c r="R29" s="60">
        <v>22156131</v>
      </c>
      <c r="S29" s="60"/>
      <c r="T29" s="60"/>
      <c r="U29" s="60"/>
      <c r="V29" s="60"/>
      <c r="W29" s="60">
        <v>22156131</v>
      </c>
      <c r="X29" s="60"/>
      <c r="Y29" s="60">
        <v>22156131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68022</v>
      </c>
      <c r="F30" s="60">
        <v>68022</v>
      </c>
      <c r="G30" s="60"/>
      <c r="H30" s="60"/>
      <c r="I30" s="60"/>
      <c r="J30" s="60"/>
      <c r="K30" s="60"/>
      <c r="L30" s="60">
        <v>74047299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51017</v>
      </c>
      <c r="Y30" s="60">
        <v>-51017</v>
      </c>
      <c r="Z30" s="140">
        <v>-100</v>
      </c>
      <c r="AA30" s="62">
        <v>68022</v>
      </c>
    </row>
    <row r="31" spans="1:27" ht="12.75">
      <c r="A31" s="249" t="s">
        <v>163</v>
      </c>
      <c r="B31" s="182"/>
      <c r="C31" s="155">
        <v>238982</v>
      </c>
      <c r="D31" s="155"/>
      <c r="E31" s="59"/>
      <c r="F31" s="60"/>
      <c r="G31" s="60">
        <v>237403</v>
      </c>
      <c r="H31" s="60">
        <v>237403</v>
      </c>
      <c r="I31" s="60">
        <v>237984</v>
      </c>
      <c r="J31" s="60">
        <v>237984</v>
      </c>
      <c r="K31" s="60">
        <v>238638</v>
      </c>
      <c r="L31" s="60">
        <v>239392</v>
      </c>
      <c r="M31" s="60">
        <v>239974</v>
      </c>
      <c r="N31" s="60">
        <v>239974</v>
      </c>
      <c r="O31" s="60">
        <v>236781</v>
      </c>
      <c r="P31" s="60"/>
      <c r="Q31" s="60"/>
      <c r="R31" s="60">
        <v>236781</v>
      </c>
      <c r="S31" s="60"/>
      <c r="T31" s="60"/>
      <c r="U31" s="60"/>
      <c r="V31" s="60"/>
      <c r="W31" s="60">
        <v>236781</v>
      </c>
      <c r="X31" s="60"/>
      <c r="Y31" s="60">
        <v>236781</v>
      </c>
      <c r="Z31" s="140"/>
      <c r="AA31" s="62"/>
    </row>
    <row r="32" spans="1:27" ht="12.75">
      <c r="A32" s="249" t="s">
        <v>164</v>
      </c>
      <c r="B32" s="182"/>
      <c r="C32" s="155">
        <v>187869098</v>
      </c>
      <c r="D32" s="155"/>
      <c r="E32" s="59">
        <v>117750000</v>
      </c>
      <c r="F32" s="60">
        <v>117750000</v>
      </c>
      <c r="G32" s="60">
        <v>163848268</v>
      </c>
      <c r="H32" s="60">
        <v>201697012</v>
      </c>
      <c r="I32" s="60">
        <v>203278374</v>
      </c>
      <c r="J32" s="60">
        <v>203278374</v>
      </c>
      <c r="K32" s="60">
        <v>220744290</v>
      </c>
      <c r="L32" s="60">
        <v>232398536</v>
      </c>
      <c r="M32" s="60">
        <v>232053867</v>
      </c>
      <c r="N32" s="60">
        <v>232053867</v>
      </c>
      <c r="O32" s="60">
        <v>238010995</v>
      </c>
      <c r="P32" s="60"/>
      <c r="Q32" s="60"/>
      <c r="R32" s="60">
        <v>238010995</v>
      </c>
      <c r="S32" s="60"/>
      <c r="T32" s="60"/>
      <c r="U32" s="60"/>
      <c r="V32" s="60"/>
      <c r="W32" s="60">
        <v>238010995</v>
      </c>
      <c r="X32" s="60">
        <v>88312500</v>
      </c>
      <c r="Y32" s="60">
        <v>149698495</v>
      </c>
      <c r="Z32" s="140">
        <v>169.51</v>
      </c>
      <c r="AA32" s="62">
        <v>117750000</v>
      </c>
    </row>
    <row r="33" spans="1:27" ht="12.75">
      <c r="A33" s="249" t="s">
        <v>165</v>
      </c>
      <c r="B33" s="182"/>
      <c r="C33" s="155">
        <v>9478594</v>
      </c>
      <c r="D33" s="155"/>
      <c r="E33" s="59"/>
      <c r="F33" s="60"/>
      <c r="G33" s="60">
        <v>154537345</v>
      </c>
      <c r="H33" s="60">
        <v>191046815</v>
      </c>
      <c r="I33" s="60">
        <v>80025529</v>
      </c>
      <c r="J33" s="60">
        <v>80025529</v>
      </c>
      <c r="K33" s="60">
        <v>80025529</v>
      </c>
      <c r="L33" s="60"/>
      <c r="M33" s="60">
        <v>80025529</v>
      </c>
      <c r="N33" s="60">
        <v>80025529</v>
      </c>
      <c r="O33" s="60">
        <v>80025529</v>
      </c>
      <c r="P33" s="60"/>
      <c r="Q33" s="60"/>
      <c r="R33" s="60">
        <v>80025529</v>
      </c>
      <c r="S33" s="60"/>
      <c r="T33" s="60"/>
      <c r="U33" s="60"/>
      <c r="V33" s="60"/>
      <c r="W33" s="60">
        <v>80025529</v>
      </c>
      <c r="X33" s="60"/>
      <c r="Y33" s="60">
        <v>80025529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197586674</v>
      </c>
      <c r="D34" s="168">
        <f>SUM(D29:D33)</f>
        <v>0</v>
      </c>
      <c r="E34" s="72">
        <f t="shared" si="3"/>
        <v>117818022</v>
      </c>
      <c r="F34" s="73">
        <f t="shared" si="3"/>
        <v>117818022</v>
      </c>
      <c r="G34" s="73">
        <f t="shared" si="3"/>
        <v>331443821</v>
      </c>
      <c r="H34" s="73">
        <f t="shared" si="3"/>
        <v>404074805</v>
      </c>
      <c r="I34" s="73">
        <f t="shared" si="3"/>
        <v>284812081</v>
      </c>
      <c r="J34" s="73">
        <f t="shared" si="3"/>
        <v>284812081</v>
      </c>
      <c r="K34" s="73">
        <f t="shared" si="3"/>
        <v>302346852</v>
      </c>
      <c r="L34" s="73">
        <f t="shared" si="3"/>
        <v>306537313</v>
      </c>
      <c r="M34" s="73">
        <f t="shared" si="3"/>
        <v>329586753</v>
      </c>
      <c r="N34" s="73">
        <f t="shared" si="3"/>
        <v>329586753</v>
      </c>
      <c r="O34" s="73">
        <f t="shared" si="3"/>
        <v>340429436</v>
      </c>
      <c r="P34" s="73">
        <f t="shared" si="3"/>
        <v>0</v>
      </c>
      <c r="Q34" s="73">
        <f t="shared" si="3"/>
        <v>0</v>
      </c>
      <c r="R34" s="73">
        <f t="shared" si="3"/>
        <v>340429436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340429436</v>
      </c>
      <c r="X34" s="73">
        <f t="shared" si="3"/>
        <v>88363517</v>
      </c>
      <c r="Y34" s="73">
        <f t="shared" si="3"/>
        <v>252065919</v>
      </c>
      <c r="Z34" s="170">
        <f>+IF(X34&lt;&gt;0,+(Y34/X34)*100,0)</f>
        <v>285.260170212555</v>
      </c>
      <c r="AA34" s="74">
        <f>SUM(AA29:AA33)</f>
        <v>117818022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326009</v>
      </c>
      <c r="D37" s="155"/>
      <c r="E37" s="59">
        <v>2746695</v>
      </c>
      <c r="F37" s="60">
        <v>2746695</v>
      </c>
      <c r="G37" s="60">
        <v>799052</v>
      </c>
      <c r="H37" s="60">
        <v>721747</v>
      </c>
      <c r="I37" s="60">
        <v>644442</v>
      </c>
      <c r="J37" s="60">
        <v>644442</v>
      </c>
      <c r="K37" s="60">
        <v>567137</v>
      </c>
      <c r="L37" s="60">
        <v>489832</v>
      </c>
      <c r="M37" s="60">
        <v>489831</v>
      </c>
      <c r="N37" s="60">
        <v>489831</v>
      </c>
      <c r="O37" s="60">
        <v>489831</v>
      </c>
      <c r="P37" s="60"/>
      <c r="Q37" s="60"/>
      <c r="R37" s="60">
        <v>489831</v>
      </c>
      <c r="S37" s="60"/>
      <c r="T37" s="60"/>
      <c r="U37" s="60"/>
      <c r="V37" s="60"/>
      <c r="W37" s="60">
        <v>489831</v>
      </c>
      <c r="X37" s="60">
        <v>2060021</v>
      </c>
      <c r="Y37" s="60">
        <v>-1570190</v>
      </c>
      <c r="Z37" s="140">
        <v>-76.22</v>
      </c>
      <c r="AA37" s="62">
        <v>2746695</v>
      </c>
    </row>
    <row r="38" spans="1:27" ht="12.75">
      <c r="A38" s="249" t="s">
        <v>165</v>
      </c>
      <c r="B38" s="182"/>
      <c r="C38" s="155">
        <v>70546935</v>
      </c>
      <c r="D38" s="155"/>
      <c r="E38" s="59">
        <v>30978493</v>
      </c>
      <c r="F38" s="60">
        <v>30978493</v>
      </c>
      <c r="G38" s="60">
        <v>62731900</v>
      </c>
      <c r="H38" s="60">
        <v>80025529</v>
      </c>
      <c r="I38" s="60">
        <v>190631553</v>
      </c>
      <c r="J38" s="60">
        <v>190631553</v>
      </c>
      <c r="K38" s="60">
        <v>190428058</v>
      </c>
      <c r="L38" s="60">
        <v>190222716</v>
      </c>
      <c r="M38" s="60">
        <v>190043417</v>
      </c>
      <c r="N38" s="60">
        <v>190043417</v>
      </c>
      <c r="O38" s="60">
        <v>189978746</v>
      </c>
      <c r="P38" s="60"/>
      <c r="Q38" s="60"/>
      <c r="R38" s="60">
        <v>189978746</v>
      </c>
      <c r="S38" s="60"/>
      <c r="T38" s="60"/>
      <c r="U38" s="60"/>
      <c r="V38" s="60"/>
      <c r="W38" s="60">
        <v>189978746</v>
      </c>
      <c r="X38" s="60">
        <v>23233870</v>
      </c>
      <c r="Y38" s="60">
        <v>166744876</v>
      </c>
      <c r="Z38" s="140">
        <v>717.68</v>
      </c>
      <c r="AA38" s="62">
        <v>30978493</v>
      </c>
    </row>
    <row r="39" spans="1:27" ht="12.75">
      <c r="A39" s="250" t="s">
        <v>59</v>
      </c>
      <c r="B39" s="253"/>
      <c r="C39" s="168">
        <f aca="true" t="shared" si="4" ref="C39:Y39">SUM(C37:C38)</f>
        <v>70872944</v>
      </c>
      <c r="D39" s="168">
        <f>SUM(D37:D38)</f>
        <v>0</v>
      </c>
      <c r="E39" s="76">
        <f t="shared" si="4"/>
        <v>33725188</v>
      </c>
      <c r="F39" s="77">
        <f t="shared" si="4"/>
        <v>33725188</v>
      </c>
      <c r="G39" s="77">
        <f t="shared" si="4"/>
        <v>63530952</v>
      </c>
      <c r="H39" s="77">
        <f t="shared" si="4"/>
        <v>80747276</v>
      </c>
      <c r="I39" s="77">
        <f t="shared" si="4"/>
        <v>191275995</v>
      </c>
      <c r="J39" s="77">
        <f t="shared" si="4"/>
        <v>191275995</v>
      </c>
      <c r="K39" s="77">
        <f t="shared" si="4"/>
        <v>190995195</v>
      </c>
      <c r="L39" s="77">
        <f t="shared" si="4"/>
        <v>190712548</v>
      </c>
      <c r="M39" s="77">
        <f t="shared" si="4"/>
        <v>190533248</v>
      </c>
      <c r="N39" s="77">
        <f t="shared" si="4"/>
        <v>190533248</v>
      </c>
      <c r="O39" s="77">
        <f t="shared" si="4"/>
        <v>190468577</v>
      </c>
      <c r="P39" s="77">
        <f t="shared" si="4"/>
        <v>0</v>
      </c>
      <c r="Q39" s="77">
        <f t="shared" si="4"/>
        <v>0</v>
      </c>
      <c r="R39" s="77">
        <f t="shared" si="4"/>
        <v>190468577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190468577</v>
      </c>
      <c r="X39" s="77">
        <f t="shared" si="4"/>
        <v>25293891</v>
      </c>
      <c r="Y39" s="77">
        <f t="shared" si="4"/>
        <v>165174686</v>
      </c>
      <c r="Z39" s="212">
        <f>+IF(X39&lt;&gt;0,+(Y39/X39)*100,0)</f>
        <v>653.0220518464321</v>
      </c>
      <c r="AA39" s="79">
        <f>SUM(AA37:AA38)</f>
        <v>33725188</v>
      </c>
    </row>
    <row r="40" spans="1:27" ht="12.75">
      <c r="A40" s="250" t="s">
        <v>167</v>
      </c>
      <c r="B40" s="251"/>
      <c r="C40" s="168">
        <f aca="true" t="shared" si="5" ref="C40:Y40">+C34+C39</f>
        <v>268459618</v>
      </c>
      <c r="D40" s="168">
        <f>+D34+D39</f>
        <v>0</v>
      </c>
      <c r="E40" s="72">
        <f t="shared" si="5"/>
        <v>151543210</v>
      </c>
      <c r="F40" s="73">
        <f t="shared" si="5"/>
        <v>151543210</v>
      </c>
      <c r="G40" s="73">
        <f t="shared" si="5"/>
        <v>394974773</v>
      </c>
      <c r="H40" s="73">
        <f t="shared" si="5"/>
        <v>484822081</v>
      </c>
      <c r="I40" s="73">
        <f t="shared" si="5"/>
        <v>476088076</v>
      </c>
      <c r="J40" s="73">
        <f t="shared" si="5"/>
        <v>476088076</v>
      </c>
      <c r="K40" s="73">
        <f t="shared" si="5"/>
        <v>493342047</v>
      </c>
      <c r="L40" s="73">
        <f t="shared" si="5"/>
        <v>497249861</v>
      </c>
      <c r="M40" s="73">
        <f t="shared" si="5"/>
        <v>520120001</v>
      </c>
      <c r="N40" s="73">
        <f t="shared" si="5"/>
        <v>520120001</v>
      </c>
      <c r="O40" s="73">
        <f t="shared" si="5"/>
        <v>530898013</v>
      </c>
      <c r="P40" s="73">
        <f t="shared" si="5"/>
        <v>0</v>
      </c>
      <c r="Q40" s="73">
        <f t="shared" si="5"/>
        <v>0</v>
      </c>
      <c r="R40" s="73">
        <f t="shared" si="5"/>
        <v>530898013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530898013</v>
      </c>
      <c r="X40" s="73">
        <f t="shared" si="5"/>
        <v>113657408</v>
      </c>
      <c r="Y40" s="73">
        <f t="shared" si="5"/>
        <v>417240605</v>
      </c>
      <c r="Z40" s="170">
        <f>+IF(X40&lt;&gt;0,+(Y40/X40)*100,0)</f>
        <v>367.103748310009</v>
      </c>
      <c r="AA40" s="74">
        <f>+AA34+AA39</f>
        <v>151543210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447875987</v>
      </c>
      <c r="D42" s="257">
        <f>+D25-D40</f>
        <v>0</v>
      </c>
      <c r="E42" s="258">
        <f t="shared" si="6"/>
        <v>799898606</v>
      </c>
      <c r="F42" s="259">
        <f t="shared" si="6"/>
        <v>807602109</v>
      </c>
      <c r="G42" s="259">
        <f t="shared" si="6"/>
        <v>531629579</v>
      </c>
      <c r="H42" s="259">
        <f t="shared" si="6"/>
        <v>454179996</v>
      </c>
      <c r="I42" s="259">
        <f t="shared" si="6"/>
        <v>473486809</v>
      </c>
      <c r="J42" s="259">
        <f t="shared" si="6"/>
        <v>473486809</v>
      </c>
      <c r="K42" s="259">
        <f t="shared" si="6"/>
        <v>463620708</v>
      </c>
      <c r="L42" s="259">
        <f t="shared" si="6"/>
        <v>451109248</v>
      </c>
      <c r="M42" s="259">
        <f t="shared" si="6"/>
        <v>449736509</v>
      </c>
      <c r="N42" s="259">
        <f t="shared" si="6"/>
        <v>449736509</v>
      </c>
      <c r="O42" s="259">
        <f t="shared" si="6"/>
        <v>446282201</v>
      </c>
      <c r="P42" s="259">
        <f t="shared" si="6"/>
        <v>0</v>
      </c>
      <c r="Q42" s="259">
        <f t="shared" si="6"/>
        <v>0</v>
      </c>
      <c r="R42" s="259">
        <f t="shared" si="6"/>
        <v>446282201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446282201</v>
      </c>
      <c r="X42" s="259">
        <f t="shared" si="6"/>
        <v>605701582</v>
      </c>
      <c r="Y42" s="259">
        <f t="shared" si="6"/>
        <v>-159419381</v>
      </c>
      <c r="Z42" s="260">
        <f>+IF(X42&lt;&gt;0,+(Y42/X42)*100,0)</f>
        <v>-26.31978943716875</v>
      </c>
      <c r="AA42" s="261">
        <f>+AA25-AA40</f>
        <v>807602109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447875987</v>
      </c>
      <c r="D45" s="155"/>
      <c r="E45" s="59">
        <v>799898606</v>
      </c>
      <c r="F45" s="60">
        <v>807602109</v>
      </c>
      <c r="G45" s="60">
        <v>531629579</v>
      </c>
      <c r="H45" s="60">
        <v>454179996</v>
      </c>
      <c r="I45" s="60">
        <v>473486809</v>
      </c>
      <c r="J45" s="60">
        <v>473486809</v>
      </c>
      <c r="K45" s="60">
        <v>463620708</v>
      </c>
      <c r="L45" s="60">
        <v>451109248</v>
      </c>
      <c r="M45" s="60">
        <v>449736509</v>
      </c>
      <c r="N45" s="60">
        <v>449736509</v>
      </c>
      <c r="O45" s="60">
        <v>446282201</v>
      </c>
      <c r="P45" s="60"/>
      <c r="Q45" s="60"/>
      <c r="R45" s="60">
        <v>446282201</v>
      </c>
      <c r="S45" s="60"/>
      <c r="T45" s="60"/>
      <c r="U45" s="60"/>
      <c r="V45" s="60"/>
      <c r="W45" s="60">
        <v>446282201</v>
      </c>
      <c r="X45" s="60">
        <v>605701582</v>
      </c>
      <c r="Y45" s="60">
        <v>-159419381</v>
      </c>
      <c r="Z45" s="139">
        <v>-26.32</v>
      </c>
      <c r="AA45" s="62">
        <v>807602109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447875987</v>
      </c>
      <c r="D48" s="217">
        <f>SUM(D45:D47)</f>
        <v>0</v>
      </c>
      <c r="E48" s="264">
        <f t="shared" si="7"/>
        <v>799898606</v>
      </c>
      <c r="F48" s="219">
        <f t="shared" si="7"/>
        <v>807602109</v>
      </c>
      <c r="G48" s="219">
        <f t="shared" si="7"/>
        <v>531629579</v>
      </c>
      <c r="H48" s="219">
        <f t="shared" si="7"/>
        <v>454179996</v>
      </c>
      <c r="I48" s="219">
        <f t="shared" si="7"/>
        <v>473486809</v>
      </c>
      <c r="J48" s="219">
        <f t="shared" si="7"/>
        <v>473486809</v>
      </c>
      <c r="K48" s="219">
        <f t="shared" si="7"/>
        <v>463620708</v>
      </c>
      <c r="L48" s="219">
        <f t="shared" si="7"/>
        <v>451109248</v>
      </c>
      <c r="M48" s="219">
        <f t="shared" si="7"/>
        <v>449736509</v>
      </c>
      <c r="N48" s="219">
        <f t="shared" si="7"/>
        <v>449736509</v>
      </c>
      <c r="O48" s="219">
        <f t="shared" si="7"/>
        <v>446282201</v>
      </c>
      <c r="P48" s="219">
        <f t="shared" si="7"/>
        <v>0</v>
      </c>
      <c r="Q48" s="219">
        <f t="shared" si="7"/>
        <v>0</v>
      </c>
      <c r="R48" s="219">
        <f t="shared" si="7"/>
        <v>446282201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446282201</v>
      </c>
      <c r="X48" s="219">
        <f t="shared" si="7"/>
        <v>605701582</v>
      </c>
      <c r="Y48" s="219">
        <f t="shared" si="7"/>
        <v>-159419381</v>
      </c>
      <c r="Z48" s="265">
        <f>+IF(X48&lt;&gt;0,+(Y48/X48)*100,0)</f>
        <v>-26.31978943716875</v>
      </c>
      <c r="AA48" s="232">
        <f>SUM(AA45:AA47)</f>
        <v>807602109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12259011</v>
      </c>
      <c r="D6" s="155"/>
      <c r="E6" s="59">
        <v>10102645</v>
      </c>
      <c r="F6" s="60">
        <v>21243314</v>
      </c>
      <c r="G6" s="60">
        <v>377017</v>
      </c>
      <c r="H6" s="60">
        <v>887863</v>
      </c>
      <c r="I6" s="60">
        <v>574273</v>
      </c>
      <c r="J6" s="60">
        <v>1839153</v>
      </c>
      <c r="K6" s="60">
        <v>1127328</v>
      </c>
      <c r="L6" s="60">
        <v>697168</v>
      </c>
      <c r="M6" s="60">
        <v>370524</v>
      </c>
      <c r="N6" s="60">
        <v>2195020</v>
      </c>
      <c r="O6" s="60">
        <v>285912</v>
      </c>
      <c r="P6" s="60"/>
      <c r="Q6" s="60"/>
      <c r="R6" s="60">
        <v>285912</v>
      </c>
      <c r="S6" s="60"/>
      <c r="T6" s="60"/>
      <c r="U6" s="60"/>
      <c r="V6" s="60"/>
      <c r="W6" s="60">
        <v>4320085</v>
      </c>
      <c r="X6" s="60">
        <v>13414583</v>
      </c>
      <c r="Y6" s="60">
        <v>-9094498</v>
      </c>
      <c r="Z6" s="140">
        <v>-67.8</v>
      </c>
      <c r="AA6" s="62">
        <v>21243314</v>
      </c>
    </row>
    <row r="7" spans="1:27" ht="12.75">
      <c r="A7" s="249" t="s">
        <v>32</v>
      </c>
      <c r="B7" s="182"/>
      <c r="C7" s="155">
        <v>20974617</v>
      </c>
      <c r="D7" s="155"/>
      <c r="E7" s="59">
        <v>30879672</v>
      </c>
      <c r="F7" s="60">
        <v>24494998</v>
      </c>
      <c r="G7" s="60">
        <v>879191</v>
      </c>
      <c r="H7" s="60">
        <v>1185296</v>
      </c>
      <c r="I7" s="60">
        <v>924880</v>
      </c>
      <c r="J7" s="60">
        <v>2989367</v>
      </c>
      <c r="K7" s="60">
        <v>1149415</v>
      </c>
      <c r="L7" s="60">
        <v>1357265</v>
      </c>
      <c r="M7" s="60">
        <v>1146730</v>
      </c>
      <c r="N7" s="60">
        <v>3653410</v>
      </c>
      <c r="O7" s="60">
        <v>712518</v>
      </c>
      <c r="P7" s="60"/>
      <c r="Q7" s="60"/>
      <c r="R7" s="60">
        <v>712518</v>
      </c>
      <c r="S7" s="60"/>
      <c r="T7" s="60"/>
      <c r="U7" s="60"/>
      <c r="V7" s="60"/>
      <c r="W7" s="60">
        <v>7355295</v>
      </c>
      <c r="X7" s="60">
        <v>14722189</v>
      </c>
      <c r="Y7" s="60">
        <v>-7366894</v>
      </c>
      <c r="Z7" s="140">
        <v>-50.04</v>
      </c>
      <c r="AA7" s="62">
        <v>24494998</v>
      </c>
    </row>
    <row r="8" spans="1:27" ht="12.75">
      <c r="A8" s="249" t="s">
        <v>178</v>
      </c>
      <c r="B8" s="182"/>
      <c r="C8" s="155">
        <v>8705947</v>
      </c>
      <c r="D8" s="155"/>
      <c r="E8" s="59">
        <v>5780196</v>
      </c>
      <c r="F8" s="60">
        <v>1201003</v>
      </c>
      <c r="G8" s="60">
        <v>571029</v>
      </c>
      <c r="H8" s="60">
        <v>368162</v>
      </c>
      <c r="I8" s="60">
        <v>2329214</v>
      </c>
      <c r="J8" s="60">
        <v>3268405</v>
      </c>
      <c r="K8" s="60">
        <v>5437394</v>
      </c>
      <c r="L8" s="60">
        <v>1447441</v>
      </c>
      <c r="M8" s="60">
        <v>385353</v>
      </c>
      <c r="N8" s="60">
        <v>7270188</v>
      </c>
      <c r="O8" s="60">
        <v>378801</v>
      </c>
      <c r="P8" s="60"/>
      <c r="Q8" s="60"/>
      <c r="R8" s="60">
        <v>378801</v>
      </c>
      <c r="S8" s="60"/>
      <c r="T8" s="60"/>
      <c r="U8" s="60"/>
      <c r="V8" s="60"/>
      <c r="W8" s="60">
        <v>10917394</v>
      </c>
      <c r="X8" s="60">
        <v>6967357</v>
      </c>
      <c r="Y8" s="60">
        <v>3950037</v>
      </c>
      <c r="Z8" s="140">
        <v>56.69</v>
      </c>
      <c r="AA8" s="62">
        <v>1201003</v>
      </c>
    </row>
    <row r="9" spans="1:27" ht="12.75">
      <c r="A9" s="249" t="s">
        <v>179</v>
      </c>
      <c r="B9" s="182"/>
      <c r="C9" s="155">
        <v>62934766</v>
      </c>
      <c r="D9" s="155"/>
      <c r="E9" s="59">
        <v>64947996</v>
      </c>
      <c r="F9" s="60">
        <v>68248000</v>
      </c>
      <c r="G9" s="60">
        <v>29814000</v>
      </c>
      <c r="H9" s="60">
        <v>250000</v>
      </c>
      <c r="I9" s="60"/>
      <c r="J9" s="60">
        <v>30064000</v>
      </c>
      <c r="K9" s="60"/>
      <c r="L9" s="60"/>
      <c r="M9" s="60">
        <v>20534000</v>
      </c>
      <c r="N9" s="60">
        <v>20534000</v>
      </c>
      <c r="O9" s="60"/>
      <c r="P9" s="60"/>
      <c r="Q9" s="60"/>
      <c r="R9" s="60"/>
      <c r="S9" s="60"/>
      <c r="T9" s="60"/>
      <c r="U9" s="60"/>
      <c r="V9" s="60"/>
      <c r="W9" s="60">
        <v>50598000</v>
      </c>
      <c r="X9" s="60">
        <v>49156000</v>
      </c>
      <c r="Y9" s="60">
        <v>1442000</v>
      </c>
      <c r="Z9" s="140">
        <v>2.93</v>
      </c>
      <c r="AA9" s="62">
        <v>68248000</v>
      </c>
    </row>
    <row r="10" spans="1:27" ht="12.75">
      <c r="A10" s="249" t="s">
        <v>180</v>
      </c>
      <c r="B10" s="182"/>
      <c r="C10" s="155">
        <v>68712451</v>
      </c>
      <c r="D10" s="155"/>
      <c r="E10" s="59">
        <v>84453996</v>
      </c>
      <c r="F10" s="60">
        <v>84453998</v>
      </c>
      <c r="G10" s="60">
        <v>1178300</v>
      </c>
      <c r="H10" s="60">
        <v>17568792</v>
      </c>
      <c r="I10" s="60"/>
      <c r="J10" s="60">
        <v>18747092</v>
      </c>
      <c r="K10" s="60">
        <v>10255967</v>
      </c>
      <c r="L10" s="60">
        <v>9370738</v>
      </c>
      <c r="M10" s="60">
        <v>16600125</v>
      </c>
      <c r="N10" s="60">
        <v>36226830</v>
      </c>
      <c r="O10" s="60">
        <v>4352428</v>
      </c>
      <c r="P10" s="60"/>
      <c r="Q10" s="60"/>
      <c r="R10" s="60">
        <v>4352428</v>
      </c>
      <c r="S10" s="60"/>
      <c r="T10" s="60"/>
      <c r="U10" s="60"/>
      <c r="V10" s="60"/>
      <c r="W10" s="60">
        <v>59326350</v>
      </c>
      <c r="X10" s="60">
        <v>69713960</v>
      </c>
      <c r="Y10" s="60">
        <v>-10387610</v>
      </c>
      <c r="Z10" s="140">
        <v>-14.9</v>
      </c>
      <c r="AA10" s="62">
        <v>84453998</v>
      </c>
    </row>
    <row r="11" spans="1:27" ht="12.75">
      <c r="A11" s="249" t="s">
        <v>181</v>
      </c>
      <c r="B11" s="182"/>
      <c r="C11" s="155">
        <v>9493999</v>
      </c>
      <c r="D11" s="155"/>
      <c r="E11" s="59">
        <v>4937004</v>
      </c>
      <c r="F11" s="60">
        <v>4717008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2358504</v>
      </c>
      <c r="Y11" s="60">
        <v>-2358504</v>
      </c>
      <c r="Z11" s="140">
        <v>-100</v>
      </c>
      <c r="AA11" s="62">
        <v>4717008</v>
      </c>
    </row>
    <row r="12" spans="1:27" ht="12.75">
      <c r="A12" s="249" t="s">
        <v>182</v>
      </c>
      <c r="B12" s="182"/>
      <c r="C12" s="155"/>
      <c r="D12" s="155"/>
      <c r="E12" s="59"/>
      <c r="F12" s="60">
        <v>43200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21600</v>
      </c>
      <c r="Y12" s="60">
        <v>-21600</v>
      </c>
      <c r="Z12" s="140">
        <v>-100</v>
      </c>
      <c r="AA12" s="62">
        <v>43200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-86352751</v>
      </c>
      <c r="D14" s="155"/>
      <c r="E14" s="59">
        <v>-114708573</v>
      </c>
      <c r="F14" s="60">
        <v>-117708582</v>
      </c>
      <c r="G14" s="60">
        <v>-7680048</v>
      </c>
      <c r="H14" s="60">
        <v>-5830834</v>
      </c>
      <c r="I14" s="60">
        <v>-6999575</v>
      </c>
      <c r="J14" s="60">
        <v>-20510457</v>
      </c>
      <c r="K14" s="60">
        <v>-9296804</v>
      </c>
      <c r="L14" s="60">
        <v>-6743565</v>
      </c>
      <c r="M14" s="60">
        <v>-18708982</v>
      </c>
      <c r="N14" s="60">
        <v>-34749351</v>
      </c>
      <c r="O14" s="60">
        <v>-6786733</v>
      </c>
      <c r="P14" s="60"/>
      <c r="Q14" s="60"/>
      <c r="R14" s="60">
        <v>-6786733</v>
      </c>
      <c r="S14" s="60"/>
      <c r="T14" s="60"/>
      <c r="U14" s="60"/>
      <c r="V14" s="60"/>
      <c r="W14" s="60">
        <v>-62046541</v>
      </c>
      <c r="X14" s="60">
        <v>-84984195</v>
      </c>
      <c r="Y14" s="60">
        <v>22937654</v>
      </c>
      <c r="Z14" s="140">
        <v>-26.99</v>
      </c>
      <c r="AA14" s="62">
        <v>-117708582</v>
      </c>
    </row>
    <row r="15" spans="1:27" ht="12.75">
      <c r="A15" s="249" t="s">
        <v>40</v>
      </c>
      <c r="B15" s="182"/>
      <c r="C15" s="155">
        <v>-30267720</v>
      </c>
      <c r="D15" s="155"/>
      <c r="E15" s="59">
        <v>-2388000</v>
      </c>
      <c r="F15" s="60">
        <v>-2388001</v>
      </c>
      <c r="G15" s="60">
        <v>-1013</v>
      </c>
      <c r="H15" s="60">
        <v>-58378</v>
      </c>
      <c r="I15" s="60">
        <v>-1225</v>
      </c>
      <c r="J15" s="60">
        <v>-60616</v>
      </c>
      <c r="K15" s="60">
        <v>-83346</v>
      </c>
      <c r="L15" s="60">
        <v>-6110</v>
      </c>
      <c r="M15" s="60">
        <v>-282391</v>
      </c>
      <c r="N15" s="60">
        <v>-371847</v>
      </c>
      <c r="O15" s="60">
        <v>-52230</v>
      </c>
      <c r="P15" s="60"/>
      <c r="Q15" s="60"/>
      <c r="R15" s="60">
        <v>-52230</v>
      </c>
      <c r="S15" s="60"/>
      <c r="T15" s="60"/>
      <c r="U15" s="60"/>
      <c r="V15" s="60"/>
      <c r="W15" s="60">
        <v>-484693</v>
      </c>
      <c r="X15" s="60">
        <v>-1410232</v>
      </c>
      <c r="Y15" s="60">
        <v>925539</v>
      </c>
      <c r="Z15" s="140">
        <v>-65.63</v>
      </c>
      <c r="AA15" s="62">
        <v>-2388001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66460320</v>
      </c>
      <c r="D17" s="168">
        <f t="shared" si="0"/>
        <v>0</v>
      </c>
      <c r="E17" s="72">
        <f t="shared" si="0"/>
        <v>84004936</v>
      </c>
      <c r="F17" s="73">
        <f t="shared" si="0"/>
        <v>84304938</v>
      </c>
      <c r="G17" s="73">
        <f t="shared" si="0"/>
        <v>25138476</v>
      </c>
      <c r="H17" s="73">
        <f t="shared" si="0"/>
        <v>14370901</v>
      </c>
      <c r="I17" s="73">
        <f t="shared" si="0"/>
        <v>-3172433</v>
      </c>
      <c r="J17" s="73">
        <f t="shared" si="0"/>
        <v>36336944</v>
      </c>
      <c r="K17" s="73">
        <f t="shared" si="0"/>
        <v>8589954</v>
      </c>
      <c r="L17" s="73">
        <f t="shared" si="0"/>
        <v>6122937</v>
      </c>
      <c r="M17" s="73">
        <f t="shared" si="0"/>
        <v>20045359</v>
      </c>
      <c r="N17" s="73">
        <f t="shared" si="0"/>
        <v>34758250</v>
      </c>
      <c r="O17" s="73">
        <f t="shared" si="0"/>
        <v>-1109304</v>
      </c>
      <c r="P17" s="73">
        <f t="shared" si="0"/>
        <v>0</v>
      </c>
      <c r="Q17" s="73">
        <f t="shared" si="0"/>
        <v>0</v>
      </c>
      <c r="R17" s="73">
        <f t="shared" si="0"/>
        <v>-1109304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69985890</v>
      </c>
      <c r="X17" s="73">
        <f t="shared" si="0"/>
        <v>69959766</v>
      </c>
      <c r="Y17" s="73">
        <f t="shared" si="0"/>
        <v>26124</v>
      </c>
      <c r="Z17" s="170">
        <f>+IF(X17&lt;&gt;0,+(Y17/X17)*100,0)</f>
        <v>0.037341462805921904</v>
      </c>
      <c r="AA17" s="74">
        <f>SUM(AA6:AA16)</f>
        <v>84304938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-64707552</v>
      </c>
      <c r="D26" s="155"/>
      <c r="E26" s="59">
        <v>-84453996</v>
      </c>
      <c r="F26" s="60">
        <v>-84453999</v>
      </c>
      <c r="G26" s="60">
        <v>-10797829</v>
      </c>
      <c r="H26" s="60">
        <v>-3559309</v>
      </c>
      <c r="I26" s="60">
        <v>-8950408</v>
      </c>
      <c r="J26" s="60">
        <v>-23307546</v>
      </c>
      <c r="K26" s="60">
        <v>-8448695</v>
      </c>
      <c r="L26" s="60">
        <v>-10287131</v>
      </c>
      <c r="M26" s="60">
        <v>-20098089</v>
      </c>
      <c r="N26" s="60">
        <v>-38833915</v>
      </c>
      <c r="O26" s="60">
        <v>-3673294</v>
      </c>
      <c r="P26" s="60"/>
      <c r="Q26" s="60"/>
      <c r="R26" s="60">
        <v>-3673294</v>
      </c>
      <c r="S26" s="60"/>
      <c r="T26" s="60"/>
      <c r="U26" s="60"/>
      <c r="V26" s="60"/>
      <c r="W26" s="60">
        <v>-65814755</v>
      </c>
      <c r="X26" s="60">
        <v>-129079078</v>
      </c>
      <c r="Y26" s="60">
        <v>63264323</v>
      </c>
      <c r="Z26" s="140">
        <v>-49.01</v>
      </c>
      <c r="AA26" s="62">
        <v>-84453999</v>
      </c>
    </row>
    <row r="27" spans="1:27" ht="12.75">
      <c r="A27" s="250" t="s">
        <v>192</v>
      </c>
      <c r="B27" s="251"/>
      <c r="C27" s="168">
        <f aca="true" t="shared" si="1" ref="C27:Y27">SUM(C21:C26)</f>
        <v>-64707552</v>
      </c>
      <c r="D27" s="168">
        <f>SUM(D21:D26)</f>
        <v>0</v>
      </c>
      <c r="E27" s="72">
        <f t="shared" si="1"/>
        <v>-84453996</v>
      </c>
      <c r="F27" s="73">
        <f t="shared" si="1"/>
        <v>-84453999</v>
      </c>
      <c r="G27" s="73">
        <f t="shared" si="1"/>
        <v>-10797829</v>
      </c>
      <c r="H27" s="73">
        <f t="shared" si="1"/>
        <v>-3559309</v>
      </c>
      <c r="I27" s="73">
        <f t="shared" si="1"/>
        <v>-8950408</v>
      </c>
      <c r="J27" s="73">
        <f t="shared" si="1"/>
        <v>-23307546</v>
      </c>
      <c r="K27" s="73">
        <f t="shared" si="1"/>
        <v>-8448695</v>
      </c>
      <c r="L27" s="73">
        <f t="shared" si="1"/>
        <v>-10287131</v>
      </c>
      <c r="M27" s="73">
        <f t="shared" si="1"/>
        <v>-20098089</v>
      </c>
      <c r="N27" s="73">
        <f t="shared" si="1"/>
        <v>-38833915</v>
      </c>
      <c r="O27" s="73">
        <f t="shared" si="1"/>
        <v>-3673294</v>
      </c>
      <c r="P27" s="73">
        <f t="shared" si="1"/>
        <v>0</v>
      </c>
      <c r="Q27" s="73">
        <f t="shared" si="1"/>
        <v>0</v>
      </c>
      <c r="R27" s="73">
        <f t="shared" si="1"/>
        <v>-3673294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-65814755</v>
      </c>
      <c r="X27" s="73">
        <f t="shared" si="1"/>
        <v>-129079078</v>
      </c>
      <c r="Y27" s="73">
        <f t="shared" si="1"/>
        <v>63264323</v>
      </c>
      <c r="Z27" s="170">
        <f>+IF(X27&lt;&gt;0,+(Y27/X27)*100,0)</f>
        <v>-49.012066076269925</v>
      </c>
      <c r="AA27" s="74">
        <f>SUM(AA21:AA26)</f>
        <v>-84453999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3366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-1045032</v>
      </c>
      <c r="D35" s="155"/>
      <c r="E35" s="59">
        <v>-186996</v>
      </c>
      <c r="F35" s="60">
        <v>-187000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-561000</v>
      </c>
      <c r="Y35" s="60">
        <v>561000</v>
      </c>
      <c r="Z35" s="140">
        <v>-100</v>
      </c>
      <c r="AA35" s="62">
        <v>-187000</v>
      </c>
    </row>
    <row r="36" spans="1:27" ht="12.75">
      <c r="A36" s="250" t="s">
        <v>198</v>
      </c>
      <c r="B36" s="251"/>
      <c r="C36" s="168">
        <f aca="true" t="shared" si="2" ref="C36:Y36">SUM(C31:C35)</f>
        <v>-1041666</v>
      </c>
      <c r="D36" s="168">
        <f>SUM(D31:D35)</f>
        <v>0</v>
      </c>
      <c r="E36" s="72">
        <f t="shared" si="2"/>
        <v>-186996</v>
      </c>
      <c r="F36" s="73">
        <f t="shared" si="2"/>
        <v>-187000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-561000</v>
      </c>
      <c r="Y36" s="73">
        <f t="shared" si="2"/>
        <v>561000</v>
      </c>
      <c r="Z36" s="170">
        <f>+IF(X36&lt;&gt;0,+(Y36/X36)*100,0)</f>
        <v>-100</v>
      </c>
      <c r="AA36" s="74">
        <f>SUM(AA31:AA35)</f>
        <v>-187000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711102</v>
      </c>
      <c r="D38" s="153">
        <f>+D17+D27+D36</f>
        <v>0</v>
      </c>
      <c r="E38" s="99">
        <f t="shared" si="3"/>
        <v>-636056</v>
      </c>
      <c r="F38" s="100">
        <f t="shared" si="3"/>
        <v>-336061</v>
      </c>
      <c r="G38" s="100">
        <f t="shared" si="3"/>
        <v>14340647</v>
      </c>
      <c r="H38" s="100">
        <f t="shared" si="3"/>
        <v>10811592</v>
      </c>
      <c r="I38" s="100">
        <f t="shared" si="3"/>
        <v>-12122841</v>
      </c>
      <c r="J38" s="100">
        <f t="shared" si="3"/>
        <v>13029398</v>
      </c>
      <c r="K38" s="100">
        <f t="shared" si="3"/>
        <v>141259</v>
      </c>
      <c r="L38" s="100">
        <f t="shared" si="3"/>
        <v>-4164194</v>
      </c>
      <c r="M38" s="100">
        <f t="shared" si="3"/>
        <v>-52730</v>
      </c>
      <c r="N38" s="100">
        <f t="shared" si="3"/>
        <v>-4075665</v>
      </c>
      <c r="O38" s="100">
        <f t="shared" si="3"/>
        <v>-4782598</v>
      </c>
      <c r="P38" s="100">
        <f t="shared" si="3"/>
        <v>0</v>
      </c>
      <c r="Q38" s="100">
        <f t="shared" si="3"/>
        <v>0</v>
      </c>
      <c r="R38" s="100">
        <f t="shared" si="3"/>
        <v>-4782598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4171135</v>
      </c>
      <c r="X38" s="100">
        <f t="shared" si="3"/>
        <v>-59680312</v>
      </c>
      <c r="Y38" s="100">
        <f t="shared" si="3"/>
        <v>63851447</v>
      </c>
      <c r="Z38" s="137">
        <f>+IF(X38&lt;&gt;0,+(Y38/X38)*100,0)</f>
        <v>-106.9891306868503</v>
      </c>
      <c r="AA38" s="102">
        <f>+AA17+AA27+AA36</f>
        <v>-336061</v>
      </c>
    </row>
    <row r="39" spans="1:27" ht="12.75">
      <c r="A39" s="249" t="s">
        <v>200</v>
      </c>
      <c r="B39" s="182"/>
      <c r="C39" s="153">
        <v>470992</v>
      </c>
      <c r="D39" s="153"/>
      <c r="E39" s="99">
        <v>489417</v>
      </c>
      <c r="F39" s="100">
        <v>489417</v>
      </c>
      <c r="G39" s="100">
        <v>34058949</v>
      </c>
      <c r="H39" s="100">
        <v>48399596</v>
      </c>
      <c r="I39" s="100">
        <v>59211188</v>
      </c>
      <c r="J39" s="100">
        <v>34058949</v>
      </c>
      <c r="K39" s="100">
        <v>47088347</v>
      </c>
      <c r="L39" s="100">
        <v>47229606</v>
      </c>
      <c r="M39" s="100">
        <v>43065412</v>
      </c>
      <c r="N39" s="100">
        <v>47088347</v>
      </c>
      <c r="O39" s="100">
        <v>43012682</v>
      </c>
      <c r="P39" s="100"/>
      <c r="Q39" s="100"/>
      <c r="R39" s="100">
        <v>43012682</v>
      </c>
      <c r="S39" s="100"/>
      <c r="T39" s="100"/>
      <c r="U39" s="100"/>
      <c r="V39" s="100"/>
      <c r="W39" s="100">
        <v>34058949</v>
      </c>
      <c r="X39" s="100">
        <v>489417</v>
      </c>
      <c r="Y39" s="100">
        <v>33569532</v>
      </c>
      <c r="Z39" s="137">
        <v>6859.09</v>
      </c>
      <c r="AA39" s="102">
        <v>489417</v>
      </c>
    </row>
    <row r="40" spans="1:27" ht="12.75">
      <c r="A40" s="269" t="s">
        <v>201</v>
      </c>
      <c r="B40" s="256"/>
      <c r="C40" s="257">
        <v>1182093</v>
      </c>
      <c r="D40" s="257"/>
      <c r="E40" s="258">
        <v>-146638</v>
      </c>
      <c r="F40" s="259">
        <v>153358</v>
      </c>
      <c r="G40" s="259">
        <v>48399596</v>
      </c>
      <c r="H40" s="259">
        <v>59211188</v>
      </c>
      <c r="I40" s="259">
        <v>47088347</v>
      </c>
      <c r="J40" s="259">
        <v>47088347</v>
      </c>
      <c r="K40" s="259">
        <v>47229606</v>
      </c>
      <c r="L40" s="259">
        <v>43065412</v>
      </c>
      <c r="M40" s="259">
        <v>43012682</v>
      </c>
      <c r="N40" s="259">
        <v>43012682</v>
      </c>
      <c r="O40" s="259">
        <v>38230084</v>
      </c>
      <c r="P40" s="259"/>
      <c r="Q40" s="259"/>
      <c r="R40" s="259">
        <v>38230084</v>
      </c>
      <c r="S40" s="259"/>
      <c r="T40" s="259"/>
      <c r="U40" s="259"/>
      <c r="V40" s="259"/>
      <c r="W40" s="259">
        <v>38230084</v>
      </c>
      <c r="X40" s="259">
        <v>-59190893</v>
      </c>
      <c r="Y40" s="259">
        <v>97420977</v>
      </c>
      <c r="Z40" s="260">
        <v>-164.59</v>
      </c>
      <c r="AA40" s="261">
        <v>153358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64707552</v>
      </c>
      <c r="D5" s="200">
        <f t="shared" si="0"/>
        <v>0</v>
      </c>
      <c r="E5" s="106">
        <f t="shared" si="0"/>
        <v>84454002</v>
      </c>
      <c r="F5" s="106">
        <f t="shared" si="0"/>
        <v>84454002</v>
      </c>
      <c r="G5" s="106">
        <f t="shared" si="0"/>
        <v>10797829</v>
      </c>
      <c r="H5" s="106">
        <f t="shared" si="0"/>
        <v>3559308</v>
      </c>
      <c r="I5" s="106">
        <f t="shared" si="0"/>
        <v>8950409</v>
      </c>
      <c r="J5" s="106">
        <f t="shared" si="0"/>
        <v>23307546</v>
      </c>
      <c r="K5" s="106">
        <f t="shared" si="0"/>
        <v>8448695</v>
      </c>
      <c r="L5" s="106">
        <f t="shared" si="0"/>
        <v>10287130</v>
      </c>
      <c r="M5" s="106">
        <f t="shared" si="0"/>
        <v>20098089</v>
      </c>
      <c r="N5" s="106">
        <f t="shared" si="0"/>
        <v>38833914</v>
      </c>
      <c r="O5" s="106">
        <f t="shared" si="0"/>
        <v>3673294</v>
      </c>
      <c r="P5" s="106">
        <f t="shared" si="0"/>
        <v>6091492</v>
      </c>
      <c r="Q5" s="106">
        <f t="shared" si="0"/>
        <v>0</v>
      </c>
      <c r="R5" s="106">
        <f t="shared" si="0"/>
        <v>9764786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71906246</v>
      </c>
      <c r="X5" s="106">
        <f t="shared" si="0"/>
        <v>63340501</v>
      </c>
      <c r="Y5" s="106">
        <f t="shared" si="0"/>
        <v>8565745</v>
      </c>
      <c r="Z5" s="201">
        <f>+IF(X5&lt;&gt;0,+(Y5/X5)*100,0)</f>
        <v>13.523330041232228</v>
      </c>
      <c r="AA5" s="199">
        <f>SUM(AA11:AA18)</f>
        <v>84454002</v>
      </c>
    </row>
    <row r="6" spans="1:27" ht="12.75">
      <c r="A6" s="291" t="s">
        <v>205</v>
      </c>
      <c r="B6" s="142"/>
      <c r="C6" s="62">
        <v>6172978</v>
      </c>
      <c r="D6" s="156"/>
      <c r="E6" s="60">
        <v>1032132</v>
      </c>
      <c r="F6" s="60">
        <v>1032132</v>
      </c>
      <c r="G6" s="60">
        <v>810744</v>
      </c>
      <c r="H6" s="60">
        <v>1006747</v>
      </c>
      <c r="I6" s="60">
        <v>99423</v>
      </c>
      <c r="J6" s="60">
        <v>1916914</v>
      </c>
      <c r="K6" s="60">
        <v>882425</v>
      </c>
      <c r="L6" s="60"/>
      <c r="M6" s="60">
        <v>1175565</v>
      </c>
      <c r="N6" s="60">
        <v>2057990</v>
      </c>
      <c r="O6" s="60">
        <v>1082457</v>
      </c>
      <c r="P6" s="60"/>
      <c r="Q6" s="60"/>
      <c r="R6" s="60">
        <v>1082457</v>
      </c>
      <c r="S6" s="60"/>
      <c r="T6" s="60"/>
      <c r="U6" s="60"/>
      <c r="V6" s="60"/>
      <c r="W6" s="60">
        <v>5057361</v>
      </c>
      <c r="X6" s="60">
        <v>774099</v>
      </c>
      <c r="Y6" s="60">
        <v>4283262</v>
      </c>
      <c r="Z6" s="140">
        <v>553.32</v>
      </c>
      <c r="AA6" s="155">
        <v>1032132</v>
      </c>
    </row>
    <row r="7" spans="1:27" ht="12.75">
      <c r="A7" s="291" t="s">
        <v>206</v>
      </c>
      <c r="B7" s="142"/>
      <c r="C7" s="62">
        <v>663944</v>
      </c>
      <c r="D7" s="156"/>
      <c r="E7" s="60">
        <v>1200000</v>
      </c>
      <c r="F7" s="60">
        <v>1200000</v>
      </c>
      <c r="G7" s="60"/>
      <c r="H7" s="60"/>
      <c r="I7" s="60"/>
      <c r="J7" s="60"/>
      <c r="K7" s="60">
        <v>117897</v>
      </c>
      <c r="L7" s="60"/>
      <c r="M7" s="60">
        <v>1135959</v>
      </c>
      <c r="N7" s="60">
        <v>1253856</v>
      </c>
      <c r="O7" s="60"/>
      <c r="P7" s="60">
        <v>73654</v>
      </c>
      <c r="Q7" s="60"/>
      <c r="R7" s="60">
        <v>73654</v>
      </c>
      <c r="S7" s="60"/>
      <c r="T7" s="60"/>
      <c r="U7" s="60"/>
      <c r="V7" s="60"/>
      <c r="W7" s="60">
        <v>1327510</v>
      </c>
      <c r="X7" s="60">
        <v>900000</v>
      </c>
      <c r="Y7" s="60">
        <v>427510</v>
      </c>
      <c r="Z7" s="140">
        <v>47.5</v>
      </c>
      <c r="AA7" s="155">
        <v>1200000</v>
      </c>
    </row>
    <row r="8" spans="1:27" ht="12.75">
      <c r="A8" s="291" t="s">
        <v>207</v>
      </c>
      <c r="B8" s="142"/>
      <c r="C8" s="62">
        <v>53550220</v>
      </c>
      <c r="D8" s="156"/>
      <c r="E8" s="60">
        <v>68693400</v>
      </c>
      <c r="F8" s="60">
        <v>68693400</v>
      </c>
      <c r="G8" s="60">
        <v>9620684</v>
      </c>
      <c r="H8" s="60">
        <v>1936341</v>
      </c>
      <c r="I8" s="60">
        <v>8110352</v>
      </c>
      <c r="J8" s="60">
        <v>19667377</v>
      </c>
      <c r="K8" s="60">
        <v>7255967</v>
      </c>
      <c r="L8" s="60">
        <v>10287130</v>
      </c>
      <c r="M8" s="60">
        <v>15814599</v>
      </c>
      <c r="N8" s="60">
        <v>33357696</v>
      </c>
      <c r="O8" s="60">
        <v>1016615</v>
      </c>
      <c r="P8" s="60">
        <v>5549782</v>
      </c>
      <c r="Q8" s="60"/>
      <c r="R8" s="60">
        <v>6566397</v>
      </c>
      <c r="S8" s="60"/>
      <c r="T8" s="60"/>
      <c r="U8" s="60"/>
      <c r="V8" s="60"/>
      <c r="W8" s="60">
        <v>59591470</v>
      </c>
      <c r="X8" s="60">
        <v>51520050</v>
      </c>
      <c r="Y8" s="60">
        <v>8071420</v>
      </c>
      <c r="Z8" s="140">
        <v>15.67</v>
      </c>
      <c r="AA8" s="155">
        <v>68693400</v>
      </c>
    </row>
    <row r="9" spans="1:27" ht="12.75">
      <c r="A9" s="291" t="s">
        <v>208</v>
      </c>
      <c r="B9" s="142"/>
      <c r="C9" s="62"/>
      <c r="D9" s="156"/>
      <c r="E9" s="60">
        <v>1235223</v>
      </c>
      <c r="F9" s="60">
        <v>1235223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926417</v>
      </c>
      <c r="Y9" s="60">
        <v>-926417</v>
      </c>
      <c r="Z9" s="140">
        <v>-100</v>
      </c>
      <c r="AA9" s="155">
        <v>1235223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60387142</v>
      </c>
      <c r="D11" s="294">
        <f t="shared" si="1"/>
        <v>0</v>
      </c>
      <c r="E11" s="295">
        <f t="shared" si="1"/>
        <v>72160755</v>
      </c>
      <c r="F11" s="295">
        <f t="shared" si="1"/>
        <v>72160755</v>
      </c>
      <c r="G11" s="295">
        <f t="shared" si="1"/>
        <v>10431428</v>
      </c>
      <c r="H11" s="295">
        <f t="shared" si="1"/>
        <v>2943088</v>
      </c>
      <c r="I11" s="295">
        <f t="shared" si="1"/>
        <v>8209775</v>
      </c>
      <c r="J11" s="295">
        <f t="shared" si="1"/>
        <v>21584291</v>
      </c>
      <c r="K11" s="295">
        <f t="shared" si="1"/>
        <v>8256289</v>
      </c>
      <c r="L11" s="295">
        <f t="shared" si="1"/>
        <v>10287130</v>
      </c>
      <c r="M11" s="295">
        <f t="shared" si="1"/>
        <v>18126123</v>
      </c>
      <c r="N11" s="295">
        <f t="shared" si="1"/>
        <v>36669542</v>
      </c>
      <c r="O11" s="295">
        <f t="shared" si="1"/>
        <v>2099072</v>
      </c>
      <c r="P11" s="295">
        <f t="shared" si="1"/>
        <v>5623436</v>
      </c>
      <c r="Q11" s="295">
        <f t="shared" si="1"/>
        <v>0</v>
      </c>
      <c r="R11" s="295">
        <f t="shared" si="1"/>
        <v>7722508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65976341</v>
      </c>
      <c r="X11" s="295">
        <f t="shared" si="1"/>
        <v>54120566</v>
      </c>
      <c r="Y11" s="295">
        <f t="shared" si="1"/>
        <v>11855775</v>
      </c>
      <c r="Z11" s="296">
        <f>+IF(X11&lt;&gt;0,+(Y11/X11)*100,0)</f>
        <v>21.906228770778192</v>
      </c>
      <c r="AA11" s="297">
        <f>SUM(AA6:AA10)</f>
        <v>72160755</v>
      </c>
    </row>
    <row r="12" spans="1:27" ht="12.75">
      <c r="A12" s="298" t="s">
        <v>211</v>
      </c>
      <c r="B12" s="136"/>
      <c r="C12" s="62">
        <v>4052054</v>
      </c>
      <c r="D12" s="156"/>
      <c r="E12" s="60">
        <v>11219915</v>
      </c>
      <c r="F12" s="60">
        <v>11219915</v>
      </c>
      <c r="G12" s="60">
        <v>337554</v>
      </c>
      <c r="H12" s="60">
        <v>605347</v>
      </c>
      <c r="I12" s="60">
        <v>740634</v>
      </c>
      <c r="J12" s="60">
        <v>1683535</v>
      </c>
      <c r="K12" s="60">
        <v>185706</v>
      </c>
      <c r="L12" s="60"/>
      <c r="M12" s="60">
        <v>1971966</v>
      </c>
      <c r="N12" s="60">
        <v>2157672</v>
      </c>
      <c r="O12" s="60">
        <v>1574222</v>
      </c>
      <c r="P12" s="60">
        <v>450000</v>
      </c>
      <c r="Q12" s="60"/>
      <c r="R12" s="60">
        <v>2024222</v>
      </c>
      <c r="S12" s="60"/>
      <c r="T12" s="60"/>
      <c r="U12" s="60"/>
      <c r="V12" s="60"/>
      <c r="W12" s="60">
        <v>5865429</v>
      </c>
      <c r="X12" s="60">
        <v>8414936</v>
      </c>
      <c r="Y12" s="60">
        <v>-2549507</v>
      </c>
      <c r="Z12" s="140">
        <v>-30.3</v>
      </c>
      <c r="AA12" s="155">
        <v>11219915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268356</v>
      </c>
      <c r="D15" s="156"/>
      <c r="E15" s="60">
        <v>1073332</v>
      </c>
      <c r="F15" s="60">
        <v>1073332</v>
      </c>
      <c r="G15" s="60">
        <v>28847</v>
      </c>
      <c r="H15" s="60">
        <v>10873</v>
      </c>
      <c r="I15" s="60"/>
      <c r="J15" s="60">
        <v>39720</v>
      </c>
      <c r="K15" s="60">
        <v>6700</v>
      </c>
      <c r="L15" s="60"/>
      <c r="M15" s="60"/>
      <c r="N15" s="60">
        <v>6700</v>
      </c>
      <c r="O15" s="60"/>
      <c r="P15" s="60">
        <v>18056</v>
      </c>
      <c r="Q15" s="60"/>
      <c r="R15" s="60">
        <v>18056</v>
      </c>
      <c r="S15" s="60"/>
      <c r="T15" s="60"/>
      <c r="U15" s="60"/>
      <c r="V15" s="60"/>
      <c r="W15" s="60">
        <v>64476</v>
      </c>
      <c r="X15" s="60">
        <v>804999</v>
      </c>
      <c r="Y15" s="60">
        <v>-740523</v>
      </c>
      <c r="Z15" s="140">
        <v>-91.99</v>
      </c>
      <c r="AA15" s="155">
        <v>1073332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6172978</v>
      </c>
      <c r="D36" s="156">
        <f t="shared" si="4"/>
        <v>0</v>
      </c>
      <c r="E36" s="60">
        <f t="shared" si="4"/>
        <v>1032132</v>
      </c>
      <c r="F36" s="60">
        <f t="shared" si="4"/>
        <v>1032132</v>
      </c>
      <c r="G36" s="60">
        <f t="shared" si="4"/>
        <v>810744</v>
      </c>
      <c r="H36" s="60">
        <f t="shared" si="4"/>
        <v>1006747</v>
      </c>
      <c r="I36" s="60">
        <f t="shared" si="4"/>
        <v>99423</v>
      </c>
      <c r="J36" s="60">
        <f t="shared" si="4"/>
        <v>1916914</v>
      </c>
      <c r="K36" s="60">
        <f t="shared" si="4"/>
        <v>882425</v>
      </c>
      <c r="L36" s="60">
        <f t="shared" si="4"/>
        <v>0</v>
      </c>
      <c r="M36" s="60">
        <f t="shared" si="4"/>
        <v>1175565</v>
      </c>
      <c r="N36" s="60">
        <f t="shared" si="4"/>
        <v>2057990</v>
      </c>
      <c r="O36" s="60">
        <f t="shared" si="4"/>
        <v>1082457</v>
      </c>
      <c r="P36" s="60">
        <f t="shared" si="4"/>
        <v>0</v>
      </c>
      <c r="Q36" s="60">
        <f t="shared" si="4"/>
        <v>0</v>
      </c>
      <c r="R36" s="60">
        <f t="shared" si="4"/>
        <v>1082457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5057361</v>
      </c>
      <c r="X36" s="60">
        <f t="shared" si="4"/>
        <v>774099</v>
      </c>
      <c r="Y36" s="60">
        <f t="shared" si="4"/>
        <v>4283262</v>
      </c>
      <c r="Z36" s="140">
        <f aca="true" t="shared" si="5" ref="Z36:Z49">+IF(X36&lt;&gt;0,+(Y36/X36)*100,0)</f>
        <v>553.3222494797177</v>
      </c>
      <c r="AA36" s="155">
        <f>AA6+AA21</f>
        <v>1032132</v>
      </c>
    </row>
    <row r="37" spans="1:27" ht="12.75">
      <c r="A37" s="291" t="s">
        <v>206</v>
      </c>
      <c r="B37" s="142"/>
      <c r="C37" s="62">
        <f t="shared" si="4"/>
        <v>663944</v>
      </c>
      <c r="D37" s="156">
        <f t="shared" si="4"/>
        <v>0</v>
      </c>
      <c r="E37" s="60">
        <f t="shared" si="4"/>
        <v>1200000</v>
      </c>
      <c r="F37" s="60">
        <f t="shared" si="4"/>
        <v>1200000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117897</v>
      </c>
      <c r="L37" s="60">
        <f t="shared" si="4"/>
        <v>0</v>
      </c>
      <c r="M37" s="60">
        <f t="shared" si="4"/>
        <v>1135959</v>
      </c>
      <c r="N37" s="60">
        <f t="shared" si="4"/>
        <v>1253856</v>
      </c>
      <c r="O37" s="60">
        <f t="shared" si="4"/>
        <v>0</v>
      </c>
      <c r="P37" s="60">
        <f t="shared" si="4"/>
        <v>73654</v>
      </c>
      <c r="Q37" s="60">
        <f t="shared" si="4"/>
        <v>0</v>
      </c>
      <c r="R37" s="60">
        <f t="shared" si="4"/>
        <v>73654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1327510</v>
      </c>
      <c r="X37" s="60">
        <f t="shared" si="4"/>
        <v>900000</v>
      </c>
      <c r="Y37" s="60">
        <f t="shared" si="4"/>
        <v>427510</v>
      </c>
      <c r="Z37" s="140">
        <f t="shared" si="5"/>
        <v>47.50111111111111</v>
      </c>
      <c r="AA37" s="155">
        <f>AA7+AA22</f>
        <v>1200000</v>
      </c>
    </row>
    <row r="38" spans="1:27" ht="12.75">
      <c r="A38" s="291" t="s">
        <v>207</v>
      </c>
      <c r="B38" s="142"/>
      <c r="C38" s="62">
        <f t="shared" si="4"/>
        <v>53550220</v>
      </c>
      <c r="D38" s="156">
        <f t="shared" si="4"/>
        <v>0</v>
      </c>
      <c r="E38" s="60">
        <f t="shared" si="4"/>
        <v>68693400</v>
      </c>
      <c r="F38" s="60">
        <f t="shared" si="4"/>
        <v>68693400</v>
      </c>
      <c r="G38" s="60">
        <f t="shared" si="4"/>
        <v>9620684</v>
      </c>
      <c r="H38" s="60">
        <f t="shared" si="4"/>
        <v>1936341</v>
      </c>
      <c r="I38" s="60">
        <f t="shared" si="4"/>
        <v>8110352</v>
      </c>
      <c r="J38" s="60">
        <f t="shared" si="4"/>
        <v>19667377</v>
      </c>
      <c r="K38" s="60">
        <f t="shared" si="4"/>
        <v>7255967</v>
      </c>
      <c r="L38" s="60">
        <f t="shared" si="4"/>
        <v>10287130</v>
      </c>
      <c r="M38" s="60">
        <f t="shared" si="4"/>
        <v>15814599</v>
      </c>
      <c r="N38" s="60">
        <f t="shared" si="4"/>
        <v>33357696</v>
      </c>
      <c r="O38" s="60">
        <f t="shared" si="4"/>
        <v>1016615</v>
      </c>
      <c r="P38" s="60">
        <f t="shared" si="4"/>
        <v>5549782</v>
      </c>
      <c r="Q38" s="60">
        <f t="shared" si="4"/>
        <v>0</v>
      </c>
      <c r="R38" s="60">
        <f t="shared" si="4"/>
        <v>6566397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59591470</v>
      </c>
      <c r="X38" s="60">
        <f t="shared" si="4"/>
        <v>51520050</v>
      </c>
      <c r="Y38" s="60">
        <f t="shared" si="4"/>
        <v>8071420</v>
      </c>
      <c r="Z38" s="140">
        <f t="shared" si="5"/>
        <v>15.666560882607838</v>
      </c>
      <c r="AA38" s="155">
        <f>AA8+AA23</f>
        <v>68693400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1235223</v>
      </c>
      <c r="F39" s="60">
        <f t="shared" si="4"/>
        <v>1235223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926417</v>
      </c>
      <c r="Y39" s="60">
        <f t="shared" si="4"/>
        <v>-926417</v>
      </c>
      <c r="Z39" s="140">
        <f t="shared" si="5"/>
        <v>-100</v>
      </c>
      <c r="AA39" s="155">
        <f>AA9+AA24</f>
        <v>1235223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60387142</v>
      </c>
      <c r="D41" s="294">
        <f t="shared" si="6"/>
        <v>0</v>
      </c>
      <c r="E41" s="295">
        <f t="shared" si="6"/>
        <v>72160755</v>
      </c>
      <c r="F41" s="295">
        <f t="shared" si="6"/>
        <v>72160755</v>
      </c>
      <c r="G41" s="295">
        <f t="shared" si="6"/>
        <v>10431428</v>
      </c>
      <c r="H41" s="295">
        <f t="shared" si="6"/>
        <v>2943088</v>
      </c>
      <c r="I41" s="295">
        <f t="shared" si="6"/>
        <v>8209775</v>
      </c>
      <c r="J41" s="295">
        <f t="shared" si="6"/>
        <v>21584291</v>
      </c>
      <c r="K41" s="295">
        <f t="shared" si="6"/>
        <v>8256289</v>
      </c>
      <c r="L41" s="295">
        <f t="shared" si="6"/>
        <v>10287130</v>
      </c>
      <c r="M41" s="295">
        <f t="shared" si="6"/>
        <v>18126123</v>
      </c>
      <c r="N41" s="295">
        <f t="shared" si="6"/>
        <v>36669542</v>
      </c>
      <c r="O41" s="295">
        <f t="shared" si="6"/>
        <v>2099072</v>
      </c>
      <c r="P41" s="295">
        <f t="shared" si="6"/>
        <v>5623436</v>
      </c>
      <c r="Q41" s="295">
        <f t="shared" si="6"/>
        <v>0</v>
      </c>
      <c r="R41" s="295">
        <f t="shared" si="6"/>
        <v>7722508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65976341</v>
      </c>
      <c r="X41" s="295">
        <f t="shared" si="6"/>
        <v>54120566</v>
      </c>
      <c r="Y41" s="295">
        <f t="shared" si="6"/>
        <v>11855775</v>
      </c>
      <c r="Z41" s="296">
        <f t="shared" si="5"/>
        <v>21.906228770778192</v>
      </c>
      <c r="AA41" s="297">
        <f>SUM(AA36:AA40)</f>
        <v>72160755</v>
      </c>
    </row>
    <row r="42" spans="1:27" ht="12.75">
      <c r="A42" s="298" t="s">
        <v>211</v>
      </c>
      <c r="B42" s="136"/>
      <c r="C42" s="95">
        <f aca="true" t="shared" si="7" ref="C42:Y48">C12+C27</f>
        <v>4052054</v>
      </c>
      <c r="D42" s="129">
        <f t="shared" si="7"/>
        <v>0</v>
      </c>
      <c r="E42" s="54">
        <f t="shared" si="7"/>
        <v>11219915</v>
      </c>
      <c r="F42" s="54">
        <f t="shared" si="7"/>
        <v>11219915</v>
      </c>
      <c r="G42" s="54">
        <f t="shared" si="7"/>
        <v>337554</v>
      </c>
      <c r="H42" s="54">
        <f t="shared" si="7"/>
        <v>605347</v>
      </c>
      <c r="I42" s="54">
        <f t="shared" si="7"/>
        <v>740634</v>
      </c>
      <c r="J42" s="54">
        <f t="shared" si="7"/>
        <v>1683535</v>
      </c>
      <c r="K42" s="54">
        <f t="shared" si="7"/>
        <v>185706</v>
      </c>
      <c r="L42" s="54">
        <f t="shared" si="7"/>
        <v>0</v>
      </c>
      <c r="M42" s="54">
        <f t="shared" si="7"/>
        <v>1971966</v>
      </c>
      <c r="N42" s="54">
        <f t="shared" si="7"/>
        <v>2157672</v>
      </c>
      <c r="O42" s="54">
        <f t="shared" si="7"/>
        <v>1574222</v>
      </c>
      <c r="P42" s="54">
        <f t="shared" si="7"/>
        <v>450000</v>
      </c>
      <c r="Q42" s="54">
        <f t="shared" si="7"/>
        <v>0</v>
      </c>
      <c r="R42" s="54">
        <f t="shared" si="7"/>
        <v>2024222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5865429</v>
      </c>
      <c r="X42" s="54">
        <f t="shared" si="7"/>
        <v>8414936</v>
      </c>
      <c r="Y42" s="54">
        <f t="shared" si="7"/>
        <v>-2549507</v>
      </c>
      <c r="Z42" s="184">
        <f t="shared" si="5"/>
        <v>-30.297402143046604</v>
      </c>
      <c r="AA42" s="130">
        <f aca="true" t="shared" si="8" ref="AA42:AA48">AA12+AA27</f>
        <v>11219915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268356</v>
      </c>
      <c r="D45" s="129">
        <f t="shared" si="7"/>
        <v>0</v>
      </c>
      <c r="E45" s="54">
        <f t="shared" si="7"/>
        <v>1073332</v>
      </c>
      <c r="F45" s="54">
        <f t="shared" si="7"/>
        <v>1073332</v>
      </c>
      <c r="G45" s="54">
        <f t="shared" si="7"/>
        <v>28847</v>
      </c>
      <c r="H45" s="54">
        <f t="shared" si="7"/>
        <v>10873</v>
      </c>
      <c r="I45" s="54">
        <f t="shared" si="7"/>
        <v>0</v>
      </c>
      <c r="J45" s="54">
        <f t="shared" si="7"/>
        <v>39720</v>
      </c>
      <c r="K45" s="54">
        <f t="shared" si="7"/>
        <v>6700</v>
      </c>
      <c r="L45" s="54">
        <f t="shared" si="7"/>
        <v>0</v>
      </c>
      <c r="M45" s="54">
        <f t="shared" si="7"/>
        <v>0</v>
      </c>
      <c r="N45" s="54">
        <f t="shared" si="7"/>
        <v>6700</v>
      </c>
      <c r="O45" s="54">
        <f t="shared" si="7"/>
        <v>0</v>
      </c>
      <c r="P45" s="54">
        <f t="shared" si="7"/>
        <v>18056</v>
      </c>
      <c r="Q45" s="54">
        <f t="shared" si="7"/>
        <v>0</v>
      </c>
      <c r="R45" s="54">
        <f t="shared" si="7"/>
        <v>18056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64476</v>
      </c>
      <c r="X45" s="54">
        <f t="shared" si="7"/>
        <v>804999</v>
      </c>
      <c r="Y45" s="54">
        <f t="shared" si="7"/>
        <v>-740523</v>
      </c>
      <c r="Z45" s="184">
        <f t="shared" si="5"/>
        <v>-91.99054905658268</v>
      </c>
      <c r="AA45" s="130">
        <f t="shared" si="8"/>
        <v>1073332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64707552</v>
      </c>
      <c r="D49" s="218">
        <f t="shared" si="9"/>
        <v>0</v>
      </c>
      <c r="E49" s="220">
        <f t="shared" si="9"/>
        <v>84454002</v>
      </c>
      <c r="F49" s="220">
        <f t="shared" si="9"/>
        <v>84454002</v>
      </c>
      <c r="G49" s="220">
        <f t="shared" si="9"/>
        <v>10797829</v>
      </c>
      <c r="H49" s="220">
        <f t="shared" si="9"/>
        <v>3559308</v>
      </c>
      <c r="I49" s="220">
        <f t="shared" si="9"/>
        <v>8950409</v>
      </c>
      <c r="J49" s="220">
        <f t="shared" si="9"/>
        <v>23307546</v>
      </c>
      <c r="K49" s="220">
        <f t="shared" si="9"/>
        <v>8448695</v>
      </c>
      <c r="L49" s="220">
        <f t="shared" si="9"/>
        <v>10287130</v>
      </c>
      <c r="M49" s="220">
        <f t="shared" si="9"/>
        <v>20098089</v>
      </c>
      <c r="N49" s="220">
        <f t="shared" si="9"/>
        <v>38833914</v>
      </c>
      <c r="O49" s="220">
        <f t="shared" si="9"/>
        <v>3673294</v>
      </c>
      <c r="P49" s="220">
        <f t="shared" si="9"/>
        <v>6091492</v>
      </c>
      <c r="Q49" s="220">
        <f t="shared" si="9"/>
        <v>0</v>
      </c>
      <c r="R49" s="220">
        <f t="shared" si="9"/>
        <v>9764786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71906246</v>
      </c>
      <c r="X49" s="220">
        <f t="shared" si="9"/>
        <v>63340501</v>
      </c>
      <c r="Y49" s="220">
        <f t="shared" si="9"/>
        <v>8565745</v>
      </c>
      <c r="Z49" s="221">
        <f t="shared" si="5"/>
        <v>13.523330041232228</v>
      </c>
      <c r="AA49" s="222">
        <f>SUM(AA41:AA48)</f>
        <v>84454002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5675728</v>
      </c>
      <c r="D51" s="129">
        <f t="shared" si="10"/>
        <v>0</v>
      </c>
      <c r="E51" s="54">
        <f t="shared" si="10"/>
        <v>3543000</v>
      </c>
      <c r="F51" s="54">
        <f t="shared" si="10"/>
        <v>3543000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2657250</v>
      </c>
      <c r="Y51" s="54">
        <f t="shared" si="10"/>
        <v>-2657250</v>
      </c>
      <c r="Z51" s="184">
        <f>+IF(X51&lt;&gt;0,+(Y51/X51)*100,0)</f>
        <v>-100</v>
      </c>
      <c r="AA51" s="130">
        <f>SUM(AA57:AA61)</f>
        <v>3543000</v>
      </c>
    </row>
    <row r="52" spans="1:27" ht="12.75">
      <c r="A52" s="310" t="s">
        <v>205</v>
      </c>
      <c r="B52" s="142"/>
      <c r="C52" s="62">
        <v>2503063</v>
      </c>
      <c r="D52" s="156"/>
      <c r="E52" s="60">
        <v>1000000</v>
      </c>
      <c r="F52" s="60">
        <v>1000000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750000</v>
      </c>
      <c r="Y52" s="60">
        <v>-750000</v>
      </c>
      <c r="Z52" s="140">
        <v>-100</v>
      </c>
      <c r="AA52" s="155">
        <v>1000000</v>
      </c>
    </row>
    <row r="53" spans="1:27" ht="12.75">
      <c r="A53" s="310" t="s">
        <v>206</v>
      </c>
      <c r="B53" s="142"/>
      <c r="C53" s="62">
        <v>497484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1185412</v>
      </c>
      <c r="D54" s="156"/>
      <c r="E54" s="60">
        <v>759000</v>
      </c>
      <c r="F54" s="60">
        <v>759000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569250</v>
      </c>
      <c r="Y54" s="60">
        <v>-569250</v>
      </c>
      <c r="Z54" s="140">
        <v>-100</v>
      </c>
      <c r="AA54" s="155">
        <v>759000</v>
      </c>
    </row>
    <row r="55" spans="1:27" ht="12.75">
      <c r="A55" s="310" t="s">
        <v>208</v>
      </c>
      <c r="B55" s="142"/>
      <c r="C55" s="62">
        <v>582409</v>
      </c>
      <c r="D55" s="156"/>
      <c r="E55" s="60">
        <v>521000</v>
      </c>
      <c r="F55" s="60">
        <v>521000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390750</v>
      </c>
      <c r="Y55" s="60">
        <v>-390750</v>
      </c>
      <c r="Z55" s="140">
        <v>-100</v>
      </c>
      <c r="AA55" s="155">
        <v>521000</v>
      </c>
    </row>
    <row r="56" spans="1:27" ht="12.75">
      <c r="A56" s="310" t="s">
        <v>209</v>
      </c>
      <c r="B56" s="142"/>
      <c r="C56" s="62">
        <v>147502</v>
      </c>
      <c r="D56" s="156"/>
      <c r="E56" s="60">
        <v>552000</v>
      </c>
      <c r="F56" s="60">
        <v>552000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414000</v>
      </c>
      <c r="Y56" s="60">
        <v>-414000</v>
      </c>
      <c r="Z56" s="140">
        <v>-100</v>
      </c>
      <c r="AA56" s="155">
        <v>552000</v>
      </c>
    </row>
    <row r="57" spans="1:27" ht="12.75">
      <c r="A57" s="138" t="s">
        <v>210</v>
      </c>
      <c r="B57" s="142"/>
      <c r="C57" s="293">
        <f aca="true" t="shared" si="11" ref="C57:Y57">SUM(C52:C56)</f>
        <v>4915870</v>
      </c>
      <c r="D57" s="294">
        <f t="shared" si="11"/>
        <v>0</v>
      </c>
      <c r="E57" s="295">
        <f t="shared" si="11"/>
        <v>2832000</v>
      </c>
      <c r="F57" s="295">
        <f t="shared" si="11"/>
        <v>2832000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2124000</v>
      </c>
      <c r="Y57" s="295">
        <f t="shared" si="11"/>
        <v>-2124000</v>
      </c>
      <c r="Z57" s="296">
        <f>+IF(X57&lt;&gt;0,+(Y57/X57)*100,0)</f>
        <v>-100</v>
      </c>
      <c r="AA57" s="297">
        <f>SUM(AA52:AA56)</f>
        <v>2832000</v>
      </c>
    </row>
    <row r="58" spans="1:27" ht="12.75">
      <c r="A58" s="311" t="s">
        <v>211</v>
      </c>
      <c r="B58" s="136"/>
      <c r="C58" s="62">
        <v>759858</v>
      </c>
      <c r="D58" s="156"/>
      <c r="E58" s="60">
        <v>114000</v>
      </c>
      <c r="F58" s="60">
        <v>114000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85500</v>
      </c>
      <c r="Y58" s="60">
        <v>-85500</v>
      </c>
      <c r="Z58" s="140">
        <v>-100</v>
      </c>
      <c r="AA58" s="155">
        <v>114000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500000</v>
      </c>
      <c r="F60" s="60">
        <v>500000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375000</v>
      </c>
      <c r="Y60" s="60">
        <v>-375000</v>
      </c>
      <c r="Z60" s="140">
        <v>-100</v>
      </c>
      <c r="AA60" s="155">
        <v>500000</v>
      </c>
    </row>
    <row r="61" spans="1:27" ht="12.75">
      <c r="A61" s="311" t="s">
        <v>214</v>
      </c>
      <c r="B61" s="136" t="s">
        <v>222</v>
      </c>
      <c r="C61" s="62"/>
      <c r="D61" s="156"/>
      <c r="E61" s="60">
        <v>97000</v>
      </c>
      <c r="F61" s="60">
        <v>97000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72750</v>
      </c>
      <c r="Y61" s="60">
        <v>-72750</v>
      </c>
      <c r="Z61" s="140">
        <v>-100</v>
      </c>
      <c r="AA61" s="155">
        <v>97000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178619</v>
      </c>
      <c r="H65" s="60">
        <v>174704</v>
      </c>
      <c r="I65" s="60">
        <v>149621</v>
      </c>
      <c r="J65" s="60">
        <v>502944</v>
      </c>
      <c r="K65" s="60">
        <v>196913</v>
      </c>
      <c r="L65" s="60">
        <v>185618</v>
      </c>
      <c r="M65" s="60">
        <v>1057542</v>
      </c>
      <c r="N65" s="60">
        <v>1440073</v>
      </c>
      <c r="O65" s="60">
        <v>66805</v>
      </c>
      <c r="P65" s="60"/>
      <c r="Q65" s="60"/>
      <c r="R65" s="60">
        <v>66805</v>
      </c>
      <c r="S65" s="60"/>
      <c r="T65" s="60"/>
      <c r="U65" s="60"/>
      <c r="V65" s="60"/>
      <c r="W65" s="60">
        <v>2009822</v>
      </c>
      <c r="X65" s="60"/>
      <c r="Y65" s="60">
        <v>2009822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19967</v>
      </c>
      <c r="H66" s="275">
        <v>71944</v>
      </c>
      <c r="I66" s="275">
        <v>1851</v>
      </c>
      <c r="J66" s="275">
        <v>93762</v>
      </c>
      <c r="K66" s="275">
        <v>28920</v>
      </c>
      <c r="L66" s="275">
        <v>698124</v>
      </c>
      <c r="M66" s="275">
        <v>88250</v>
      </c>
      <c r="N66" s="275">
        <v>815294</v>
      </c>
      <c r="O66" s="275">
        <v>98496</v>
      </c>
      <c r="P66" s="275"/>
      <c r="Q66" s="275"/>
      <c r="R66" s="275">
        <v>98496</v>
      </c>
      <c r="S66" s="275"/>
      <c r="T66" s="275"/>
      <c r="U66" s="275"/>
      <c r="V66" s="275"/>
      <c r="W66" s="275">
        <v>1007552</v>
      </c>
      <c r="X66" s="275"/>
      <c r="Y66" s="275">
        <v>1007552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972442</v>
      </c>
      <c r="M67" s="60">
        <v>2000000</v>
      </c>
      <c r="N67" s="60">
        <v>2972442</v>
      </c>
      <c r="O67" s="60"/>
      <c r="P67" s="60"/>
      <c r="Q67" s="60"/>
      <c r="R67" s="60"/>
      <c r="S67" s="60"/>
      <c r="T67" s="60"/>
      <c r="U67" s="60"/>
      <c r="V67" s="60"/>
      <c r="W67" s="60">
        <v>2972442</v>
      </c>
      <c r="X67" s="60"/>
      <c r="Y67" s="60">
        <v>2972442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3543000</v>
      </c>
      <c r="F68" s="60"/>
      <c r="G68" s="60">
        <v>1766221</v>
      </c>
      <c r="H68" s="60">
        <v>1675100</v>
      </c>
      <c r="I68" s="60">
        <v>1494358</v>
      </c>
      <c r="J68" s="60">
        <v>4935679</v>
      </c>
      <c r="K68" s="60">
        <v>1940210</v>
      </c>
      <c r="L68" s="60"/>
      <c r="M68" s="60">
        <v>8487177</v>
      </c>
      <c r="N68" s="60">
        <v>10427387</v>
      </c>
      <c r="O68" s="60">
        <v>569561</v>
      </c>
      <c r="P68" s="60"/>
      <c r="Q68" s="60"/>
      <c r="R68" s="60">
        <v>569561</v>
      </c>
      <c r="S68" s="60"/>
      <c r="T68" s="60"/>
      <c r="U68" s="60"/>
      <c r="V68" s="60"/>
      <c r="W68" s="60">
        <v>15932627</v>
      </c>
      <c r="X68" s="60"/>
      <c r="Y68" s="60">
        <v>15932627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3543000</v>
      </c>
      <c r="F69" s="220">
        <f t="shared" si="12"/>
        <v>0</v>
      </c>
      <c r="G69" s="220">
        <f t="shared" si="12"/>
        <v>1964807</v>
      </c>
      <c r="H69" s="220">
        <f t="shared" si="12"/>
        <v>1921748</v>
      </c>
      <c r="I69" s="220">
        <f t="shared" si="12"/>
        <v>1645830</v>
      </c>
      <c r="J69" s="220">
        <f t="shared" si="12"/>
        <v>5532385</v>
      </c>
      <c r="K69" s="220">
        <f t="shared" si="12"/>
        <v>2166043</v>
      </c>
      <c r="L69" s="220">
        <f t="shared" si="12"/>
        <v>1856184</v>
      </c>
      <c r="M69" s="220">
        <f t="shared" si="12"/>
        <v>11632969</v>
      </c>
      <c r="N69" s="220">
        <f t="shared" si="12"/>
        <v>15655196</v>
      </c>
      <c r="O69" s="220">
        <f t="shared" si="12"/>
        <v>734862</v>
      </c>
      <c r="P69" s="220">
        <f t="shared" si="12"/>
        <v>0</v>
      </c>
      <c r="Q69" s="220">
        <f t="shared" si="12"/>
        <v>0</v>
      </c>
      <c r="R69" s="220">
        <f t="shared" si="12"/>
        <v>734862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21922443</v>
      </c>
      <c r="X69" s="220">
        <f t="shared" si="12"/>
        <v>0</v>
      </c>
      <c r="Y69" s="220">
        <f t="shared" si="12"/>
        <v>21922443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60387142</v>
      </c>
      <c r="D5" s="357">
        <f t="shared" si="0"/>
        <v>0</v>
      </c>
      <c r="E5" s="356">
        <f t="shared" si="0"/>
        <v>72160755</v>
      </c>
      <c r="F5" s="358">
        <f t="shared" si="0"/>
        <v>72160755</v>
      </c>
      <c r="G5" s="358">
        <f t="shared" si="0"/>
        <v>10431428</v>
      </c>
      <c r="H5" s="356">
        <f t="shared" si="0"/>
        <v>2943088</v>
      </c>
      <c r="I5" s="356">
        <f t="shared" si="0"/>
        <v>8209775</v>
      </c>
      <c r="J5" s="358">
        <f t="shared" si="0"/>
        <v>21584291</v>
      </c>
      <c r="K5" s="358">
        <f t="shared" si="0"/>
        <v>8256289</v>
      </c>
      <c r="L5" s="356">
        <f t="shared" si="0"/>
        <v>10287130</v>
      </c>
      <c r="M5" s="356">
        <f t="shared" si="0"/>
        <v>18126123</v>
      </c>
      <c r="N5" s="358">
        <f t="shared" si="0"/>
        <v>36669542</v>
      </c>
      <c r="O5" s="358">
        <f t="shared" si="0"/>
        <v>2099072</v>
      </c>
      <c r="P5" s="356">
        <f t="shared" si="0"/>
        <v>5623436</v>
      </c>
      <c r="Q5" s="356">
        <f t="shared" si="0"/>
        <v>0</v>
      </c>
      <c r="R5" s="358">
        <f t="shared" si="0"/>
        <v>7722508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65976341</v>
      </c>
      <c r="X5" s="356">
        <f t="shared" si="0"/>
        <v>54120566</v>
      </c>
      <c r="Y5" s="358">
        <f t="shared" si="0"/>
        <v>11855775</v>
      </c>
      <c r="Z5" s="359">
        <f>+IF(X5&lt;&gt;0,+(Y5/X5)*100,0)</f>
        <v>21.906228770778192</v>
      </c>
      <c r="AA5" s="360">
        <f>+AA6+AA8+AA11+AA13+AA15</f>
        <v>72160755</v>
      </c>
    </row>
    <row r="6" spans="1:27" ht="12.75">
      <c r="A6" s="361" t="s">
        <v>205</v>
      </c>
      <c r="B6" s="142"/>
      <c r="C6" s="60">
        <f>+C7</f>
        <v>6172978</v>
      </c>
      <c r="D6" s="340">
        <f aca="true" t="shared" si="1" ref="D6:AA6">+D7</f>
        <v>0</v>
      </c>
      <c r="E6" s="60">
        <f t="shared" si="1"/>
        <v>1032132</v>
      </c>
      <c r="F6" s="59">
        <f t="shared" si="1"/>
        <v>1032132</v>
      </c>
      <c r="G6" s="59">
        <f t="shared" si="1"/>
        <v>810744</v>
      </c>
      <c r="H6" s="60">
        <f t="shared" si="1"/>
        <v>1006747</v>
      </c>
      <c r="I6" s="60">
        <f t="shared" si="1"/>
        <v>99423</v>
      </c>
      <c r="J6" s="59">
        <f t="shared" si="1"/>
        <v>1916914</v>
      </c>
      <c r="K6" s="59">
        <f t="shared" si="1"/>
        <v>882425</v>
      </c>
      <c r="L6" s="60">
        <f t="shared" si="1"/>
        <v>0</v>
      </c>
      <c r="M6" s="60">
        <f t="shared" si="1"/>
        <v>1175565</v>
      </c>
      <c r="N6" s="59">
        <f t="shared" si="1"/>
        <v>2057990</v>
      </c>
      <c r="O6" s="59">
        <f t="shared" si="1"/>
        <v>1082457</v>
      </c>
      <c r="P6" s="60">
        <f t="shared" si="1"/>
        <v>0</v>
      </c>
      <c r="Q6" s="60">
        <f t="shared" si="1"/>
        <v>0</v>
      </c>
      <c r="R6" s="59">
        <f t="shared" si="1"/>
        <v>1082457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5057361</v>
      </c>
      <c r="X6" s="60">
        <f t="shared" si="1"/>
        <v>774099</v>
      </c>
      <c r="Y6" s="59">
        <f t="shared" si="1"/>
        <v>4283262</v>
      </c>
      <c r="Z6" s="61">
        <f>+IF(X6&lt;&gt;0,+(Y6/X6)*100,0)</f>
        <v>553.3222494797177</v>
      </c>
      <c r="AA6" s="62">
        <f t="shared" si="1"/>
        <v>1032132</v>
      </c>
    </row>
    <row r="7" spans="1:27" ht="12.75">
      <c r="A7" s="291" t="s">
        <v>229</v>
      </c>
      <c r="B7" s="142"/>
      <c r="C7" s="60">
        <v>6172978</v>
      </c>
      <c r="D7" s="340"/>
      <c r="E7" s="60">
        <v>1032132</v>
      </c>
      <c r="F7" s="59">
        <v>1032132</v>
      </c>
      <c r="G7" s="59">
        <v>810744</v>
      </c>
      <c r="H7" s="60">
        <v>1006747</v>
      </c>
      <c r="I7" s="60">
        <v>99423</v>
      </c>
      <c r="J7" s="59">
        <v>1916914</v>
      </c>
      <c r="K7" s="59">
        <v>882425</v>
      </c>
      <c r="L7" s="60"/>
      <c r="M7" s="60">
        <v>1175565</v>
      </c>
      <c r="N7" s="59">
        <v>2057990</v>
      </c>
      <c r="O7" s="59">
        <v>1082457</v>
      </c>
      <c r="P7" s="60"/>
      <c r="Q7" s="60"/>
      <c r="R7" s="59">
        <v>1082457</v>
      </c>
      <c r="S7" s="59"/>
      <c r="T7" s="60"/>
      <c r="U7" s="60"/>
      <c r="V7" s="59"/>
      <c r="W7" s="59">
        <v>5057361</v>
      </c>
      <c r="X7" s="60">
        <v>774099</v>
      </c>
      <c r="Y7" s="59">
        <v>4283262</v>
      </c>
      <c r="Z7" s="61">
        <v>553.32</v>
      </c>
      <c r="AA7" s="62">
        <v>1032132</v>
      </c>
    </row>
    <row r="8" spans="1:27" ht="12.75">
      <c r="A8" s="361" t="s">
        <v>206</v>
      </c>
      <c r="B8" s="142"/>
      <c r="C8" s="60">
        <f aca="true" t="shared" si="2" ref="C8:Y8">SUM(C9:C10)</f>
        <v>663944</v>
      </c>
      <c r="D8" s="340">
        <f t="shared" si="2"/>
        <v>0</v>
      </c>
      <c r="E8" s="60">
        <f t="shared" si="2"/>
        <v>1200000</v>
      </c>
      <c r="F8" s="59">
        <f t="shared" si="2"/>
        <v>1200000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117897</v>
      </c>
      <c r="L8" s="60">
        <f t="shared" si="2"/>
        <v>0</v>
      </c>
      <c r="M8" s="60">
        <f t="shared" si="2"/>
        <v>1135959</v>
      </c>
      <c r="N8" s="59">
        <f t="shared" si="2"/>
        <v>1253856</v>
      </c>
      <c r="O8" s="59">
        <f t="shared" si="2"/>
        <v>0</v>
      </c>
      <c r="P8" s="60">
        <f t="shared" si="2"/>
        <v>73654</v>
      </c>
      <c r="Q8" s="60">
        <f t="shared" si="2"/>
        <v>0</v>
      </c>
      <c r="R8" s="59">
        <f t="shared" si="2"/>
        <v>73654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1327510</v>
      </c>
      <c r="X8" s="60">
        <f t="shared" si="2"/>
        <v>900000</v>
      </c>
      <c r="Y8" s="59">
        <f t="shared" si="2"/>
        <v>427510</v>
      </c>
      <c r="Z8" s="61">
        <f>+IF(X8&lt;&gt;0,+(Y8/X8)*100,0)</f>
        <v>47.50111111111111</v>
      </c>
      <c r="AA8" s="62">
        <f>SUM(AA9:AA10)</f>
        <v>1200000</v>
      </c>
    </row>
    <row r="9" spans="1:27" ht="12.75">
      <c r="A9" s="291" t="s">
        <v>230</v>
      </c>
      <c r="B9" s="142"/>
      <c r="C9" s="60">
        <v>663944</v>
      </c>
      <c r="D9" s="340"/>
      <c r="E9" s="60">
        <v>1200000</v>
      </c>
      <c r="F9" s="59">
        <v>1200000</v>
      </c>
      <c r="G9" s="59"/>
      <c r="H9" s="60"/>
      <c r="I9" s="60"/>
      <c r="J9" s="59"/>
      <c r="K9" s="59">
        <v>117897</v>
      </c>
      <c r="L9" s="60"/>
      <c r="M9" s="60">
        <v>1135959</v>
      </c>
      <c r="N9" s="59">
        <v>1253856</v>
      </c>
      <c r="O9" s="59"/>
      <c r="P9" s="60">
        <v>73654</v>
      </c>
      <c r="Q9" s="60"/>
      <c r="R9" s="59">
        <v>73654</v>
      </c>
      <c r="S9" s="59"/>
      <c r="T9" s="60"/>
      <c r="U9" s="60"/>
      <c r="V9" s="59"/>
      <c r="W9" s="59">
        <v>1327510</v>
      </c>
      <c r="X9" s="60">
        <v>900000</v>
      </c>
      <c r="Y9" s="59">
        <v>427510</v>
      </c>
      <c r="Z9" s="61">
        <v>47.5</v>
      </c>
      <c r="AA9" s="62">
        <v>1200000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53550220</v>
      </c>
      <c r="D11" s="363">
        <f aca="true" t="shared" si="3" ref="D11:AA11">+D12</f>
        <v>0</v>
      </c>
      <c r="E11" s="362">
        <f t="shared" si="3"/>
        <v>68693400</v>
      </c>
      <c r="F11" s="364">
        <f t="shared" si="3"/>
        <v>68693400</v>
      </c>
      <c r="G11" s="364">
        <f t="shared" si="3"/>
        <v>9620684</v>
      </c>
      <c r="H11" s="362">
        <f t="shared" si="3"/>
        <v>1936341</v>
      </c>
      <c r="I11" s="362">
        <f t="shared" si="3"/>
        <v>8110352</v>
      </c>
      <c r="J11" s="364">
        <f t="shared" si="3"/>
        <v>19667377</v>
      </c>
      <c r="K11" s="364">
        <f t="shared" si="3"/>
        <v>7255967</v>
      </c>
      <c r="L11" s="362">
        <f t="shared" si="3"/>
        <v>10287130</v>
      </c>
      <c r="M11" s="362">
        <f t="shared" si="3"/>
        <v>15814599</v>
      </c>
      <c r="N11" s="364">
        <f t="shared" si="3"/>
        <v>33357696</v>
      </c>
      <c r="O11" s="364">
        <f t="shared" si="3"/>
        <v>1016615</v>
      </c>
      <c r="P11" s="362">
        <f t="shared" si="3"/>
        <v>5549782</v>
      </c>
      <c r="Q11" s="362">
        <f t="shared" si="3"/>
        <v>0</v>
      </c>
      <c r="R11" s="364">
        <f t="shared" si="3"/>
        <v>6566397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59591470</v>
      </c>
      <c r="X11" s="362">
        <f t="shared" si="3"/>
        <v>51520050</v>
      </c>
      <c r="Y11" s="364">
        <f t="shared" si="3"/>
        <v>8071420</v>
      </c>
      <c r="Z11" s="365">
        <f>+IF(X11&lt;&gt;0,+(Y11/X11)*100,0)</f>
        <v>15.666560882607838</v>
      </c>
      <c r="AA11" s="366">
        <f t="shared" si="3"/>
        <v>68693400</v>
      </c>
    </row>
    <row r="12" spans="1:27" ht="12.75">
      <c r="A12" s="291" t="s">
        <v>232</v>
      </c>
      <c r="B12" s="136"/>
      <c r="C12" s="60">
        <v>53550220</v>
      </c>
      <c r="D12" s="340"/>
      <c r="E12" s="60">
        <v>68693400</v>
      </c>
      <c r="F12" s="59">
        <v>68693400</v>
      </c>
      <c r="G12" s="59">
        <v>9620684</v>
      </c>
      <c r="H12" s="60">
        <v>1936341</v>
      </c>
      <c r="I12" s="60">
        <v>8110352</v>
      </c>
      <c r="J12" s="59">
        <v>19667377</v>
      </c>
      <c r="K12" s="59">
        <v>7255967</v>
      </c>
      <c r="L12" s="60">
        <v>10287130</v>
      </c>
      <c r="M12" s="60">
        <v>15814599</v>
      </c>
      <c r="N12" s="59">
        <v>33357696</v>
      </c>
      <c r="O12" s="59">
        <v>1016615</v>
      </c>
      <c r="P12" s="60">
        <v>5549782</v>
      </c>
      <c r="Q12" s="60"/>
      <c r="R12" s="59">
        <v>6566397</v>
      </c>
      <c r="S12" s="59"/>
      <c r="T12" s="60"/>
      <c r="U12" s="60"/>
      <c r="V12" s="59"/>
      <c r="W12" s="59">
        <v>59591470</v>
      </c>
      <c r="X12" s="60">
        <v>51520050</v>
      </c>
      <c r="Y12" s="59">
        <v>8071420</v>
      </c>
      <c r="Z12" s="61">
        <v>15.67</v>
      </c>
      <c r="AA12" s="62">
        <v>68693400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1235223</v>
      </c>
      <c r="F13" s="342">
        <f t="shared" si="4"/>
        <v>1235223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926417</v>
      </c>
      <c r="Y13" s="342">
        <f t="shared" si="4"/>
        <v>-926417</v>
      </c>
      <c r="Z13" s="335">
        <f>+IF(X13&lt;&gt;0,+(Y13/X13)*100,0)</f>
        <v>-100</v>
      </c>
      <c r="AA13" s="273">
        <f t="shared" si="4"/>
        <v>1235223</v>
      </c>
    </row>
    <row r="14" spans="1:27" ht="12.75">
      <c r="A14" s="291" t="s">
        <v>233</v>
      </c>
      <c r="B14" s="136"/>
      <c r="C14" s="60"/>
      <c r="D14" s="340"/>
      <c r="E14" s="60">
        <v>1235223</v>
      </c>
      <c r="F14" s="59">
        <v>1235223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926417</v>
      </c>
      <c r="Y14" s="59">
        <v>-926417</v>
      </c>
      <c r="Z14" s="61">
        <v>-100</v>
      </c>
      <c r="AA14" s="62">
        <v>1235223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4052054</v>
      </c>
      <c r="D22" s="344">
        <f t="shared" si="6"/>
        <v>0</v>
      </c>
      <c r="E22" s="343">
        <f t="shared" si="6"/>
        <v>11219915</v>
      </c>
      <c r="F22" s="345">
        <f t="shared" si="6"/>
        <v>11219915</v>
      </c>
      <c r="G22" s="345">
        <f t="shared" si="6"/>
        <v>337554</v>
      </c>
      <c r="H22" s="343">
        <f t="shared" si="6"/>
        <v>605347</v>
      </c>
      <c r="I22" s="343">
        <f t="shared" si="6"/>
        <v>740634</v>
      </c>
      <c r="J22" s="345">
        <f t="shared" si="6"/>
        <v>1683535</v>
      </c>
      <c r="K22" s="345">
        <f t="shared" si="6"/>
        <v>185706</v>
      </c>
      <c r="L22" s="343">
        <f t="shared" si="6"/>
        <v>0</v>
      </c>
      <c r="M22" s="343">
        <f t="shared" si="6"/>
        <v>1971966</v>
      </c>
      <c r="N22" s="345">
        <f t="shared" si="6"/>
        <v>2157672</v>
      </c>
      <c r="O22" s="345">
        <f t="shared" si="6"/>
        <v>1574222</v>
      </c>
      <c r="P22" s="343">
        <f t="shared" si="6"/>
        <v>450000</v>
      </c>
      <c r="Q22" s="343">
        <f t="shared" si="6"/>
        <v>0</v>
      </c>
      <c r="R22" s="345">
        <f t="shared" si="6"/>
        <v>2024222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5865429</v>
      </c>
      <c r="X22" s="343">
        <f t="shared" si="6"/>
        <v>8414937</v>
      </c>
      <c r="Y22" s="345">
        <f t="shared" si="6"/>
        <v>-2549508</v>
      </c>
      <c r="Z22" s="336">
        <f>+IF(X22&lt;&gt;0,+(Y22/X22)*100,0)</f>
        <v>-30.297410426245612</v>
      </c>
      <c r="AA22" s="350">
        <f>SUM(AA23:AA32)</f>
        <v>11219915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4052054</v>
      </c>
      <c r="D24" s="340"/>
      <c r="E24" s="60">
        <v>10202745</v>
      </c>
      <c r="F24" s="59">
        <v>10202745</v>
      </c>
      <c r="G24" s="59">
        <v>337554</v>
      </c>
      <c r="H24" s="60">
        <v>605347</v>
      </c>
      <c r="I24" s="60">
        <v>740634</v>
      </c>
      <c r="J24" s="59">
        <v>1683535</v>
      </c>
      <c r="K24" s="59">
        <v>185706</v>
      </c>
      <c r="L24" s="60"/>
      <c r="M24" s="60">
        <v>1971966</v>
      </c>
      <c r="N24" s="59">
        <v>2157672</v>
      </c>
      <c r="O24" s="59"/>
      <c r="P24" s="60">
        <v>450000</v>
      </c>
      <c r="Q24" s="60"/>
      <c r="R24" s="59">
        <v>450000</v>
      </c>
      <c r="S24" s="59"/>
      <c r="T24" s="60"/>
      <c r="U24" s="60"/>
      <c r="V24" s="59"/>
      <c r="W24" s="59">
        <v>4291207</v>
      </c>
      <c r="X24" s="60">
        <v>7652059</v>
      </c>
      <c r="Y24" s="59">
        <v>-3360852</v>
      </c>
      <c r="Z24" s="61">
        <v>-43.92</v>
      </c>
      <c r="AA24" s="62">
        <v>10202745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>
        <v>1574222</v>
      </c>
      <c r="P26" s="362"/>
      <c r="Q26" s="362"/>
      <c r="R26" s="364">
        <v>1574222</v>
      </c>
      <c r="S26" s="364"/>
      <c r="T26" s="362"/>
      <c r="U26" s="362"/>
      <c r="V26" s="364"/>
      <c r="W26" s="364">
        <v>1574222</v>
      </c>
      <c r="X26" s="362"/>
      <c r="Y26" s="364">
        <v>1574222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1017170</v>
      </c>
      <c r="F32" s="59">
        <v>1017170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762878</v>
      </c>
      <c r="Y32" s="59">
        <v>-762878</v>
      </c>
      <c r="Z32" s="61">
        <v>-100</v>
      </c>
      <c r="AA32" s="62">
        <v>1017170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268356</v>
      </c>
      <c r="D40" s="344">
        <f t="shared" si="9"/>
        <v>0</v>
      </c>
      <c r="E40" s="343">
        <f t="shared" si="9"/>
        <v>1073332</v>
      </c>
      <c r="F40" s="345">
        <f t="shared" si="9"/>
        <v>1073332</v>
      </c>
      <c r="G40" s="345">
        <f t="shared" si="9"/>
        <v>28847</v>
      </c>
      <c r="H40" s="343">
        <f t="shared" si="9"/>
        <v>10873</v>
      </c>
      <c r="I40" s="343">
        <f t="shared" si="9"/>
        <v>0</v>
      </c>
      <c r="J40" s="345">
        <f t="shared" si="9"/>
        <v>39720</v>
      </c>
      <c r="K40" s="345">
        <f t="shared" si="9"/>
        <v>6700</v>
      </c>
      <c r="L40" s="343">
        <f t="shared" si="9"/>
        <v>0</v>
      </c>
      <c r="M40" s="343">
        <f t="shared" si="9"/>
        <v>0</v>
      </c>
      <c r="N40" s="345">
        <f t="shared" si="9"/>
        <v>6700</v>
      </c>
      <c r="O40" s="345">
        <f t="shared" si="9"/>
        <v>0</v>
      </c>
      <c r="P40" s="343">
        <f t="shared" si="9"/>
        <v>18056</v>
      </c>
      <c r="Q40" s="343">
        <f t="shared" si="9"/>
        <v>0</v>
      </c>
      <c r="R40" s="345">
        <f t="shared" si="9"/>
        <v>18056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64476</v>
      </c>
      <c r="X40" s="343">
        <f t="shared" si="9"/>
        <v>804999</v>
      </c>
      <c r="Y40" s="345">
        <f t="shared" si="9"/>
        <v>-740523</v>
      </c>
      <c r="Z40" s="336">
        <f>+IF(X40&lt;&gt;0,+(Y40/X40)*100,0)</f>
        <v>-91.99054905658268</v>
      </c>
      <c r="AA40" s="350">
        <f>SUM(AA41:AA49)</f>
        <v>1073332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268356</v>
      </c>
      <c r="D44" s="368"/>
      <c r="E44" s="54"/>
      <c r="F44" s="53"/>
      <c r="G44" s="53">
        <v>28847</v>
      </c>
      <c r="H44" s="54">
        <v>10873</v>
      </c>
      <c r="I44" s="54"/>
      <c r="J44" s="53">
        <v>39720</v>
      </c>
      <c r="K44" s="53">
        <v>6700</v>
      </c>
      <c r="L44" s="54"/>
      <c r="M44" s="54"/>
      <c r="N44" s="53">
        <v>6700</v>
      </c>
      <c r="O44" s="53"/>
      <c r="P44" s="54">
        <v>18056</v>
      </c>
      <c r="Q44" s="54"/>
      <c r="R44" s="53">
        <v>18056</v>
      </c>
      <c r="S44" s="53"/>
      <c r="T44" s="54"/>
      <c r="U44" s="54"/>
      <c r="V44" s="53"/>
      <c r="W44" s="53">
        <v>64476</v>
      </c>
      <c r="X44" s="54"/>
      <c r="Y44" s="53">
        <v>64476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1073332</v>
      </c>
      <c r="F49" s="53">
        <v>1073332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804999</v>
      </c>
      <c r="Y49" s="53">
        <v>-804999</v>
      </c>
      <c r="Z49" s="94">
        <v>-100</v>
      </c>
      <c r="AA49" s="95">
        <v>1073332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64707552</v>
      </c>
      <c r="D60" s="346">
        <f t="shared" si="14"/>
        <v>0</v>
      </c>
      <c r="E60" s="219">
        <f t="shared" si="14"/>
        <v>84454002</v>
      </c>
      <c r="F60" s="264">
        <f t="shared" si="14"/>
        <v>84454002</v>
      </c>
      <c r="G60" s="264">
        <f t="shared" si="14"/>
        <v>10797829</v>
      </c>
      <c r="H60" s="219">
        <f t="shared" si="14"/>
        <v>3559308</v>
      </c>
      <c r="I60" s="219">
        <f t="shared" si="14"/>
        <v>8950409</v>
      </c>
      <c r="J60" s="264">
        <f t="shared" si="14"/>
        <v>23307546</v>
      </c>
      <c r="K60" s="264">
        <f t="shared" si="14"/>
        <v>8448695</v>
      </c>
      <c r="L60" s="219">
        <f t="shared" si="14"/>
        <v>10287130</v>
      </c>
      <c r="M60" s="219">
        <f t="shared" si="14"/>
        <v>20098089</v>
      </c>
      <c r="N60" s="264">
        <f t="shared" si="14"/>
        <v>38833914</v>
      </c>
      <c r="O60" s="264">
        <f t="shared" si="14"/>
        <v>3673294</v>
      </c>
      <c r="P60" s="219">
        <f t="shared" si="14"/>
        <v>6091492</v>
      </c>
      <c r="Q60" s="219">
        <f t="shared" si="14"/>
        <v>0</v>
      </c>
      <c r="R60" s="264">
        <f t="shared" si="14"/>
        <v>9764786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71906246</v>
      </c>
      <c r="X60" s="219">
        <f t="shared" si="14"/>
        <v>63340502</v>
      </c>
      <c r="Y60" s="264">
        <f t="shared" si="14"/>
        <v>8565744</v>
      </c>
      <c r="Z60" s="337">
        <f>+IF(X60&lt;&gt;0,+(Y60/X60)*100,0)</f>
        <v>13.52332824896146</v>
      </c>
      <c r="AA60" s="232">
        <f>+AA57+AA54+AA51+AA40+AA37+AA34+AA22+AA5</f>
        <v>84454002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2018-05-09T09:56:14Z</dcterms:created>
  <dcterms:modified xsi:type="dcterms:W3CDTF">2018-05-09T09:56:19Z</dcterms:modified>
  <cp:category/>
  <cp:version/>
  <cp:contentType/>
  <cp:contentStatus/>
</cp:coreProperties>
</file>