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<sst xmlns="http://schemas.openxmlformats.org/spreadsheetml/2006/main" count="857" uniqueCount="303">
  <si>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Mantsopa(FS196)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</si>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</sst>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12791034</v>
      </c>
      <c r="C5" s="19">
        <v>0</v>
      </c>
      <c r="D5" s="59">
        <v>14714136</v>
      </c>
      <c r="E5" s="60">
        <v>14714136</v>
      </c>
      <c r="F5" s="60">
        <v>15161646</v>
      </c>
      <c r="G5" s="60">
        <v>-10716</v>
      </c>
      <c r="H5" s="60">
        <v>48298</v>
      </c>
      <c r="I5" s="60">
        <v>15199228</v>
      </c>
      <c r="J5" s="60">
        <v>18153</v>
      </c>
      <c r="K5" s="60">
        <v>-6049</v>
      </c>
      <c r="L5" s="60">
        <v>61683</v>
      </c>
      <c r="M5" s="60">
        <v>73787</v>
      </c>
      <c r="N5" s="60">
        <v>-430673</v>
      </c>
      <c r="O5" s="60">
        <v>42405</v>
      </c>
      <c r="P5" s="60">
        <v>13432</v>
      </c>
      <c r="Q5" s="60">
        <v>-374836</v>
      </c>
      <c r="R5" s="60">
        <v>0</v>
      </c>
      <c r="S5" s="60">
        <v>0</v>
      </c>
      <c r="T5" s="60">
        <v>0</v>
      </c>
      <c r="U5" s="60">
        <v>0</v>
      </c>
      <c r="V5" s="60">
        <v>14898179</v>
      </c>
      <c r="W5" s="60">
        <v>11035602</v>
      </c>
      <c r="X5" s="60">
        <v>3862577</v>
      </c>
      <c r="Y5" s="61">
        <v>35</v>
      </c>
      <c r="Z5" s="62">
        <v>14714136</v>
      </c>
    </row>
    <row r="6" spans="1:26" ht="12.75">
      <c r="A6" s="58" t="s">
        <v>32</v>
      </c>
      <c r="B6" s="19">
        <v>106224105</v>
      </c>
      <c r="C6" s="19">
        <v>0</v>
      </c>
      <c r="D6" s="59">
        <v>117093818</v>
      </c>
      <c r="E6" s="60">
        <v>117093818</v>
      </c>
      <c r="F6" s="60">
        <v>9900084</v>
      </c>
      <c r="G6" s="60">
        <v>10107939</v>
      </c>
      <c r="H6" s="60">
        <v>8790426</v>
      </c>
      <c r="I6" s="60">
        <v>28798449</v>
      </c>
      <c r="J6" s="60">
        <v>9385257</v>
      </c>
      <c r="K6" s="60">
        <v>8601121</v>
      </c>
      <c r="L6" s="60">
        <v>9169854</v>
      </c>
      <c r="M6" s="60">
        <v>27156232</v>
      </c>
      <c r="N6" s="60">
        <v>8201358</v>
      </c>
      <c r="O6" s="60">
        <v>10415749</v>
      </c>
      <c r="P6" s="60">
        <v>7767203</v>
      </c>
      <c r="Q6" s="60">
        <v>26384310</v>
      </c>
      <c r="R6" s="60">
        <v>0</v>
      </c>
      <c r="S6" s="60">
        <v>0</v>
      </c>
      <c r="T6" s="60">
        <v>0</v>
      </c>
      <c r="U6" s="60">
        <v>0</v>
      </c>
      <c r="V6" s="60">
        <v>82338991</v>
      </c>
      <c r="W6" s="60">
        <v>88845838</v>
      </c>
      <c r="X6" s="60">
        <v>-6506847</v>
      </c>
      <c r="Y6" s="61">
        <v>-7.32</v>
      </c>
      <c r="Z6" s="62">
        <v>117093818</v>
      </c>
    </row>
    <row r="7" spans="1:26" ht="12.75">
      <c r="A7" s="58" t="s">
        <v>33</v>
      </c>
      <c r="B7" s="19">
        <v>635007</v>
      </c>
      <c r="C7" s="19">
        <v>0</v>
      </c>
      <c r="D7" s="59">
        <v>400000</v>
      </c>
      <c r="E7" s="60">
        <v>400000</v>
      </c>
      <c r="F7" s="60">
        <v>1475</v>
      </c>
      <c r="G7" s="60">
        <v>235706</v>
      </c>
      <c r="H7" s="60">
        <v>90140</v>
      </c>
      <c r="I7" s="60">
        <v>327321</v>
      </c>
      <c r="J7" s="60">
        <v>69964</v>
      </c>
      <c r="K7" s="60">
        <v>4912</v>
      </c>
      <c r="L7" s="60">
        <v>40814</v>
      </c>
      <c r="M7" s="60">
        <v>115690</v>
      </c>
      <c r="N7" s="60">
        <v>116670</v>
      </c>
      <c r="O7" s="60">
        <v>596</v>
      </c>
      <c r="P7" s="60">
        <v>66599</v>
      </c>
      <c r="Q7" s="60">
        <v>183865</v>
      </c>
      <c r="R7" s="60">
        <v>0</v>
      </c>
      <c r="S7" s="60">
        <v>0</v>
      </c>
      <c r="T7" s="60">
        <v>0</v>
      </c>
      <c r="U7" s="60">
        <v>0</v>
      </c>
      <c r="V7" s="60">
        <v>626876</v>
      </c>
      <c r="W7" s="60">
        <v>299997</v>
      </c>
      <c r="X7" s="60">
        <v>326879</v>
      </c>
      <c r="Y7" s="61">
        <v>108.96</v>
      </c>
      <c r="Z7" s="62">
        <v>400000</v>
      </c>
    </row>
    <row r="8" spans="1:26" ht="12.75">
      <c r="A8" s="58" t="s">
        <v>34</v>
      </c>
      <c r="B8" s="19">
        <v>70557924</v>
      </c>
      <c r="C8" s="19">
        <v>0</v>
      </c>
      <c r="D8" s="59">
        <v>72471600</v>
      </c>
      <c r="E8" s="60">
        <v>72471600</v>
      </c>
      <c r="F8" s="60">
        <v>1000000</v>
      </c>
      <c r="G8" s="60">
        <v>5847826</v>
      </c>
      <c r="H8" s="60">
        <v>0</v>
      </c>
      <c r="I8" s="60">
        <v>6847826</v>
      </c>
      <c r="J8" s="60">
        <v>7514136</v>
      </c>
      <c r="K8" s="60">
        <v>973088</v>
      </c>
      <c r="L8" s="60">
        <v>6616000</v>
      </c>
      <c r="M8" s="60">
        <v>15103224</v>
      </c>
      <c r="N8" s="60">
        <v>9661035</v>
      </c>
      <c r="O8" s="60">
        <v>197314</v>
      </c>
      <c r="P8" s="60">
        <v>9374918</v>
      </c>
      <c r="Q8" s="60">
        <v>19233267</v>
      </c>
      <c r="R8" s="60">
        <v>0</v>
      </c>
      <c r="S8" s="60">
        <v>0</v>
      </c>
      <c r="T8" s="60">
        <v>0</v>
      </c>
      <c r="U8" s="60">
        <v>0</v>
      </c>
      <c r="V8" s="60">
        <v>41184317</v>
      </c>
      <c r="W8" s="60">
        <v>72471600</v>
      </c>
      <c r="X8" s="60">
        <v>-31287283</v>
      </c>
      <c r="Y8" s="61">
        <v>-43.17</v>
      </c>
      <c r="Z8" s="62">
        <v>72471600</v>
      </c>
    </row>
    <row r="9" spans="1:26" ht="12.75">
      <c r="A9" s="58" t="s">
        <v>35</v>
      </c>
      <c r="B9" s="19">
        <v>27146605</v>
      </c>
      <c r="C9" s="19">
        <v>0</v>
      </c>
      <c r="D9" s="59">
        <v>27970295</v>
      </c>
      <c r="E9" s="60">
        <v>27970295</v>
      </c>
      <c r="F9" s="60">
        <v>2142396</v>
      </c>
      <c r="G9" s="60">
        <v>2090745</v>
      </c>
      <c r="H9" s="60">
        <v>2177516</v>
      </c>
      <c r="I9" s="60">
        <v>6410657</v>
      </c>
      <c r="J9" s="60">
        <v>2198685</v>
      </c>
      <c r="K9" s="60">
        <v>2304335</v>
      </c>
      <c r="L9" s="60">
        <v>2580912</v>
      </c>
      <c r="M9" s="60">
        <v>7083932</v>
      </c>
      <c r="N9" s="60">
        <v>2589714</v>
      </c>
      <c r="O9" s="60">
        <v>2700762</v>
      </c>
      <c r="P9" s="60">
        <v>2776703</v>
      </c>
      <c r="Q9" s="60">
        <v>8067179</v>
      </c>
      <c r="R9" s="60">
        <v>0</v>
      </c>
      <c r="S9" s="60">
        <v>0</v>
      </c>
      <c r="T9" s="60">
        <v>0</v>
      </c>
      <c r="U9" s="60">
        <v>0</v>
      </c>
      <c r="V9" s="60">
        <v>21561768</v>
      </c>
      <c r="W9" s="60">
        <v>20982710</v>
      </c>
      <c r="X9" s="60">
        <v>579058</v>
      </c>
      <c r="Y9" s="61">
        <v>2.76</v>
      </c>
      <c r="Z9" s="62">
        <v>27970295</v>
      </c>
    </row>
    <row r="10" spans="1:26" ht="22.5">
      <c r="A10" s="63" t="s">
        <v>278</v>
      </c>
      <c r="B10" s="64">
        <f>SUM(B5:B9)</f>
        <v>217354675</v>
      </c>
      <c r="C10" s="64">
        <f>SUM(C5:C9)</f>
        <v>0</v>
      </c>
      <c r="D10" s="65">
        <f aca="true" t="shared" si="0" ref="D10:Z10">SUM(D5:D9)</f>
        <v>232649849</v>
      </c>
      <c r="E10" s="66">
        <f t="shared" si="0"/>
        <v>232649849</v>
      </c>
      <c r="F10" s="66">
        <f t="shared" si="0"/>
        <v>28205601</v>
      </c>
      <c r="G10" s="66">
        <f t="shared" si="0"/>
        <v>18271500</v>
      </c>
      <c r="H10" s="66">
        <f t="shared" si="0"/>
        <v>11106380</v>
      </c>
      <c r="I10" s="66">
        <f t="shared" si="0"/>
        <v>57583481</v>
      </c>
      <c r="J10" s="66">
        <f t="shared" si="0"/>
        <v>19186195</v>
      </c>
      <c r="K10" s="66">
        <f t="shared" si="0"/>
        <v>11877407</v>
      </c>
      <c r="L10" s="66">
        <f t="shared" si="0"/>
        <v>18469263</v>
      </c>
      <c r="M10" s="66">
        <f t="shared" si="0"/>
        <v>49532865</v>
      </c>
      <c r="N10" s="66">
        <f t="shared" si="0"/>
        <v>20138104</v>
      </c>
      <c r="O10" s="66">
        <f t="shared" si="0"/>
        <v>13356826</v>
      </c>
      <c r="P10" s="66">
        <f t="shared" si="0"/>
        <v>19998855</v>
      </c>
      <c r="Q10" s="66">
        <f t="shared" si="0"/>
        <v>53493785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160610131</v>
      </c>
      <c r="W10" s="66">
        <f t="shared" si="0"/>
        <v>193635747</v>
      </c>
      <c r="X10" s="66">
        <f t="shared" si="0"/>
        <v>-33025616</v>
      </c>
      <c r="Y10" s="67">
        <f>+IF(W10&lt;&gt;0,(X10/W10)*100,0)</f>
        <v>-17.055536754791458</v>
      </c>
      <c r="Z10" s="68">
        <f t="shared" si="0"/>
        <v>232649849</v>
      </c>
    </row>
    <row r="11" spans="1:26" ht="12.75">
      <c r="A11" s="58" t="s">
        <v>37</v>
      </c>
      <c r="B11" s="19">
        <v>78119377</v>
      </c>
      <c r="C11" s="19">
        <v>0</v>
      </c>
      <c r="D11" s="59">
        <v>81265036</v>
      </c>
      <c r="E11" s="60">
        <v>81265036</v>
      </c>
      <c r="F11" s="60">
        <v>6609967</v>
      </c>
      <c r="G11" s="60">
        <v>6547088</v>
      </c>
      <c r="H11" s="60">
        <v>6399401</v>
      </c>
      <c r="I11" s="60">
        <v>19556456</v>
      </c>
      <c r="J11" s="60">
        <v>5823204</v>
      </c>
      <c r="K11" s="60">
        <v>7320453</v>
      </c>
      <c r="L11" s="60">
        <v>6453746</v>
      </c>
      <c r="M11" s="60">
        <v>19597403</v>
      </c>
      <c r="N11" s="60">
        <v>6430798</v>
      </c>
      <c r="O11" s="60">
        <v>6820929</v>
      </c>
      <c r="P11" s="60">
        <v>7369599</v>
      </c>
      <c r="Q11" s="60">
        <v>20621326</v>
      </c>
      <c r="R11" s="60">
        <v>0</v>
      </c>
      <c r="S11" s="60">
        <v>0</v>
      </c>
      <c r="T11" s="60">
        <v>0</v>
      </c>
      <c r="U11" s="60">
        <v>0</v>
      </c>
      <c r="V11" s="60">
        <v>59775185</v>
      </c>
      <c r="W11" s="60">
        <v>63350550</v>
      </c>
      <c r="X11" s="60">
        <v>-3575365</v>
      </c>
      <c r="Y11" s="61">
        <v>-5.64</v>
      </c>
      <c r="Z11" s="62">
        <v>81265036</v>
      </c>
    </row>
    <row r="12" spans="1:26" ht="12.75">
      <c r="A12" s="58" t="s">
        <v>38</v>
      </c>
      <c r="B12" s="19">
        <v>5933234</v>
      </c>
      <c r="C12" s="19">
        <v>0</v>
      </c>
      <c r="D12" s="59">
        <v>6055116</v>
      </c>
      <c r="E12" s="60">
        <v>6055116</v>
      </c>
      <c r="F12" s="60">
        <v>487336</v>
      </c>
      <c r="G12" s="60">
        <v>487337</v>
      </c>
      <c r="H12" s="60">
        <v>487337</v>
      </c>
      <c r="I12" s="60">
        <v>1462010</v>
      </c>
      <c r="J12" s="60">
        <v>487337</v>
      </c>
      <c r="K12" s="60">
        <v>486102</v>
      </c>
      <c r="L12" s="60">
        <v>1017673</v>
      </c>
      <c r="M12" s="60">
        <v>1991112</v>
      </c>
      <c r="N12" s="60">
        <v>482265</v>
      </c>
      <c r="O12" s="60">
        <v>510466</v>
      </c>
      <c r="P12" s="60">
        <v>532520</v>
      </c>
      <c r="Q12" s="60">
        <v>1525251</v>
      </c>
      <c r="R12" s="60">
        <v>0</v>
      </c>
      <c r="S12" s="60">
        <v>0</v>
      </c>
      <c r="T12" s="60">
        <v>0</v>
      </c>
      <c r="U12" s="60">
        <v>0</v>
      </c>
      <c r="V12" s="60">
        <v>4978373</v>
      </c>
      <c r="W12" s="60">
        <v>4817070</v>
      </c>
      <c r="X12" s="60">
        <v>161303</v>
      </c>
      <c r="Y12" s="61">
        <v>3.35</v>
      </c>
      <c r="Z12" s="62">
        <v>6055116</v>
      </c>
    </row>
    <row r="13" spans="1:26" ht="12.75">
      <c r="A13" s="58" t="s">
        <v>279</v>
      </c>
      <c r="B13" s="19">
        <v>51684974</v>
      </c>
      <c r="C13" s="19">
        <v>0</v>
      </c>
      <c r="D13" s="59">
        <v>5032167</v>
      </c>
      <c r="E13" s="60">
        <v>5032167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3774123</v>
      </c>
      <c r="X13" s="60">
        <v>-3774123</v>
      </c>
      <c r="Y13" s="61">
        <v>-100</v>
      </c>
      <c r="Z13" s="62">
        <v>5032167</v>
      </c>
    </row>
    <row r="14" spans="1:26" ht="12.75">
      <c r="A14" s="58" t="s">
        <v>40</v>
      </c>
      <c r="B14" s="19">
        <v>18467206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45272342</v>
      </c>
      <c r="C15" s="19">
        <v>0</v>
      </c>
      <c r="D15" s="59">
        <v>45570300</v>
      </c>
      <c r="E15" s="60">
        <v>45570300</v>
      </c>
      <c r="F15" s="60">
        <v>5262266</v>
      </c>
      <c r="G15" s="60">
        <v>52483</v>
      </c>
      <c r="H15" s="60">
        <v>69193</v>
      </c>
      <c r="I15" s="60">
        <v>5383942</v>
      </c>
      <c r="J15" s="60">
        <v>3209966</v>
      </c>
      <c r="K15" s="60">
        <v>8204770</v>
      </c>
      <c r="L15" s="60">
        <v>130086</v>
      </c>
      <c r="M15" s="60">
        <v>11544822</v>
      </c>
      <c r="N15" s="60">
        <v>5634177</v>
      </c>
      <c r="O15" s="60">
        <v>2995151</v>
      </c>
      <c r="P15" s="60">
        <v>2949289</v>
      </c>
      <c r="Q15" s="60">
        <v>11578617</v>
      </c>
      <c r="R15" s="60">
        <v>0</v>
      </c>
      <c r="S15" s="60">
        <v>0</v>
      </c>
      <c r="T15" s="60">
        <v>0</v>
      </c>
      <c r="U15" s="60">
        <v>0</v>
      </c>
      <c r="V15" s="60">
        <v>28507381</v>
      </c>
      <c r="W15" s="60">
        <v>34177725</v>
      </c>
      <c r="X15" s="60">
        <v>-5670344</v>
      </c>
      <c r="Y15" s="61">
        <v>-16.59</v>
      </c>
      <c r="Z15" s="62">
        <v>45570300</v>
      </c>
    </row>
    <row r="16" spans="1:26" ht="12.75">
      <c r="A16" s="69" t="s">
        <v>42</v>
      </c>
      <c r="B16" s="19">
        <v>2097642</v>
      </c>
      <c r="C16" s="19">
        <v>0</v>
      </c>
      <c r="D16" s="59">
        <v>0</v>
      </c>
      <c r="E16" s="60">
        <v>0</v>
      </c>
      <c r="F16" s="60">
        <v>-26658</v>
      </c>
      <c r="G16" s="60">
        <v>178815</v>
      </c>
      <c r="H16" s="60">
        <v>122366</v>
      </c>
      <c r="I16" s="60">
        <v>274523</v>
      </c>
      <c r="J16" s="60">
        <v>-27705</v>
      </c>
      <c r="K16" s="60">
        <v>345690</v>
      </c>
      <c r="L16" s="60">
        <v>62261</v>
      </c>
      <c r="M16" s="60">
        <v>380246</v>
      </c>
      <c r="N16" s="60">
        <v>96391</v>
      </c>
      <c r="O16" s="60">
        <v>150460</v>
      </c>
      <c r="P16" s="60">
        <v>54004</v>
      </c>
      <c r="Q16" s="60">
        <v>300855</v>
      </c>
      <c r="R16" s="60">
        <v>0</v>
      </c>
      <c r="S16" s="60">
        <v>0</v>
      </c>
      <c r="T16" s="60">
        <v>0</v>
      </c>
      <c r="U16" s="60">
        <v>0</v>
      </c>
      <c r="V16" s="60">
        <v>955624</v>
      </c>
      <c r="W16" s="60"/>
      <c r="X16" s="60">
        <v>955624</v>
      </c>
      <c r="Y16" s="61">
        <v>0</v>
      </c>
      <c r="Z16" s="62">
        <v>0</v>
      </c>
    </row>
    <row r="17" spans="1:26" ht="12.75">
      <c r="A17" s="58" t="s">
        <v>43</v>
      </c>
      <c r="B17" s="19">
        <v>88295875</v>
      </c>
      <c r="C17" s="19">
        <v>0</v>
      </c>
      <c r="D17" s="59">
        <v>85198646</v>
      </c>
      <c r="E17" s="60">
        <v>85198646</v>
      </c>
      <c r="F17" s="60">
        <v>1977102</v>
      </c>
      <c r="G17" s="60">
        <v>1757209</v>
      </c>
      <c r="H17" s="60">
        <v>2531141</v>
      </c>
      <c r="I17" s="60">
        <v>6265452</v>
      </c>
      <c r="J17" s="60">
        <v>5242782</v>
      </c>
      <c r="K17" s="60">
        <v>5542410</v>
      </c>
      <c r="L17" s="60">
        <v>2864750</v>
      </c>
      <c r="M17" s="60">
        <v>13649942</v>
      </c>
      <c r="N17" s="60">
        <v>4316498</v>
      </c>
      <c r="O17" s="60">
        <v>6348704</v>
      </c>
      <c r="P17" s="60">
        <v>4372928</v>
      </c>
      <c r="Q17" s="60">
        <v>15038130</v>
      </c>
      <c r="R17" s="60">
        <v>0</v>
      </c>
      <c r="S17" s="60">
        <v>0</v>
      </c>
      <c r="T17" s="60">
        <v>0</v>
      </c>
      <c r="U17" s="60">
        <v>0</v>
      </c>
      <c r="V17" s="60">
        <v>34953524</v>
      </c>
      <c r="W17" s="60">
        <v>59284656</v>
      </c>
      <c r="X17" s="60">
        <v>-24331132</v>
      </c>
      <c r="Y17" s="61">
        <v>-41.04</v>
      </c>
      <c r="Z17" s="62">
        <v>85198646</v>
      </c>
    </row>
    <row r="18" spans="1:26" ht="12.75">
      <c r="A18" s="70" t="s">
        <v>44</v>
      </c>
      <c r="B18" s="71">
        <f>SUM(B11:B17)</f>
        <v>289870650</v>
      </c>
      <c r="C18" s="71">
        <f>SUM(C11:C17)</f>
        <v>0</v>
      </c>
      <c r="D18" s="72">
        <f aca="true" t="shared" si="1" ref="D18:Z18">SUM(D11:D17)</f>
        <v>223121265</v>
      </c>
      <c r="E18" s="73">
        <f t="shared" si="1"/>
        <v>223121265</v>
      </c>
      <c r="F18" s="73">
        <f t="shared" si="1"/>
        <v>14310013</v>
      </c>
      <c r="G18" s="73">
        <f t="shared" si="1"/>
        <v>9022932</v>
      </c>
      <c r="H18" s="73">
        <f t="shared" si="1"/>
        <v>9609438</v>
      </c>
      <c r="I18" s="73">
        <f t="shared" si="1"/>
        <v>32942383</v>
      </c>
      <c r="J18" s="73">
        <f t="shared" si="1"/>
        <v>14735584</v>
      </c>
      <c r="K18" s="73">
        <f t="shared" si="1"/>
        <v>21899425</v>
      </c>
      <c r="L18" s="73">
        <f t="shared" si="1"/>
        <v>10528516</v>
      </c>
      <c r="M18" s="73">
        <f t="shared" si="1"/>
        <v>47163525</v>
      </c>
      <c r="N18" s="73">
        <f t="shared" si="1"/>
        <v>16960129</v>
      </c>
      <c r="O18" s="73">
        <f t="shared" si="1"/>
        <v>16825710</v>
      </c>
      <c r="P18" s="73">
        <f t="shared" si="1"/>
        <v>15278340</v>
      </c>
      <c r="Q18" s="73">
        <f t="shared" si="1"/>
        <v>49064179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129170087</v>
      </c>
      <c r="W18" s="73">
        <f t="shared" si="1"/>
        <v>165404124</v>
      </c>
      <c r="X18" s="73">
        <f t="shared" si="1"/>
        <v>-36234037</v>
      </c>
      <c r="Y18" s="67">
        <f>+IF(W18&lt;&gt;0,(X18/W18)*100,0)</f>
        <v>-21.906368549795047</v>
      </c>
      <c r="Z18" s="74">
        <f t="shared" si="1"/>
        <v>223121265</v>
      </c>
    </row>
    <row r="19" spans="1:26" ht="12.75">
      <c r="A19" s="70" t="s">
        <v>45</v>
      </c>
      <c r="B19" s="75">
        <f>+B10-B18</f>
        <v>-72515975</v>
      </c>
      <c r="C19" s="75">
        <f>+C10-C18</f>
        <v>0</v>
      </c>
      <c r="D19" s="76">
        <f aca="true" t="shared" si="2" ref="D19:Z19">+D10-D18</f>
        <v>9528584</v>
      </c>
      <c r="E19" s="77">
        <f t="shared" si="2"/>
        <v>9528584</v>
      </c>
      <c r="F19" s="77">
        <f t="shared" si="2"/>
        <v>13895588</v>
      </c>
      <c r="G19" s="77">
        <f t="shared" si="2"/>
        <v>9248568</v>
      </c>
      <c r="H19" s="77">
        <f t="shared" si="2"/>
        <v>1496942</v>
      </c>
      <c r="I19" s="77">
        <f t="shared" si="2"/>
        <v>24641098</v>
      </c>
      <c r="J19" s="77">
        <f t="shared" si="2"/>
        <v>4450611</v>
      </c>
      <c r="K19" s="77">
        <f t="shared" si="2"/>
        <v>-10022018</v>
      </c>
      <c r="L19" s="77">
        <f t="shared" si="2"/>
        <v>7940747</v>
      </c>
      <c r="M19" s="77">
        <f t="shared" si="2"/>
        <v>2369340</v>
      </c>
      <c r="N19" s="77">
        <f t="shared" si="2"/>
        <v>3177975</v>
      </c>
      <c r="O19" s="77">
        <f t="shared" si="2"/>
        <v>-3468884</v>
      </c>
      <c r="P19" s="77">
        <f t="shared" si="2"/>
        <v>4720515</v>
      </c>
      <c r="Q19" s="77">
        <f t="shared" si="2"/>
        <v>4429606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31440044</v>
      </c>
      <c r="W19" s="77">
        <f>IF(E10=E18,0,W10-W18)</f>
        <v>28231623</v>
      </c>
      <c r="X19" s="77">
        <f t="shared" si="2"/>
        <v>3208421</v>
      </c>
      <c r="Y19" s="78">
        <f>+IF(W19&lt;&gt;0,(X19/W19)*100,0)</f>
        <v>11.364635324012367</v>
      </c>
      <c r="Z19" s="79">
        <f t="shared" si="2"/>
        <v>9528584</v>
      </c>
    </row>
    <row r="20" spans="1:26" ht="12.75">
      <c r="A20" s="58" t="s">
        <v>46</v>
      </c>
      <c r="B20" s="19">
        <v>68046925</v>
      </c>
      <c r="C20" s="19">
        <v>0</v>
      </c>
      <c r="D20" s="59">
        <v>45064400</v>
      </c>
      <c r="E20" s="60">
        <v>45064400</v>
      </c>
      <c r="F20" s="60">
        <v>0</v>
      </c>
      <c r="G20" s="60">
        <v>1397436</v>
      </c>
      <c r="H20" s="60">
        <v>0</v>
      </c>
      <c r="I20" s="60">
        <v>1397436</v>
      </c>
      <c r="J20" s="60">
        <v>2134393</v>
      </c>
      <c r="K20" s="60">
        <v>68470</v>
      </c>
      <c r="L20" s="60">
        <v>4656226</v>
      </c>
      <c r="M20" s="60">
        <v>6859089</v>
      </c>
      <c r="N20" s="60">
        <v>0</v>
      </c>
      <c r="O20" s="60">
        <v>0</v>
      </c>
      <c r="P20" s="60">
        <v>1892312</v>
      </c>
      <c r="Q20" s="60">
        <v>1892312</v>
      </c>
      <c r="R20" s="60">
        <v>0</v>
      </c>
      <c r="S20" s="60">
        <v>0</v>
      </c>
      <c r="T20" s="60">
        <v>0</v>
      </c>
      <c r="U20" s="60">
        <v>0</v>
      </c>
      <c r="V20" s="60">
        <v>10148837</v>
      </c>
      <c r="W20" s="60">
        <v>34239399</v>
      </c>
      <c r="X20" s="60">
        <v>-24090562</v>
      </c>
      <c r="Y20" s="61">
        <v>-70.36</v>
      </c>
      <c r="Z20" s="62">
        <v>45064400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-4469050</v>
      </c>
      <c r="C22" s="86">
        <f>SUM(C19:C21)</f>
        <v>0</v>
      </c>
      <c r="D22" s="87">
        <f aca="true" t="shared" si="3" ref="D22:Z22">SUM(D19:D21)</f>
        <v>54592984</v>
      </c>
      <c r="E22" s="88">
        <f t="shared" si="3"/>
        <v>54592984</v>
      </c>
      <c r="F22" s="88">
        <f t="shared" si="3"/>
        <v>13895588</v>
      </c>
      <c r="G22" s="88">
        <f t="shared" si="3"/>
        <v>10646004</v>
      </c>
      <c r="H22" s="88">
        <f t="shared" si="3"/>
        <v>1496942</v>
      </c>
      <c r="I22" s="88">
        <f t="shared" si="3"/>
        <v>26038534</v>
      </c>
      <c r="J22" s="88">
        <f t="shared" si="3"/>
        <v>6585004</v>
      </c>
      <c r="K22" s="88">
        <f t="shared" si="3"/>
        <v>-9953548</v>
      </c>
      <c r="L22" s="88">
        <f t="shared" si="3"/>
        <v>12596973</v>
      </c>
      <c r="M22" s="88">
        <f t="shared" si="3"/>
        <v>9228429</v>
      </c>
      <c r="N22" s="88">
        <f t="shared" si="3"/>
        <v>3177975</v>
      </c>
      <c r="O22" s="88">
        <f t="shared" si="3"/>
        <v>-3468884</v>
      </c>
      <c r="P22" s="88">
        <f t="shared" si="3"/>
        <v>6612827</v>
      </c>
      <c r="Q22" s="88">
        <f t="shared" si="3"/>
        <v>6321918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41588881</v>
      </c>
      <c r="W22" s="88">
        <f t="shared" si="3"/>
        <v>62471022</v>
      </c>
      <c r="X22" s="88">
        <f t="shared" si="3"/>
        <v>-20882141</v>
      </c>
      <c r="Y22" s="89">
        <f>+IF(W22&lt;&gt;0,(X22/W22)*100,0)</f>
        <v>-33.42692392642464</v>
      </c>
      <c r="Z22" s="90">
        <f t="shared" si="3"/>
        <v>54592984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-4469050</v>
      </c>
      <c r="C24" s="75">
        <f>SUM(C22:C23)</f>
        <v>0</v>
      </c>
      <c r="D24" s="76">
        <f aca="true" t="shared" si="4" ref="D24:Z24">SUM(D22:D23)</f>
        <v>54592984</v>
      </c>
      <c r="E24" s="77">
        <f t="shared" si="4"/>
        <v>54592984</v>
      </c>
      <c r="F24" s="77">
        <f t="shared" si="4"/>
        <v>13895588</v>
      </c>
      <c r="G24" s="77">
        <f t="shared" si="4"/>
        <v>10646004</v>
      </c>
      <c r="H24" s="77">
        <f t="shared" si="4"/>
        <v>1496942</v>
      </c>
      <c r="I24" s="77">
        <f t="shared" si="4"/>
        <v>26038534</v>
      </c>
      <c r="J24" s="77">
        <f t="shared" si="4"/>
        <v>6585004</v>
      </c>
      <c r="K24" s="77">
        <f t="shared" si="4"/>
        <v>-9953548</v>
      </c>
      <c r="L24" s="77">
        <f t="shared" si="4"/>
        <v>12596973</v>
      </c>
      <c r="M24" s="77">
        <f t="shared" si="4"/>
        <v>9228429</v>
      </c>
      <c r="N24" s="77">
        <f t="shared" si="4"/>
        <v>3177975</v>
      </c>
      <c r="O24" s="77">
        <f t="shared" si="4"/>
        <v>-3468884</v>
      </c>
      <c r="P24" s="77">
        <f t="shared" si="4"/>
        <v>6612827</v>
      </c>
      <c r="Q24" s="77">
        <f t="shared" si="4"/>
        <v>6321918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41588881</v>
      </c>
      <c r="W24" s="77">
        <f t="shared" si="4"/>
        <v>62471022</v>
      </c>
      <c r="X24" s="77">
        <f t="shared" si="4"/>
        <v>-20882141</v>
      </c>
      <c r="Y24" s="78">
        <f>+IF(W24&lt;&gt;0,(X24/W24)*100,0)</f>
        <v>-33.42692392642464</v>
      </c>
      <c r="Z24" s="79">
        <f t="shared" si="4"/>
        <v>54592984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65918367</v>
      </c>
      <c r="C27" s="22">
        <v>0</v>
      </c>
      <c r="D27" s="99">
        <v>46964400</v>
      </c>
      <c r="E27" s="100">
        <v>34914489</v>
      </c>
      <c r="F27" s="100">
        <v>594066</v>
      </c>
      <c r="G27" s="100">
        <v>2221672</v>
      </c>
      <c r="H27" s="100">
        <v>2211885</v>
      </c>
      <c r="I27" s="100">
        <v>5027623</v>
      </c>
      <c r="J27" s="100">
        <v>1407343</v>
      </c>
      <c r="K27" s="100">
        <v>4927115</v>
      </c>
      <c r="L27" s="100">
        <v>1550527</v>
      </c>
      <c r="M27" s="100">
        <v>7884985</v>
      </c>
      <c r="N27" s="100">
        <v>1225116</v>
      </c>
      <c r="O27" s="100">
        <v>455111</v>
      </c>
      <c r="P27" s="100">
        <v>4699228</v>
      </c>
      <c r="Q27" s="100">
        <v>6379455</v>
      </c>
      <c r="R27" s="100">
        <v>0</v>
      </c>
      <c r="S27" s="100">
        <v>0</v>
      </c>
      <c r="T27" s="100">
        <v>0</v>
      </c>
      <c r="U27" s="100">
        <v>0</v>
      </c>
      <c r="V27" s="100">
        <v>19292063</v>
      </c>
      <c r="W27" s="100">
        <v>26185867</v>
      </c>
      <c r="X27" s="100">
        <v>-6893804</v>
      </c>
      <c r="Y27" s="101">
        <v>-26.33</v>
      </c>
      <c r="Z27" s="102">
        <v>34914489</v>
      </c>
    </row>
    <row r="28" spans="1:26" ht="12.75">
      <c r="A28" s="103" t="s">
        <v>46</v>
      </c>
      <c r="B28" s="19">
        <v>65086285</v>
      </c>
      <c r="C28" s="19">
        <v>0</v>
      </c>
      <c r="D28" s="59">
        <v>45064400</v>
      </c>
      <c r="E28" s="60">
        <v>32705809</v>
      </c>
      <c r="F28" s="60">
        <v>568068</v>
      </c>
      <c r="G28" s="60">
        <v>2221672</v>
      </c>
      <c r="H28" s="60">
        <v>2145097</v>
      </c>
      <c r="I28" s="60">
        <v>4934837</v>
      </c>
      <c r="J28" s="60">
        <v>1407343</v>
      </c>
      <c r="K28" s="60">
        <v>4832275</v>
      </c>
      <c r="L28" s="60">
        <v>1378644</v>
      </c>
      <c r="M28" s="60">
        <v>7618262</v>
      </c>
      <c r="N28" s="60">
        <v>1225116</v>
      </c>
      <c r="O28" s="60">
        <v>434807</v>
      </c>
      <c r="P28" s="60">
        <v>2816514</v>
      </c>
      <c r="Q28" s="60">
        <v>4476437</v>
      </c>
      <c r="R28" s="60">
        <v>0</v>
      </c>
      <c r="S28" s="60">
        <v>0</v>
      </c>
      <c r="T28" s="60">
        <v>0</v>
      </c>
      <c r="U28" s="60">
        <v>0</v>
      </c>
      <c r="V28" s="60">
        <v>17029536</v>
      </c>
      <c r="W28" s="60">
        <v>24529357</v>
      </c>
      <c r="X28" s="60">
        <v>-7499821</v>
      </c>
      <c r="Y28" s="61">
        <v>-30.57</v>
      </c>
      <c r="Z28" s="62">
        <v>32705809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1900000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1425000</v>
      </c>
      <c r="X29" s="60">
        <v>-1425000</v>
      </c>
      <c r="Y29" s="61">
        <v>-100</v>
      </c>
      <c r="Z29" s="62">
        <v>1900000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832081</v>
      </c>
      <c r="C31" s="19">
        <v>0</v>
      </c>
      <c r="D31" s="59">
        <v>1900000</v>
      </c>
      <c r="E31" s="60">
        <v>308680</v>
      </c>
      <c r="F31" s="60">
        <v>25998</v>
      </c>
      <c r="G31" s="60">
        <v>0</v>
      </c>
      <c r="H31" s="60">
        <v>66788</v>
      </c>
      <c r="I31" s="60">
        <v>92786</v>
      </c>
      <c r="J31" s="60">
        <v>0</v>
      </c>
      <c r="K31" s="60">
        <v>94840</v>
      </c>
      <c r="L31" s="60">
        <v>171883</v>
      </c>
      <c r="M31" s="60">
        <v>266723</v>
      </c>
      <c r="N31" s="60">
        <v>0</v>
      </c>
      <c r="O31" s="60">
        <v>20304</v>
      </c>
      <c r="P31" s="60">
        <v>1882714</v>
      </c>
      <c r="Q31" s="60">
        <v>1903018</v>
      </c>
      <c r="R31" s="60">
        <v>0</v>
      </c>
      <c r="S31" s="60">
        <v>0</v>
      </c>
      <c r="T31" s="60">
        <v>0</v>
      </c>
      <c r="U31" s="60">
        <v>0</v>
      </c>
      <c r="V31" s="60">
        <v>2262527</v>
      </c>
      <c r="W31" s="60">
        <v>231510</v>
      </c>
      <c r="X31" s="60">
        <v>2031017</v>
      </c>
      <c r="Y31" s="61">
        <v>877.29</v>
      </c>
      <c r="Z31" s="62">
        <v>308680</v>
      </c>
    </row>
    <row r="32" spans="1:26" ht="12.75">
      <c r="A32" s="70" t="s">
        <v>54</v>
      </c>
      <c r="B32" s="22">
        <f>SUM(B28:B31)</f>
        <v>65918366</v>
      </c>
      <c r="C32" s="22">
        <f>SUM(C28:C31)</f>
        <v>0</v>
      </c>
      <c r="D32" s="99">
        <f aca="true" t="shared" si="5" ref="D32:Z32">SUM(D28:D31)</f>
        <v>46964400</v>
      </c>
      <c r="E32" s="100">
        <f t="shared" si="5"/>
        <v>34914489</v>
      </c>
      <c r="F32" s="100">
        <f t="shared" si="5"/>
        <v>594066</v>
      </c>
      <c r="G32" s="100">
        <f t="shared" si="5"/>
        <v>2221672</v>
      </c>
      <c r="H32" s="100">
        <f t="shared" si="5"/>
        <v>2211885</v>
      </c>
      <c r="I32" s="100">
        <f t="shared" si="5"/>
        <v>5027623</v>
      </c>
      <c r="J32" s="100">
        <f t="shared" si="5"/>
        <v>1407343</v>
      </c>
      <c r="K32" s="100">
        <f t="shared" si="5"/>
        <v>4927115</v>
      </c>
      <c r="L32" s="100">
        <f t="shared" si="5"/>
        <v>1550527</v>
      </c>
      <c r="M32" s="100">
        <f t="shared" si="5"/>
        <v>7884985</v>
      </c>
      <c r="N32" s="100">
        <f t="shared" si="5"/>
        <v>1225116</v>
      </c>
      <c r="O32" s="100">
        <f t="shared" si="5"/>
        <v>455111</v>
      </c>
      <c r="P32" s="100">
        <f t="shared" si="5"/>
        <v>4699228</v>
      </c>
      <c r="Q32" s="100">
        <f t="shared" si="5"/>
        <v>6379455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19292063</v>
      </c>
      <c r="W32" s="100">
        <f t="shared" si="5"/>
        <v>26185867</v>
      </c>
      <c r="X32" s="100">
        <f t="shared" si="5"/>
        <v>-6893804</v>
      </c>
      <c r="Y32" s="101">
        <f>+IF(W32&lt;&gt;0,(X32/W32)*100,0)</f>
        <v>-26.326430207561963</v>
      </c>
      <c r="Z32" s="102">
        <f t="shared" si="5"/>
        <v>34914489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175163634</v>
      </c>
      <c r="C35" s="19">
        <v>0</v>
      </c>
      <c r="D35" s="59">
        <v>119426386</v>
      </c>
      <c r="E35" s="60">
        <v>119426</v>
      </c>
      <c r="F35" s="60">
        <v>157949027</v>
      </c>
      <c r="G35" s="60">
        <v>232442424</v>
      </c>
      <c r="H35" s="60">
        <v>215427400</v>
      </c>
      <c r="I35" s="60">
        <v>215427400</v>
      </c>
      <c r="J35" s="60">
        <v>212776140</v>
      </c>
      <c r="K35" s="60">
        <v>204889879</v>
      </c>
      <c r="L35" s="60">
        <v>214673611</v>
      </c>
      <c r="M35" s="60">
        <v>214673611</v>
      </c>
      <c r="N35" s="60">
        <v>221058290</v>
      </c>
      <c r="O35" s="60">
        <v>231516370</v>
      </c>
      <c r="P35" s="60">
        <v>237850023</v>
      </c>
      <c r="Q35" s="60">
        <v>237850023</v>
      </c>
      <c r="R35" s="60">
        <v>0</v>
      </c>
      <c r="S35" s="60">
        <v>0</v>
      </c>
      <c r="T35" s="60">
        <v>0</v>
      </c>
      <c r="U35" s="60">
        <v>0</v>
      </c>
      <c r="V35" s="60">
        <v>237850023</v>
      </c>
      <c r="W35" s="60">
        <v>89570</v>
      </c>
      <c r="X35" s="60">
        <v>237760453</v>
      </c>
      <c r="Y35" s="61">
        <v>265446.53</v>
      </c>
      <c r="Z35" s="62">
        <v>119426</v>
      </c>
    </row>
    <row r="36" spans="1:26" ht="12.75">
      <c r="A36" s="58" t="s">
        <v>57</v>
      </c>
      <c r="B36" s="19">
        <v>1048462287</v>
      </c>
      <c r="C36" s="19">
        <v>0</v>
      </c>
      <c r="D36" s="59">
        <v>1133003742</v>
      </c>
      <c r="E36" s="60">
        <v>1133003</v>
      </c>
      <c r="F36" s="60">
        <v>1114789857</v>
      </c>
      <c r="G36" s="60">
        <v>1046583196</v>
      </c>
      <c r="H36" s="60">
        <v>1051315581</v>
      </c>
      <c r="I36" s="60">
        <v>1051315581</v>
      </c>
      <c r="J36" s="60">
        <v>1051751381</v>
      </c>
      <c r="K36" s="60">
        <v>1056678496</v>
      </c>
      <c r="L36" s="60">
        <v>1060193696</v>
      </c>
      <c r="M36" s="60">
        <v>1060193696</v>
      </c>
      <c r="N36" s="60">
        <v>1061418812</v>
      </c>
      <c r="O36" s="60">
        <v>1060364514</v>
      </c>
      <c r="P36" s="60">
        <v>1066570731</v>
      </c>
      <c r="Q36" s="60">
        <v>1066570731</v>
      </c>
      <c r="R36" s="60">
        <v>0</v>
      </c>
      <c r="S36" s="60">
        <v>0</v>
      </c>
      <c r="T36" s="60">
        <v>0</v>
      </c>
      <c r="U36" s="60">
        <v>0</v>
      </c>
      <c r="V36" s="60">
        <v>1066570731</v>
      </c>
      <c r="W36" s="60">
        <v>849752</v>
      </c>
      <c r="X36" s="60">
        <v>1065720979</v>
      </c>
      <c r="Y36" s="61">
        <v>125415.53</v>
      </c>
      <c r="Z36" s="62">
        <v>1133003</v>
      </c>
    </row>
    <row r="37" spans="1:26" ht="12.75">
      <c r="A37" s="58" t="s">
        <v>58</v>
      </c>
      <c r="B37" s="19">
        <v>171330768</v>
      </c>
      <c r="C37" s="19">
        <v>0</v>
      </c>
      <c r="D37" s="59">
        <v>74292385</v>
      </c>
      <c r="E37" s="60">
        <v>73352</v>
      </c>
      <c r="F37" s="60">
        <v>180709196</v>
      </c>
      <c r="G37" s="60">
        <v>197649282</v>
      </c>
      <c r="H37" s="60">
        <v>207641172</v>
      </c>
      <c r="I37" s="60">
        <v>207641172</v>
      </c>
      <c r="J37" s="60">
        <v>198969368</v>
      </c>
      <c r="K37" s="60">
        <v>208460548</v>
      </c>
      <c r="L37" s="60">
        <v>187190542</v>
      </c>
      <c r="M37" s="60">
        <v>187190542</v>
      </c>
      <c r="N37" s="60">
        <v>191645912</v>
      </c>
      <c r="O37" s="60">
        <v>204578638</v>
      </c>
      <c r="P37" s="60">
        <v>213480610</v>
      </c>
      <c r="Q37" s="60">
        <v>213480610</v>
      </c>
      <c r="R37" s="60">
        <v>0</v>
      </c>
      <c r="S37" s="60">
        <v>0</v>
      </c>
      <c r="T37" s="60">
        <v>0</v>
      </c>
      <c r="U37" s="60">
        <v>0</v>
      </c>
      <c r="V37" s="60">
        <v>213480610</v>
      </c>
      <c r="W37" s="60">
        <v>55014</v>
      </c>
      <c r="X37" s="60">
        <v>213425596</v>
      </c>
      <c r="Y37" s="61">
        <v>387947.79</v>
      </c>
      <c r="Z37" s="62">
        <v>73352</v>
      </c>
    </row>
    <row r="38" spans="1:26" ht="12.75">
      <c r="A38" s="58" t="s">
        <v>59</v>
      </c>
      <c r="B38" s="19">
        <v>48586929</v>
      </c>
      <c r="C38" s="19">
        <v>0</v>
      </c>
      <c r="D38" s="59">
        <v>7235802</v>
      </c>
      <c r="E38" s="60">
        <v>7236</v>
      </c>
      <c r="F38" s="60">
        <v>34047904</v>
      </c>
      <c r="G38" s="60">
        <v>34950905</v>
      </c>
      <c r="H38" s="60">
        <v>34950905</v>
      </c>
      <c r="I38" s="60">
        <v>34950905</v>
      </c>
      <c r="J38" s="60">
        <v>34950905</v>
      </c>
      <c r="K38" s="60">
        <v>34950905</v>
      </c>
      <c r="L38" s="60">
        <v>36671828</v>
      </c>
      <c r="M38" s="60">
        <v>36671828</v>
      </c>
      <c r="N38" s="60">
        <v>36671828</v>
      </c>
      <c r="O38" s="60">
        <v>36671827</v>
      </c>
      <c r="P38" s="60">
        <v>36671828</v>
      </c>
      <c r="Q38" s="60">
        <v>36671828</v>
      </c>
      <c r="R38" s="60">
        <v>0</v>
      </c>
      <c r="S38" s="60">
        <v>0</v>
      </c>
      <c r="T38" s="60">
        <v>0</v>
      </c>
      <c r="U38" s="60">
        <v>0</v>
      </c>
      <c r="V38" s="60">
        <v>36671828</v>
      </c>
      <c r="W38" s="60">
        <v>5427</v>
      </c>
      <c r="X38" s="60">
        <v>36666401</v>
      </c>
      <c r="Y38" s="61">
        <v>675629.28</v>
      </c>
      <c r="Z38" s="62">
        <v>7236</v>
      </c>
    </row>
    <row r="39" spans="1:26" ht="12.75">
      <c r="A39" s="58" t="s">
        <v>60</v>
      </c>
      <c r="B39" s="19">
        <v>1003708224</v>
      </c>
      <c r="C39" s="19">
        <v>0</v>
      </c>
      <c r="D39" s="59">
        <v>1170901941</v>
      </c>
      <c r="E39" s="60">
        <v>1171841</v>
      </c>
      <c r="F39" s="60">
        <v>1057981784</v>
      </c>
      <c r="G39" s="60">
        <v>1046425433</v>
      </c>
      <c r="H39" s="60">
        <v>1024150904</v>
      </c>
      <c r="I39" s="60">
        <v>1024150904</v>
      </c>
      <c r="J39" s="60">
        <v>1030607248</v>
      </c>
      <c r="K39" s="60">
        <v>1018156922</v>
      </c>
      <c r="L39" s="60">
        <v>1051004937</v>
      </c>
      <c r="M39" s="60">
        <v>1051004937</v>
      </c>
      <c r="N39" s="60">
        <v>1054159362</v>
      </c>
      <c r="O39" s="60">
        <v>1050630419</v>
      </c>
      <c r="P39" s="60">
        <v>1054268316</v>
      </c>
      <c r="Q39" s="60">
        <v>1054268316</v>
      </c>
      <c r="R39" s="60">
        <v>0</v>
      </c>
      <c r="S39" s="60">
        <v>0</v>
      </c>
      <c r="T39" s="60">
        <v>0</v>
      </c>
      <c r="U39" s="60">
        <v>0</v>
      </c>
      <c r="V39" s="60">
        <v>1054268316</v>
      </c>
      <c r="W39" s="60">
        <v>878881</v>
      </c>
      <c r="X39" s="60">
        <v>1053389435</v>
      </c>
      <c r="Y39" s="61">
        <v>119855.75</v>
      </c>
      <c r="Z39" s="62">
        <v>1171841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25421606</v>
      </c>
      <c r="C42" s="19">
        <v>0</v>
      </c>
      <c r="D42" s="59">
        <v>72034846</v>
      </c>
      <c r="E42" s="60">
        <v>17259529</v>
      </c>
      <c r="F42" s="60">
        <v>32549662</v>
      </c>
      <c r="G42" s="60">
        <v>-3405746</v>
      </c>
      <c r="H42" s="60">
        <v>-9440837</v>
      </c>
      <c r="I42" s="60">
        <v>19703079</v>
      </c>
      <c r="J42" s="60">
        <v>-4122082</v>
      </c>
      <c r="K42" s="60">
        <v>-2760017</v>
      </c>
      <c r="L42" s="60">
        <v>5832769</v>
      </c>
      <c r="M42" s="60">
        <v>-1049330</v>
      </c>
      <c r="N42" s="60">
        <v>-1842300</v>
      </c>
      <c r="O42" s="60">
        <v>1865773</v>
      </c>
      <c r="P42" s="60">
        <v>6391882</v>
      </c>
      <c r="Q42" s="60">
        <v>6415355</v>
      </c>
      <c r="R42" s="60">
        <v>0</v>
      </c>
      <c r="S42" s="60">
        <v>0</v>
      </c>
      <c r="T42" s="60">
        <v>0</v>
      </c>
      <c r="U42" s="60">
        <v>0</v>
      </c>
      <c r="V42" s="60">
        <v>25069104</v>
      </c>
      <c r="W42" s="60">
        <v>17259529</v>
      </c>
      <c r="X42" s="60">
        <v>7809575</v>
      </c>
      <c r="Y42" s="61">
        <v>45.25</v>
      </c>
      <c r="Z42" s="62">
        <v>17259529</v>
      </c>
    </row>
    <row r="43" spans="1:26" ht="12.75">
      <c r="A43" s="58" t="s">
        <v>63</v>
      </c>
      <c r="B43" s="19">
        <v>-27228119</v>
      </c>
      <c r="C43" s="19">
        <v>0</v>
      </c>
      <c r="D43" s="59">
        <v>-46964400</v>
      </c>
      <c r="E43" s="60">
        <v>-1849856</v>
      </c>
      <c r="F43" s="60">
        <v>-32606100</v>
      </c>
      <c r="G43" s="60">
        <v>3974819</v>
      </c>
      <c r="H43" s="60">
        <v>8799907</v>
      </c>
      <c r="I43" s="60">
        <v>-19831374</v>
      </c>
      <c r="J43" s="60">
        <v>4598800</v>
      </c>
      <c r="K43" s="60">
        <v>2670524</v>
      </c>
      <c r="L43" s="60">
        <v>-6148515</v>
      </c>
      <c r="M43" s="60">
        <v>1120809</v>
      </c>
      <c r="N43" s="60">
        <v>2145675</v>
      </c>
      <c r="O43" s="60">
        <v>-2209607</v>
      </c>
      <c r="P43" s="60">
        <v>-6460358</v>
      </c>
      <c r="Q43" s="60">
        <v>-6524290</v>
      </c>
      <c r="R43" s="60">
        <v>0</v>
      </c>
      <c r="S43" s="60">
        <v>0</v>
      </c>
      <c r="T43" s="60">
        <v>0</v>
      </c>
      <c r="U43" s="60">
        <v>0</v>
      </c>
      <c r="V43" s="60">
        <v>-25234855</v>
      </c>
      <c r="W43" s="60">
        <v>-1849856</v>
      </c>
      <c r="X43" s="60">
        <v>-23384999</v>
      </c>
      <c r="Y43" s="61">
        <v>1264.15</v>
      </c>
      <c r="Z43" s="62">
        <v>-1849856</v>
      </c>
    </row>
    <row r="44" spans="1:26" ht="12.75">
      <c r="A44" s="58" t="s">
        <v>64</v>
      </c>
      <c r="B44" s="19">
        <v>2007039</v>
      </c>
      <c r="C44" s="19">
        <v>0</v>
      </c>
      <c r="D44" s="59">
        <v>-940310</v>
      </c>
      <c r="E44" s="60">
        <v>7884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-13982</v>
      </c>
      <c r="M44" s="60">
        <v>-13982</v>
      </c>
      <c r="N44" s="60">
        <v>21866</v>
      </c>
      <c r="O44" s="60">
        <v>26664</v>
      </c>
      <c r="P44" s="60">
        <v>-14255</v>
      </c>
      <c r="Q44" s="60">
        <v>34275</v>
      </c>
      <c r="R44" s="60">
        <v>0</v>
      </c>
      <c r="S44" s="60">
        <v>0</v>
      </c>
      <c r="T44" s="60">
        <v>0</v>
      </c>
      <c r="U44" s="60">
        <v>0</v>
      </c>
      <c r="V44" s="60">
        <v>20293</v>
      </c>
      <c r="W44" s="60">
        <v>7884</v>
      </c>
      <c r="X44" s="60">
        <v>12409</v>
      </c>
      <c r="Y44" s="61">
        <v>157.39</v>
      </c>
      <c r="Z44" s="62">
        <v>7884</v>
      </c>
    </row>
    <row r="45" spans="1:26" ht="12.75">
      <c r="A45" s="70" t="s">
        <v>65</v>
      </c>
      <c r="B45" s="22">
        <v>1187279</v>
      </c>
      <c r="C45" s="22">
        <v>0</v>
      </c>
      <c r="D45" s="99">
        <v>2325863</v>
      </c>
      <c r="E45" s="100">
        <v>15417557</v>
      </c>
      <c r="F45" s="100">
        <v>-176396</v>
      </c>
      <c r="G45" s="100">
        <v>392677</v>
      </c>
      <c r="H45" s="100">
        <v>-248253</v>
      </c>
      <c r="I45" s="100">
        <v>-248253</v>
      </c>
      <c r="J45" s="100">
        <v>228465</v>
      </c>
      <c r="K45" s="100">
        <v>138972</v>
      </c>
      <c r="L45" s="100">
        <v>-190756</v>
      </c>
      <c r="M45" s="100">
        <v>-190756</v>
      </c>
      <c r="N45" s="100">
        <v>134485</v>
      </c>
      <c r="O45" s="100">
        <v>-182685</v>
      </c>
      <c r="P45" s="100">
        <v>-265416</v>
      </c>
      <c r="Q45" s="100">
        <v>-265416</v>
      </c>
      <c r="R45" s="100">
        <v>0</v>
      </c>
      <c r="S45" s="100">
        <v>0</v>
      </c>
      <c r="T45" s="100">
        <v>0</v>
      </c>
      <c r="U45" s="100">
        <v>0</v>
      </c>
      <c r="V45" s="100">
        <v>-265416</v>
      </c>
      <c r="W45" s="100">
        <v>15417557</v>
      </c>
      <c r="X45" s="100">
        <v>-15682973</v>
      </c>
      <c r="Y45" s="101">
        <v>-101.72</v>
      </c>
      <c r="Z45" s="102">
        <v>15417557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14947885</v>
      </c>
      <c r="C49" s="52">
        <v>0</v>
      </c>
      <c r="D49" s="129">
        <v>11510727</v>
      </c>
      <c r="E49" s="54">
        <v>10656270</v>
      </c>
      <c r="F49" s="54">
        <v>0</v>
      </c>
      <c r="G49" s="54">
        <v>0</v>
      </c>
      <c r="H49" s="54">
        <v>0</v>
      </c>
      <c r="I49" s="54">
        <v>10684461</v>
      </c>
      <c r="J49" s="54">
        <v>0</v>
      </c>
      <c r="K49" s="54">
        <v>0</v>
      </c>
      <c r="L49" s="54">
        <v>0</v>
      </c>
      <c r="M49" s="54">
        <v>10218295</v>
      </c>
      <c r="N49" s="54">
        <v>0</v>
      </c>
      <c r="O49" s="54">
        <v>0</v>
      </c>
      <c r="P49" s="54">
        <v>0</v>
      </c>
      <c r="Q49" s="54">
        <v>9939573</v>
      </c>
      <c r="R49" s="54">
        <v>0</v>
      </c>
      <c r="S49" s="54">
        <v>0</v>
      </c>
      <c r="T49" s="54">
        <v>0</v>
      </c>
      <c r="U49" s="54">
        <v>0</v>
      </c>
      <c r="V49" s="54">
        <v>52107660</v>
      </c>
      <c r="W49" s="54">
        <v>232457521</v>
      </c>
      <c r="X49" s="54">
        <v>352522392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8718767</v>
      </c>
      <c r="C51" s="52">
        <v>0</v>
      </c>
      <c r="D51" s="129">
        <v>13107369</v>
      </c>
      <c r="E51" s="54">
        <v>5049806</v>
      </c>
      <c r="F51" s="54">
        <v>0</v>
      </c>
      <c r="G51" s="54">
        <v>0</v>
      </c>
      <c r="H51" s="54">
        <v>0</v>
      </c>
      <c r="I51" s="54">
        <v>1200716</v>
      </c>
      <c r="J51" s="54">
        <v>0</v>
      </c>
      <c r="K51" s="54">
        <v>0</v>
      </c>
      <c r="L51" s="54">
        <v>0</v>
      </c>
      <c r="M51" s="54">
        <v>12919451</v>
      </c>
      <c r="N51" s="54">
        <v>0</v>
      </c>
      <c r="O51" s="54">
        <v>0</v>
      </c>
      <c r="P51" s="54">
        <v>0</v>
      </c>
      <c r="Q51" s="54">
        <v>1307327</v>
      </c>
      <c r="R51" s="54">
        <v>0</v>
      </c>
      <c r="S51" s="54">
        <v>0</v>
      </c>
      <c r="T51" s="54">
        <v>0</v>
      </c>
      <c r="U51" s="54">
        <v>0</v>
      </c>
      <c r="V51" s="54">
        <v>3718203</v>
      </c>
      <c r="W51" s="54">
        <v>90760433</v>
      </c>
      <c r="X51" s="54">
        <v>136782072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36.9899378669417</v>
      </c>
      <c r="C58" s="5">
        <f>IF(C67=0,0,+(C76/C67)*100)</f>
        <v>0</v>
      </c>
      <c r="D58" s="6">
        <f aca="true" t="shared" si="6" ref="D58:Z58">IF(D67=0,0,+(D76/D67)*100)</f>
        <v>89.68494799696194</v>
      </c>
      <c r="E58" s="7">
        <f t="shared" si="6"/>
        <v>11.313939470187846</v>
      </c>
      <c r="F58" s="7">
        <f t="shared" si="6"/>
        <v>15.149291704998703</v>
      </c>
      <c r="G58" s="7">
        <f t="shared" si="6"/>
        <v>62.78357477417127</v>
      </c>
      <c r="H58" s="7">
        <f t="shared" si="6"/>
        <v>67.6314472180508</v>
      </c>
      <c r="I58" s="7">
        <f t="shared" si="6"/>
        <v>38.05492403361047</v>
      </c>
      <c r="J58" s="7">
        <f t="shared" si="6"/>
        <v>48.92110133488509</v>
      </c>
      <c r="K58" s="7">
        <f t="shared" si="6"/>
        <v>41.427128969624924</v>
      </c>
      <c r="L58" s="7">
        <f t="shared" si="6"/>
        <v>46.014435649562486</v>
      </c>
      <c r="M58" s="7">
        <f t="shared" si="6"/>
        <v>45.5483546700588</v>
      </c>
      <c r="N58" s="7">
        <f t="shared" si="6"/>
        <v>47.79508786081277</v>
      </c>
      <c r="O58" s="7">
        <f t="shared" si="6"/>
        <v>48.571274999930594</v>
      </c>
      <c r="P58" s="7">
        <f t="shared" si="6"/>
        <v>65.15067913537722</v>
      </c>
      <c r="Q58" s="7">
        <f t="shared" si="6"/>
        <v>53.45601424758518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44.63182852959569</v>
      </c>
      <c r="W58" s="7">
        <f t="shared" si="6"/>
        <v>14.9548529872398</v>
      </c>
      <c r="X58" s="7">
        <f t="shared" si="6"/>
        <v>0</v>
      </c>
      <c r="Y58" s="7">
        <f t="shared" si="6"/>
        <v>0</v>
      </c>
      <c r="Z58" s="8">
        <f t="shared" si="6"/>
        <v>11.313939470187846</v>
      </c>
    </row>
    <row r="59" spans="1:26" ht="12.75">
      <c r="A59" s="37" t="s">
        <v>31</v>
      </c>
      <c r="B59" s="9">
        <f aca="true" t="shared" si="7" ref="B59:Z66">IF(B68=0,0,+(B77/B68)*100)</f>
        <v>66.29435900178203</v>
      </c>
      <c r="C59" s="9">
        <f t="shared" si="7"/>
        <v>0</v>
      </c>
      <c r="D59" s="2">
        <f t="shared" si="7"/>
        <v>89.99998368915443</v>
      </c>
      <c r="E59" s="10">
        <f t="shared" si="7"/>
        <v>34.87338298354725</v>
      </c>
      <c r="F59" s="10">
        <f t="shared" si="7"/>
        <v>4.32373239686509</v>
      </c>
      <c r="G59" s="10">
        <f t="shared" si="7"/>
        <v>-4618.495707353491</v>
      </c>
      <c r="H59" s="10">
        <f t="shared" si="7"/>
        <v>1140.5772495755518</v>
      </c>
      <c r="I59" s="10">
        <f t="shared" si="7"/>
        <v>11.193614570424234</v>
      </c>
      <c r="J59" s="10">
        <f t="shared" si="7"/>
        <v>5415.760480361373</v>
      </c>
      <c r="K59" s="10">
        <f t="shared" si="7"/>
        <v>-14519.24285005786</v>
      </c>
      <c r="L59" s="10">
        <f t="shared" si="7"/>
        <v>1146.604412885236</v>
      </c>
      <c r="M59" s="10">
        <f t="shared" si="7"/>
        <v>3481.171480071015</v>
      </c>
      <c r="N59" s="10">
        <f t="shared" si="7"/>
        <v>-199.99442732653313</v>
      </c>
      <c r="O59" s="10">
        <f t="shared" si="7"/>
        <v>1501.4856738592148</v>
      </c>
      <c r="P59" s="10">
        <f t="shared" si="7"/>
        <v>9958.442525312686</v>
      </c>
      <c r="Q59" s="10">
        <f t="shared" si="7"/>
        <v>-756.5028439104035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47.69468805549994</v>
      </c>
      <c r="W59" s="10">
        <f t="shared" si="7"/>
        <v>46.497843978063</v>
      </c>
      <c r="X59" s="10">
        <f t="shared" si="7"/>
        <v>0</v>
      </c>
      <c r="Y59" s="10">
        <f t="shared" si="7"/>
        <v>0</v>
      </c>
      <c r="Z59" s="11">
        <f t="shared" si="7"/>
        <v>34.87338298354725</v>
      </c>
    </row>
    <row r="60" spans="1:26" ht="12.75">
      <c r="A60" s="38" t="s">
        <v>32</v>
      </c>
      <c r="B60" s="12">
        <f t="shared" si="7"/>
        <v>19.241014080561094</v>
      </c>
      <c r="C60" s="12">
        <f t="shared" si="7"/>
        <v>0</v>
      </c>
      <c r="D60" s="3">
        <f t="shared" si="7"/>
        <v>95.98321578343273</v>
      </c>
      <c r="E60" s="13">
        <f t="shared" si="7"/>
        <v>9.142376756388625</v>
      </c>
      <c r="F60" s="13">
        <f t="shared" si="7"/>
        <v>34.54428265457142</v>
      </c>
      <c r="G60" s="13">
        <f t="shared" si="7"/>
        <v>50.80783530648533</v>
      </c>
      <c r="H60" s="13">
        <f t="shared" si="7"/>
        <v>76.82322790727093</v>
      </c>
      <c r="I60" s="13">
        <f t="shared" si="7"/>
        <v>53.15781763108145</v>
      </c>
      <c r="J60" s="13">
        <f t="shared" si="7"/>
        <v>49.093551726926606</v>
      </c>
      <c r="K60" s="13">
        <f t="shared" si="7"/>
        <v>41.16297166380987</v>
      </c>
      <c r="L60" s="13">
        <f t="shared" si="7"/>
        <v>50.5838151839713</v>
      </c>
      <c r="M60" s="13">
        <f t="shared" si="7"/>
        <v>47.08493799876213</v>
      </c>
      <c r="N60" s="13">
        <f t="shared" si="7"/>
        <v>49.02958753903926</v>
      </c>
      <c r="O60" s="13">
        <f t="shared" si="7"/>
        <v>54.35753108105812</v>
      </c>
      <c r="P60" s="13">
        <f t="shared" si="7"/>
        <v>69.68746664661654</v>
      </c>
      <c r="Q60" s="13">
        <f t="shared" si="7"/>
        <v>57.21431790332967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52.45476593221795</v>
      </c>
      <c r="W60" s="13">
        <f t="shared" si="7"/>
        <v>12.04913841884186</v>
      </c>
      <c r="X60" s="13">
        <f t="shared" si="7"/>
        <v>0</v>
      </c>
      <c r="Y60" s="13">
        <f t="shared" si="7"/>
        <v>0</v>
      </c>
      <c r="Z60" s="14">
        <f t="shared" si="7"/>
        <v>9.142376756388625</v>
      </c>
    </row>
    <row r="61" spans="1:26" ht="12.75">
      <c r="A61" s="39" t="s">
        <v>103</v>
      </c>
      <c r="B61" s="12">
        <f t="shared" si="7"/>
        <v>87.1752132737438</v>
      </c>
      <c r="C61" s="12">
        <f t="shared" si="7"/>
        <v>0</v>
      </c>
      <c r="D61" s="3">
        <f t="shared" si="7"/>
        <v>96.33886620641873</v>
      </c>
      <c r="E61" s="13">
        <f t="shared" si="7"/>
        <v>11.014824437680943</v>
      </c>
      <c r="F61" s="13">
        <f t="shared" si="7"/>
        <v>69.95644563496178</v>
      </c>
      <c r="G61" s="13">
        <f t="shared" si="7"/>
        <v>101.12553524547691</v>
      </c>
      <c r="H61" s="13">
        <f t="shared" si="7"/>
        <v>248.6199142710051</v>
      </c>
      <c r="I61" s="13">
        <f t="shared" si="7"/>
        <v>125.79489915506075</v>
      </c>
      <c r="J61" s="13">
        <f t="shared" si="7"/>
        <v>112.40983900929777</v>
      </c>
      <c r="K61" s="13">
        <f t="shared" si="7"/>
        <v>89.251521979471</v>
      </c>
      <c r="L61" s="13">
        <f t="shared" si="7"/>
        <v>127.3817193117537</v>
      </c>
      <c r="M61" s="13">
        <f t="shared" si="7"/>
        <v>110.34321126511593</v>
      </c>
      <c r="N61" s="13">
        <f t="shared" si="7"/>
        <v>115.40458418955521</v>
      </c>
      <c r="O61" s="13">
        <f t="shared" si="7"/>
        <v>56.380339923494695</v>
      </c>
      <c r="P61" s="13">
        <f t="shared" si="7"/>
        <v>135.73640890693258</v>
      </c>
      <c r="Q61" s="13">
        <f t="shared" si="7"/>
        <v>99.49240164592717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112.52533064459507</v>
      </c>
      <c r="W61" s="13">
        <f t="shared" si="7"/>
        <v>15.11348300072216</v>
      </c>
      <c r="X61" s="13">
        <f t="shared" si="7"/>
        <v>0</v>
      </c>
      <c r="Y61" s="13">
        <f t="shared" si="7"/>
        <v>0</v>
      </c>
      <c r="Z61" s="14">
        <f t="shared" si="7"/>
        <v>11.014824437680943</v>
      </c>
    </row>
    <row r="62" spans="1:26" ht="12.75">
      <c r="A62" s="39" t="s">
        <v>104</v>
      </c>
      <c r="B62" s="12">
        <f t="shared" si="7"/>
        <v>-20.706124558614697</v>
      </c>
      <c r="C62" s="12">
        <f t="shared" si="7"/>
        <v>0</v>
      </c>
      <c r="D62" s="3">
        <f t="shared" si="7"/>
        <v>100.17080013390556</v>
      </c>
      <c r="E62" s="13">
        <f t="shared" si="7"/>
        <v>10.949082335689681</v>
      </c>
      <c r="F62" s="13">
        <f t="shared" si="7"/>
        <v>10.892537195080891</v>
      </c>
      <c r="G62" s="13">
        <f t="shared" si="7"/>
        <v>23.935261694999966</v>
      </c>
      <c r="H62" s="13">
        <f t="shared" si="7"/>
        <v>21.111547617890537</v>
      </c>
      <c r="I62" s="13">
        <f t="shared" si="7"/>
        <v>18.766085300126946</v>
      </c>
      <c r="J62" s="13">
        <f t="shared" si="7"/>
        <v>21.154341596628324</v>
      </c>
      <c r="K62" s="13">
        <f t="shared" si="7"/>
        <v>21.40196657212779</v>
      </c>
      <c r="L62" s="13">
        <f t="shared" si="7"/>
        <v>17.167008887286634</v>
      </c>
      <c r="M62" s="13">
        <f t="shared" si="7"/>
        <v>19.884495644405657</v>
      </c>
      <c r="N62" s="13">
        <f t="shared" si="7"/>
        <v>26.31781102078846</v>
      </c>
      <c r="O62" s="13">
        <f t="shared" si="7"/>
        <v>13.761012281178125</v>
      </c>
      <c r="P62" s="13">
        <f t="shared" si="7"/>
        <v>41.078902934806045</v>
      </c>
      <c r="Q62" s="13">
        <f t="shared" si="7"/>
        <v>23.372039936258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20.56856503038062</v>
      </c>
      <c r="W62" s="13">
        <f t="shared" si="7"/>
        <v>13.61884049203871</v>
      </c>
      <c r="X62" s="13">
        <f t="shared" si="7"/>
        <v>0</v>
      </c>
      <c r="Y62" s="13">
        <f t="shared" si="7"/>
        <v>0</v>
      </c>
      <c r="Z62" s="14">
        <f t="shared" si="7"/>
        <v>10.949082335689681</v>
      </c>
    </row>
    <row r="63" spans="1:26" ht="12.75">
      <c r="A63" s="39" t="s">
        <v>105</v>
      </c>
      <c r="B63" s="12">
        <f t="shared" si="7"/>
        <v>-15.20710591001404</v>
      </c>
      <c r="C63" s="12">
        <f t="shared" si="7"/>
        <v>0</v>
      </c>
      <c r="D63" s="3">
        <f t="shared" si="7"/>
        <v>92.96809851643557</v>
      </c>
      <c r="E63" s="13">
        <f t="shared" si="7"/>
        <v>9.840072400530076</v>
      </c>
      <c r="F63" s="13">
        <f t="shared" si="7"/>
        <v>22.001835373928397</v>
      </c>
      <c r="G63" s="13">
        <f t="shared" si="7"/>
        <v>29.851080815676035</v>
      </c>
      <c r="H63" s="13">
        <f t="shared" si="7"/>
        <v>17.7153752310266</v>
      </c>
      <c r="I63" s="13">
        <f t="shared" si="7"/>
        <v>23.15675214732313</v>
      </c>
      <c r="J63" s="13">
        <f t="shared" si="7"/>
        <v>33.411440594880034</v>
      </c>
      <c r="K63" s="13">
        <f t="shared" si="7"/>
        <v>25.985207505012948</v>
      </c>
      <c r="L63" s="13">
        <f t="shared" si="7"/>
        <v>25.893919841793146</v>
      </c>
      <c r="M63" s="13">
        <f t="shared" si="7"/>
        <v>28.446990617904316</v>
      </c>
      <c r="N63" s="13">
        <f t="shared" si="7"/>
        <v>32.60258392177174</v>
      </c>
      <c r="O63" s="13">
        <f t="shared" si="7"/>
        <v>28.163565200434576</v>
      </c>
      <c r="P63" s="13">
        <f t="shared" si="7"/>
        <v>35.316846714065825</v>
      </c>
      <c r="Q63" s="13">
        <f t="shared" si="7"/>
        <v>32.017698398637314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27.84574664633896</v>
      </c>
      <c r="W63" s="13">
        <f t="shared" si="7"/>
        <v>13.120096534040101</v>
      </c>
      <c r="X63" s="13">
        <f t="shared" si="7"/>
        <v>0</v>
      </c>
      <c r="Y63" s="13">
        <f t="shared" si="7"/>
        <v>0</v>
      </c>
      <c r="Z63" s="14">
        <f t="shared" si="7"/>
        <v>9.840072400530076</v>
      </c>
    </row>
    <row r="64" spans="1:26" ht="12.75">
      <c r="A64" s="39" t="s">
        <v>106</v>
      </c>
      <c r="B64" s="12">
        <f t="shared" si="7"/>
        <v>-15.915949041309615</v>
      </c>
      <c r="C64" s="12">
        <f t="shared" si="7"/>
        <v>0</v>
      </c>
      <c r="D64" s="3">
        <f t="shared" si="7"/>
        <v>90.95451326354494</v>
      </c>
      <c r="E64" s="13">
        <f t="shared" si="7"/>
        <v>0</v>
      </c>
      <c r="F64" s="13">
        <f t="shared" si="7"/>
        <v>24.25956803121589</v>
      </c>
      <c r="G64" s="13">
        <f t="shared" si="7"/>
        <v>27.566977205353144</v>
      </c>
      <c r="H64" s="13">
        <f t="shared" si="7"/>
        <v>27.401945273504204</v>
      </c>
      <c r="I64" s="13">
        <f t="shared" si="7"/>
        <v>26.409658497400013</v>
      </c>
      <c r="J64" s="13">
        <f t="shared" si="7"/>
        <v>26.444794051562788</v>
      </c>
      <c r="K64" s="13">
        <f t="shared" si="7"/>
        <v>23.33497477190743</v>
      </c>
      <c r="L64" s="13">
        <f t="shared" si="7"/>
        <v>20.656143180525856</v>
      </c>
      <c r="M64" s="13">
        <f t="shared" si="7"/>
        <v>23.492728516364696</v>
      </c>
      <c r="N64" s="13">
        <f t="shared" si="7"/>
        <v>24.86934918656384</v>
      </c>
      <c r="O64" s="13">
        <f t="shared" si="7"/>
        <v>206.8144861130183</v>
      </c>
      <c r="P64" s="13">
        <f t="shared" si="7"/>
        <v>27.00911615464022</v>
      </c>
      <c r="Q64" s="13">
        <f t="shared" si="7"/>
        <v>86.17702613217227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45.26116540815187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60</v>
      </c>
      <c r="E66" s="16">
        <f t="shared" si="7"/>
        <v>7.618728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33.38102095679144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9.657617565378155</v>
      </c>
      <c r="W66" s="16">
        <f t="shared" si="7"/>
        <v>10.1583056253289</v>
      </c>
      <c r="X66" s="16">
        <f t="shared" si="7"/>
        <v>0</v>
      </c>
      <c r="Y66" s="16">
        <f t="shared" si="7"/>
        <v>0</v>
      </c>
      <c r="Z66" s="17">
        <f t="shared" si="7"/>
        <v>7.618728</v>
      </c>
    </row>
    <row r="67" spans="1:26" ht="12.75" hidden="1">
      <c r="A67" s="41" t="s">
        <v>286</v>
      </c>
      <c r="B67" s="24">
        <v>142987972</v>
      </c>
      <c r="C67" s="24"/>
      <c r="D67" s="25">
        <v>156807954</v>
      </c>
      <c r="E67" s="26">
        <v>156807954</v>
      </c>
      <c r="F67" s="26">
        <v>26901997</v>
      </c>
      <c r="G67" s="26">
        <v>12001905</v>
      </c>
      <c r="H67" s="26">
        <v>10799658</v>
      </c>
      <c r="I67" s="26">
        <v>49703560</v>
      </c>
      <c r="J67" s="26">
        <v>11427950</v>
      </c>
      <c r="K67" s="26">
        <v>10666310</v>
      </c>
      <c r="L67" s="26">
        <v>11617489</v>
      </c>
      <c r="M67" s="26">
        <v>33711749</v>
      </c>
      <c r="N67" s="26">
        <v>10215305</v>
      </c>
      <c r="O67" s="26">
        <v>12967436</v>
      </c>
      <c r="P67" s="26">
        <v>10361189</v>
      </c>
      <c r="Q67" s="26">
        <v>33543930</v>
      </c>
      <c r="R67" s="26"/>
      <c r="S67" s="26"/>
      <c r="T67" s="26"/>
      <c r="U67" s="26"/>
      <c r="V67" s="26">
        <v>116959239</v>
      </c>
      <c r="W67" s="26">
        <v>118631437</v>
      </c>
      <c r="X67" s="26"/>
      <c r="Y67" s="25"/>
      <c r="Z67" s="27">
        <v>156807954</v>
      </c>
    </row>
    <row r="68" spans="1:26" ht="12.75" hidden="1">
      <c r="A68" s="37" t="s">
        <v>31</v>
      </c>
      <c r="B68" s="19">
        <v>12791034</v>
      </c>
      <c r="C68" s="19"/>
      <c r="D68" s="20">
        <v>14714136</v>
      </c>
      <c r="E68" s="21">
        <v>14714136</v>
      </c>
      <c r="F68" s="21">
        <v>15161646</v>
      </c>
      <c r="G68" s="21">
        <v>-10716</v>
      </c>
      <c r="H68" s="21">
        <v>48298</v>
      </c>
      <c r="I68" s="21">
        <v>15199228</v>
      </c>
      <c r="J68" s="21">
        <v>18153</v>
      </c>
      <c r="K68" s="21">
        <v>-6049</v>
      </c>
      <c r="L68" s="21">
        <v>61683</v>
      </c>
      <c r="M68" s="21">
        <v>73787</v>
      </c>
      <c r="N68" s="21">
        <v>-430673</v>
      </c>
      <c r="O68" s="21">
        <v>42405</v>
      </c>
      <c r="P68" s="21">
        <v>13432</v>
      </c>
      <c r="Q68" s="21">
        <v>-374836</v>
      </c>
      <c r="R68" s="21"/>
      <c r="S68" s="21"/>
      <c r="T68" s="21"/>
      <c r="U68" s="21"/>
      <c r="V68" s="21">
        <v>14898179</v>
      </c>
      <c r="W68" s="21">
        <v>11035602</v>
      </c>
      <c r="X68" s="21"/>
      <c r="Y68" s="20"/>
      <c r="Z68" s="23">
        <v>14714136</v>
      </c>
    </row>
    <row r="69" spans="1:26" ht="12.75" hidden="1">
      <c r="A69" s="38" t="s">
        <v>32</v>
      </c>
      <c r="B69" s="19">
        <v>106224105</v>
      </c>
      <c r="C69" s="19"/>
      <c r="D69" s="20">
        <v>117093818</v>
      </c>
      <c r="E69" s="21">
        <v>117093818</v>
      </c>
      <c r="F69" s="21">
        <v>9900084</v>
      </c>
      <c r="G69" s="21">
        <v>10107939</v>
      </c>
      <c r="H69" s="21">
        <v>8790426</v>
      </c>
      <c r="I69" s="21">
        <v>28798449</v>
      </c>
      <c r="J69" s="21">
        <v>9385257</v>
      </c>
      <c r="K69" s="21">
        <v>8601121</v>
      </c>
      <c r="L69" s="21">
        <v>9169854</v>
      </c>
      <c r="M69" s="21">
        <v>27156232</v>
      </c>
      <c r="N69" s="21">
        <v>8201358</v>
      </c>
      <c r="O69" s="21">
        <v>10415749</v>
      </c>
      <c r="P69" s="21">
        <v>7767203</v>
      </c>
      <c r="Q69" s="21">
        <v>26384310</v>
      </c>
      <c r="R69" s="21"/>
      <c r="S69" s="21"/>
      <c r="T69" s="21"/>
      <c r="U69" s="21"/>
      <c r="V69" s="21">
        <v>82338991</v>
      </c>
      <c r="W69" s="21">
        <v>88845838</v>
      </c>
      <c r="X69" s="21"/>
      <c r="Y69" s="20"/>
      <c r="Z69" s="23">
        <v>117093818</v>
      </c>
    </row>
    <row r="70" spans="1:26" ht="12.75" hidden="1">
      <c r="A70" s="39" t="s">
        <v>103</v>
      </c>
      <c r="B70" s="19">
        <v>34094797</v>
      </c>
      <c r="C70" s="19"/>
      <c r="D70" s="20">
        <v>40413000</v>
      </c>
      <c r="E70" s="21">
        <v>40413000</v>
      </c>
      <c r="F70" s="21">
        <v>3259834</v>
      </c>
      <c r="G70" s="21">
        <v>3298253</v>
      </c>
      <c r="H70" s="21">
        <v>2144432</v>
      </c>
      <c r="I70" s="21">
        <v>8702519</v>
      </c>
      <c r="J70" s="21">
        <v>2517164</v>
      </c>
      <c r="K70" s="21">
        <v>2328218</v>
      </c>
      <c r="L70" s="21">
        <v>2576752</v>
      </c>
      <c r="M70" s="21">
        <v>7422134</v>
      </c>
      <c r="N70" s="21">
        <v>1970381</v>
      </c>
      <c r="O70" s="21">
        <v>2974434</v>
      </c>
      <c r="P70" s="21">
        <v>2673019</v>
      </c>
      <c r="Q70" s="21">
        <v>7617834</v>
      </c>
      <c r="R70" s="21"/>
      <c r="S70" s="21"/>
      <c r="T70" s="21"/>
      <c r="U70" s="21"/>
      <c r="V70" s="21">
        <v>23742487</v>
      </c>
      <c r="W70" s="21">
        <v>29453310</v>
      </c>
      <c r="X70" s="21"/>
      <c r="Y70" s="20"/>
      <c r="Z70" s="23">
        <v>40413000</v>
      </c>
    </row>
    <row r="71" spans="1:26" ht="12.75" hidden="1">
      <c r="A71" s="39" t="s">
        <v>104</v>
      </c>
      <c r="B71" s="19">
        <v>36116121</v>
      </c>
      <c r="C71" s="19"/>
      <c r="D71" s="20">
        <v>34872338</v>
      </c>
      <c r="E71" s="21">
        <v>34872338</v>
      </c>
      <c r="F71" s="21">
        <v>3177974</v>
      </c>
      <c r="G71" s="21">
        <v>3393416</v>
      </c>
      <c r="H71" s="21">
        <v>3189463</v>
      </c>
      <c r="I71" s="21">
        <v>9760853</v>
      </c>
      <c r="J71" s="21">
        <v>3415748</v>
      </c>
      <c r="K71" s="21">
        <v>2854205</v>
      </c>
      <c r="L71" s="21">
        <v>3189950</v>
      </c>
      <c r="M71" s="21">
        <v>9459903</v>
      </c>
      <c r="N71" s="21">
        <v>2806605</v>
      </c>
      <c r="O71" s="21">
        <v>4047413</v>
      </c>
      <c r="P71" s="21">
        <v>1729961</v>
      </c>
      <c r="Q71" s="21">
        <v>8583979</v>
      </c>
      <c r="R71" s="21"/>
      <c r="S71" s="21"/>
      <c r="T71" s="21"/>
      <c r="U71" s="21"/>
      <c r="V71" s="21">
        <v>27804735</v>
      </c>
      <c r="W71" s="21">
        <v>28036168</v>
      </c>
      <c r="X71" s="21"/>
      <c r="Y71" s="20"/>
      <c r="Z71" s="23">
        <v>34872338</v>
      </c>
    </row>
    <row r="72" spans="1:26" ht="12.75" hidden="1">
      <c r="A72" s="39" t="s">
        <v>105</v>
      </c>
      <c r="B72" s="19">
        <v>21907173</v>
      </c>
      <c r="C72" s="19"/>
      <c r="D72" s="20">
        <v>24751200</v>
      </c>
      <c r="E72" s="21">
        <v>24751200</v>
      </c>
      <c r="F72" s="21">
        <v>2066064</v>
      </c>
      <c r="G72" s="21">
        <v>2025461</v>
      </c>
      <c r="H72" s="21">
        <v>2053335</v>
      </c>
      <c r="I72" s="21">
        <v>6144860</v>
      </c>
      <c r="J72" s="21">
        <v>2045051</v>
      </c>
      <c r="K72" s="21">
        <v>2033734</v>
      </c>
      <c r="L72" s="21">
        <v>2015589</v>
      </c>
      <c r="M72" s="21">
        <v>6094374</v>
      </c>
      <c r="N72" s="21">
        <v>2029241</v>
      </c>
      <c r="O72" s="21">
        <v>2010232</v>
      </c>
      <c r="P72" s="21">
        <v>1988643</v>
      </c>
      <c r="Q72" s="21">
        <v>6028116</v>
      </c>
      <c r="R72" s="21"/>
      <c r="S72" s="21"/>
      <c r="T72" s="21"/>
      <c r="U72" s="21"/>
      <c r="V72" s="21">
        <v>18267350</v>
      </c>
      <c r="W72" s="21">
        <v>18563400</v>
      </c>
      <c r="X72" s="21"/>
      <c r="Y72" s="20"/>
      <c r="Z72" s="23">
        <v>24751200</v>
      </c>
    </row>
    <row r="73" spans="1:26" ht="12.75" hidden="1">
      <c r="A73" s="39" t="s">
        <v>106</v>
      </c>
      <c r="B73" s="19">
        <v>14106014</v>
      </c>
      <c r="C73" s="19"/>
      <c r="D73" s="20">
        <v>17057280</v>
      </c>
      <c r="E73" s="21">
        <v>17057280</v>
      </c>
      <c r="F73" s="21">
        <v>1396212</v>
      </c>
      <c r="G73" s="21">
        <v>1390809</v>
      </c>
      <c r="H73" s="21">
        <v>1403196</v>
      </c>
      <c r="I73" s="21">
        <v>4190217</v>
      </c>
      <c r="J73" s="21">
        <v>1407294</v>
      </c>
      <c r="K73" s="21">
        <v>1384964</v>
      </c>
      <c r="L73" s="21">
        <v>1387563</v>
      </c>
      <c r="M73" s="21">
        <v>4179821</v>
      </c>
      <c r="N73" s="21">
        <v>1395131</v>
      </c>
      <c r="O73" s="21">
        <v>1383670</v>
      </c>
      <c r="P73" s="21">
        <v>1375580</v>
      </c>
      <c r="Q73" s="21">
        <v>4154381</v>
      </c>
      <c r="R73" s="21"/>
      <c r="S73" s="21"/>
      <c r="T73" s="21"/>
      <c r="U73" s="21"/>
      <c r="V73" s="21">
        <v>12524419</v>
      </c>
      <c r="W73" s="21">
        <v>12792960</v>
      </c>
      <c r="X73" s="21"/>
      <c r="Y73" s="20"/>
      <c r="Z73" s="23">
        <v>17057280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23972833</v>
      </c>
      <c r="C75" s="28"/>
      <c r="D75" s="29">
        <v>25000000</v>
      </c>
      <c r="E75" s="30">
        <v>25000000</v>
      </c>
      <c r="F75" s="30">
        <v>1840267</v>
      </c>
      <c r="G75" s="30">
        <v>1904682</v>
      </c>
      <c r="H75" s="30">
        <v>1960934</v>
      </c>
      <c r="I75" s="30">
        <v>5705883</v>
      </c>
      <c r="J75" s="30">
        <v>2024540</v>
      </c>
      <c r="K75" s="30">
        <v>2071238</v>
      </c>
      <c r="L75" s="30">
        <v>2385952</v>
      </c>
      <c r="M75" s="30">
        <v>6481730</v>
      </c>
      <c r="N75" s="30">
        <v>2444620</v>
      </c>
      <c r="O75" s="30">
        <v>2509282</v>
      </c>
      <c r="P75" s="30">
        <v>2580554</v>
      </c>
      <c r="Q75" s="30">
        <v>7534456</v>
      </c>
      <c r="R75" s="30"/>
      <c r="S75" s="30"/>
      <c r="T75" s="30"/>
      <c r="U75" s="30"/>
      <c r="V75" s="30">
        <v>19722069</v>
      </c>
      <c r="W75" s="30">
        <v>18749997</v>
      </c>
      <c r="X75" s="30"/>
      <c r="Y75" s="29"/>
      <c r="Z75" s="31">
        <v>25000000</v>
      </c>
    </row>
    <row r="76" spans="1:26" ht="12.75" hidden="1">
      <c r="A76" s="42" t="s">
        <v>287</v>
      </c>
      <c r="B76" s="32">
        <v>52891162</v>
      </c>
      <c r="C76" s="32"/>
      <c r="D76" s="33">
        <v>140633132</v>
      </c>
      <c r="E76" s="34">
        <v>17741157</v>
      </c>
      <c r="F76" s="34">
        <v>4075462</v>
      </c>
      <c r="G76" s="34">
        <v>7535225</v>
      </c>
      <c r="H76" s="34">
        <v>7303965</v>
      </c>
      <c r="I76" s="34">
        <v>18914652</v>
      </c>
      <c r="J76" s="34">
        <v>5590679</v>
      </c>
      <c r="K76" s="34">
        <v>4418746</v>
      </c>
      <c r="L76" s="34">
        <v>5345722</v>
      </c>
      <c r="M76" s="34">
        <v>15355147</v>
      </c>
      <c r="N76" s="34">
        <v>4882414</v>
      </c>
      <c r="O76" s="34">
        <v>6298449</v>
      </c>
      <c r="P76" s="34">
        <v>6750385</v>
      </c>
      <c r="Q76" s="34">
        <v>17931248</v>
      </c>
      <c r="R76" s="34"/>
      <c r="S76" s="34"/>
      <c r="T76" s="34"/>
      <c r="U76" s="34"/>
      <c r="V76" s="34">
        <v>52201047</v>
      </c>
      <c r="W76" s="34">
        <v>17741157</v>
      </c>
      <c r="X76" s="34"/>
      <c r="Y76" s="33"/>
      <c r="Z76" s="35">
        <v>17741157</v>
      </c>
    </row>
    <row r="77" spans="1:26" ht="12.75" hidden="1">
      <c r="A77" s="37" t="s">
        <v>31</v>
      </c>
      <c r="B77" s="19">
        <v>8479734</v>
      </c>
      <c r="C77" s="19"/>
      <c r="D77" s="20">
        <v>13242720</v>
      </c>
      <c r="E77" s="21">
        <v>5131317</v>
      </c>
      <c r="F77" s="21">
        <v>655549</v>
      </c>
      <c r="G77" s="21">
        <v>494918</v>
      </c>
      <c r="H77" s="21">
        <v>550876</v>
      </c>
      <c r="I77" s="21">
        <v>1701343</v>
      </c>
      <c r="J77" s="21">
        <v>983123</v>
      </c>
      <c r="K77" s="21">
        <v>878269</v>
      </c>
      <c r="L77" s="21">
        <v>707260</v>
      </c>
      <c r="M77" s="21">
        <v>2568652</v>
      </c>
      <c r="N77" s="21">
        <v>861322</v>
      </c>
      <c r="O77" s="21">
        <v>636705</v>
      </c>
      <c r="P77" s="21">
        <v>1337618</v>
      </c>
      <c r="Q77" s="21">
        <v>2835645</v>
      </c>
      <c r="R77" s="21"/>
      <c r="S77" s="21"/>
      <c r="T77" s="21"/>
      <c r="U77" s="21"/>
      <c r="V77" s="21">
        <v>7105640</v>
      </c>
      <c r="W77" s="21">
        <v>5131317</v>
      </c>
      <c r="X77" s="21"/>
      <c r="Y77" s="20"/>
      <c r="Z77" s="23">
        <v>5131317</v>
      </c>
    </row>
    <row r="78" spans="1:26" ht="12.75" hidden="1">
      <c r="A78" s="38" t="s">
        <v>32</v>
      </c>
      <c r="B78" s="19">
        <v>20438595</v>
      </c>
      <c r="C78" s="19"/>
      <c r="D78" s="20">
        <v>112390412</v>
      </c>
      <c r="E78" s="21">
        <v>10705158</v>
      </c>
      <c r="F78" s="21">
        <v>3419913</v>
      </c>
      <c r="G78" s="21">
        <v>5135625</v>
      </c>
      <c r="H78" s="21">
        <v>6753089</v>
      </c>
      <c r="I78" s="21">
        <v>15308627</v>
      </c>
      <c r="J78" s="21">
        <v>4607556</v>
      </c>
      <c r="K78" s="21">
        <v>3540477</v>
      </c>
      <c r="L78" s="21">
        <v>4638462</v>
      </c>
      <c r="M78" s="21">
        <v>12786495</v>
      </c>
      <c r="N78" s="21">
        <v>4021092</v>
      </c>
      <c r="O78" s="21">
        <v>5661744</v>
      </c>
      <c r="P78" s="21">
        <v>5412767</v>
      </c>
      <c r="Q78" s="21">
        <v>15095603</v>
      </c>
      <c r="R78" s="21"/>
      <c r="S78" s="21"/>
      <c r="T78" s="21"/>
      <c r="U78" s="21"/>
      <c r="V78" s="21">
        <v>43190725</v>
      </c>
      <c r="W78" s="21">
        <v>10705158</v>
      </c>
      <c r="X78" s="21"/>
      <c r="Y78" s="20"/>
      <c r="Z78" s="23">
        <v>10705158</v>
      </c>
    </row>
    <row r="79" spans="1:26" ht="12.75" hidden="1">
      <c r="A79" s="39" t="s">
        <v>103</v>
      </c>
      <c r="B79" s="19">
        <v>29722212</v>
      </c>
      <c r="C79" s="19"/>
      <c r="D79" s="20">
        <v>38933426</v>
      </c>
      <c r="E79" s="21">
        <v>4451421</v>
      </c>
      <c r="F79" s="21">
        <v>2280464</v>
      </c>
      <c r="G79" s="21">
        <v>3335376</v>
      </c>
      <c r="H79" s="21">
        <v>5331485</v>
      </c>
      <c r="I79" s="21">
        <v>10947325</v>
      </c>
      <c r="J79" s="21">
        <v>2829540</v>
      </c>
      <c r="K79" s="21">
        <v>2077970</v>
      </c>
      <c r="L79" s="21">
        <v>3282311</v>
      </c>
      <c r="M79" s="21">
        <v>8189821</v>
      </c>
      <c r="N79" s="21">
        <v>2273910</v>
      </c>
      <c r="O79" s="21">
        <v>1676996</v>
      </c>
      <c r="P79" s="21">
        <v>3628260</v>
      </c>
      <c r="Q79" s="21">
        <v>7579166</v>
      </c>
      <c r="R79" s="21"/>
      <c r="S79" s="21"/>
      <c r="T79" s="21"/>
      <c r="U79" s="21"/>
      <c r="V79" s="21">
        <v>26716312</v>
      </c>
      <c r="W79" s="21">
        <v>4451421</v>
      </c>
      <c r="X79" s="21"/>
      <c r="Y79" s="20"/>
      <c r="Z79" s="23">
        <v>4451421</v>
      </c>
    </row>
    <row r="80" spans="1:26" ht="12.75" hidden="1">
      <c r="A80" s="39" t="s">
        <v>104</v>
      </c>
      <c r="B80" s="19">
        <v>-7478249</v>
      </c>
      <c r="C80" s="19"/>
      <c r="D80" s="20">
        <v>34931900</v>
      </c>
      <c r="E80" s="21">
        <v>3818201</v>
      </c>
      <c r="F80" s="21">
        <v>346162</v>
      </c>
      <c r="G80" s="21">
        <v>812223</v>
      </c>
      <c r="H80" s="21">
        <v>673345</v>
      </c>
      <c r="I80" s="21">
        <v>1831730</v>
      </c>
      <c r="J80" s="21">
        <v>722579</v>
      </c>
      <c r="K80" s="21">
        <v>610856</v>
      </c>
      <c r="L80" s="21">
        <v>547619</v>
      </c>
      <c r="M80" s="21">
        <v>1881054</v>
      </c>
      <c r="N80" s="21">
        <v>738637</v>
      </c>
      <c r="O80" s="21">
        <v>556965</v>
      </c>
      <c r="P80" s="21">
        <v>710649</v>
      </c>
      <c r="Q80" s="21">
        <v>2006251</v>
      </c>
      <c r="R80" s="21"/>
      <c r="S80" s="21"/>
      <c r="T80" s="21"/>
      <c r="U80" s="21"/>
      <c r="V80" s="21">
        <v>5719035</v>
      </c>
      <c r="W80" s="21">
        <v>3818201</v>
      </c>
      <c r="X80" s="21"/>
      <c r="Y80" s="20"/>
      <c r="Z80" s="23">
        <v>3818201</v>
      </c>
    </row>
    <row r="81" spans="1:26" ht="12.75" hidden="1">
      <c r="A81" s="39" t="s">
        <v>105</v>
      </c>
      <c r="B81" s="19">
        <v>-3331447</v>
      </c>
      <c r="C81" s="19"/>
      <c r="D81" s="20">
        <v>23010720</v>
      </c>
      <c r="E81" s="21">
        <v>2435536</v>
      </c>
      <c r="F81" s="21">
        <v>454572</v>
      </c>
      <c r="G81" s="21">
        <v>604622</v>
      </c>
      <c r="H81" s="21">
        <v>363756</v>
      </c>
      <c r="I81" s="21">
        <v>1422950</v>
      </c>
      <c r="J81" s="21">
        <v>683281</v>
      </c>
      <c r="K81" s="21">
        <v>528470</v>
      </c>
      <c r="L81" s="21">
        <v>521915</v>
      </c>
      <c r="M81" s="21">
        <v>1733666</v>
      </c>
      <c r="N81" s="21">
        <v>661585</v>
      </c>
      <c r="O81" s="21">
        <v>566153</v>
      </c>
      <c r="P81" s="21">
        <v>702326</v>
      </c>
      <c r="Q81" s="21">
        <v>1930064</v>
      </c>
      <c r="R81" s="21"/>
      <c r="S81" s="21"/>
      <c r="T81" s="21"/>
      <c r="U81" s="21"/>
      <c r="V81" s="21">
        <v>5086680</v>
      </c>
      <c r="W81" s="21">
        <v>2435536</v>
      </c>
      <c r="X81" s="21"/>
      <c r="Y81" s="20"/>
      <c r="Z81" s="23">
        <v>2435536</v>
      </c>
    </row>
    <row r="82" spans="1:26" ht="12.75" hidden="1">
      <c r="A82" s="39" t="s">
        <v>106</v>
      </c>
      <c r="B82" s="19">
        <v>-2245106</v>
      </c>
      <c r="C82" s="19"/>
      <c r="D82" s="20">
        <v>15514366</v>
      </c>
      <c r="E82" s="21"/>
      <c r="F82" s="21">
        <v>338715</v>
      </c>
      <c r="G82" s="21">
        <v>383404</v>
      </c>
      <c r="H82" s="21">
        <v>384503</v>
      </c>
      <c r="I82" s="21">
        <v>1106622</v>
      </c>
      <c r="J82" s="21">
        <v>372156</v>
      </c>
      <c r="K82" s="21">
        <v>323181</v>
      </c>
      <c r="L82" s="21">
        <v>286617</v>
      </c>
      <c r="M82" s="21">
        <v>981954</v>
      </c>
      <c r="N82" s="21">
        <v>346960</v>
      </c>
      <c r="O82" s="21">
        <v>2861630</v>
      </c>
      <c r="P82" s="21">
        <v>371532</v>
      </c>
      <c r="Q82" s="21">
        <v>3580122</v>
      </c>
      <c r="R82" s="21"/>
      <c r="S82" s="21"/>
      <c r="T82" s="21"/>
      <c r="U82" s="21"/>
      <c r="V82" s="21">
        <v>5668698</v>
      </c>
      <c r="W82" s="21"/>
      <c r="X82" s="21"/>
      <c r="Y82" s="20"/>
      <c r="Z82" s="23"/>
    </row>
    <row r="83" spans="1:26" ht="12.75" hidden="1">
      <c r="A83" s="39" t="s">
        <v>107</v>
      </c>
      <c r="B83" s="19">
        <v>3771185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23972833</v>
      </c>
      <c r="C84" s="28"/>
      <c r="D84" s="29">
        <v>15000000</v>
      </c>
      <c r="E84" s="30">
        <v>1904682</v>
      </c>
      <c r="F84" s="30"/>
      <c r="G84" s="30">
        <v>1904682</v>
      </c>
      <c r="H84" s="30"/>
      <c r="I84" s="30">
        <v>1904682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1904682</v>
      </c>
      <c r="W84" s="30">
        <v>1904682</v>
      </c>
      <c r="X84" s="30"/>
      <c r="Y84" s="29"/>
      <c r="Z84" s="31">
        <v>1904682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2622322</v>
      </c>
      <c r="D5" s="357">
        <f t="shared" si="0"/>
        <v>0</v>
      </c>
      <c r="E5" s="356">
        <f t="shared" si="0"/>
        <v>2267000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1324993</v>
      </c>
      <c r="D6" s="340">
        <f aca="true" t="shared" si="1" ref="D6:AA6">+D7</f>
        <v>0</v>
      </c>
      <c r="E6" s="60">
        <f t="shared" si="1"/>
        <v>1010000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1324993</v>
      </c>
      <c r="D7" s="340"/>
      <c r="E7" s="60">
        <v>1010000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30577</v>
      </c>
      <c r="D8" s="340">
        <f t="shared" si="2"/>
        <v>0</v>
      </c>
      <c r="E8" s="60">
        <f t="shared" si="2"/>
        <v>117000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30577</v>
      </c>
      <c r="D9" s="340"/>
      <c r="E9" s="60">
        <v>117000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516893</v>
      </c>
      <c r="D11" s="363">
        <f aca="true" t="shared" si="3" ref="D11:AA11">+D12</f>
        <v>0</v>
      </c>
      <c r="E11" s="362">
        <f t="shared" si="3"/>
        <v>490000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516893</v>
      </c>
      <c r="D12" s="340"/>
      <c r="E12" s="60">
        <v>490000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276647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276647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473212</v>
      </c>
      <c r="D15" s="340">
        <f t="shared" si="5"/>
        <v>0</v>
      </c>
      <c r="E15" s="60">
        <f t="shared" si="5"/>
        <v>650000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473212</v>
      </c>
      <c r="D20" s="340"/>
      <c r="E20" s="60">
        <v>650000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87362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87362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47321</v>
      </c>
      <c r="D37" s="344">
        <f aca="true" t="shared" si="8" ref="D37:AA37">+D38</f>
        <v>0</v>
      </c>
      <c r="E37" s="343">
        <f t="shared" si="8"/>
        <v>30000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47321</v>
      </c>
      <c r="D38" s="340"/>
      <c r="E38" s="60">
        <v>30000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1871735</v>
      </c>
      <c r="D40" s="344">
        <f t="shared" si="9"/>
        <v>0</v>
      </c>
      <c r="E40" s="343">
        <f t="shared" si="9"/>
        <v>2740600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2353000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177600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1871735</v>
      </c>
      <c r="D49" s="368"/>
      <c r="E49" s="54">
        <v>210000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4628740</v>
      </c>
      <c r="D60" s="346">
        <f t="shared" si="14"/>
        <v>0</v>
      </c>
      <c r="E60" s="219">
        <f t="shared" si="14"/>
        <v>5037600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74790893</v>
      </c>
      <c r="D5" s="153">
        <f>SUM(D6:D8)</f>
        <v>0</v>
      </c>
      <c r="E5" s="154">
        <f t="shared" si="0"/>
        <v>77913032</v>
      </c>
      <c r="F5" s="100">
        <f t="shared" si="0"/>
        <v>77913032</v>
      </c>
      <c r="G5" s="100">
        <f t="shared" si="0"/>
        <v>18014851</v>
      </c>
      <c r="H5" s="100">
        <f t="shared" si="0"/>
        <v>5154485</v>
      </c>
      <c r="I5" s="100">
        <f t="shared" si="0"/>
        <v>2126331</v>
      </c>
      <c r="J5" s="100">
        <f t="shared" si="0"/>
        <v>25295667</v>
      </c>
      <c r="K5" s="100">
        <f t="shared" si="0"/>
        <v>6777919</v>
      </c>
      <c r="L5" s="100">
        <f t="shared" si="0"/>
        <v>2370452</v>
      </c>
      <c r="M5" s="100">
        <f t="shared" si="0"/>
        <v>7142779</v>
      </c>
      <c r="N5" s="100">
        <f t="shared" si="0"/>
        <v>16291150</v>
      </c>
      <c r="O5" s="100">
        <f t="shared" si="0"/>
        <v>8601410</v>
      </c>
      <c r="P5" s="100">
        <f t="shared" si="0"/>
        <v>2610310</v>
      </c>
      <c r="Q5" s="100">
        <f t="shared" si="0"/>
        <v>7101531</v>
      </c>
      <c r="R5" s="100">
        <f t="shared" si="0"/>
        <v>18313251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59900068</v>
      </c>
      <c r="X5" s="100">
        <f t="shared" si="0"/>
        <v>58136499</v>
      </c>
      <c r="Y5" s="100">
        <f t="shared" si="0"/>
        <v>1763569</v>
      </c>
      <c r="Z5" s="137">
        <f>+IF(X5&lt;&gt;0,+(Y5/X5)*100,0)</f>
        <v>3.033497080723764</v>
      </c>
      <c r="AA5" s="153">
        <f>SUM(AA6:AA8)</f>
        <v>77913032</v>
      </c>
    </row>
    <row r="6" spans="1:27" ht="12.75">
      <c r="A6" s="138" t="s">
        <v>75</v>
      </c>
      <c r="B6" s="136"/>
      <c r="C6" s="155">
        <v>13282727</v>
      </c>
      <c r="D6" s="155"/>
      <c r="E6" s="156">
        <v>21623831</v>
      </c>
      <c r="F6" s="60">
        <v>21623831</v>
      </c>
      <c r="G6" s="60"/>
      <c r="H6" s="60">
        <v>2404925</v>
      </c>
      <c r="I6" s="60"/>
      <c r="J6" s="60">
        <v>2404925</v>
      </c>
      <c r="K6" s="60">
        <v>3226086</v>
      </c>
      <c r="L6" s="60">
        <v>-44739</v>
      </c>
      <c r="M6" s="60">
        <v>2654696</v>
      </c>
      <c r="N6" s="60">
        <v>5836043</v>
      </c>
      <c r="O6" s="60">
        <v>2547590</v>
      </c>
      <c r="P6" s="60"/>
      <c r="Q6" s="60">
        <v>3213883</v>
      </c>
      <c r="R6" s="60">
        <v>5761473</v>
      </c>
      <c r="S6" s="60"/>
      <c r="T6" s="60"/>
      <c r="U6" s="60"/>
      <c r="V6" s="60"/>
      <c r="W6" s="60">
        <v>14002441</v>
      </c>
      <c r="X6" s="60">
        <v>15324651</v>
      </c>
      <c r="Y6" s="60">
        <v>-1322210</v>
      </c>
      <c r="Z6" s="140">
        <v>-8.63</v>
      </c>
      <c r="AA6" s="155">
        <v>21623831</v>
      </c>
    </row>
    <row r="7" spans="1:27" ht="12.75">
      <c r="A7" s="138" t="s">
        <v>76</v>
      </c>
      <c r="B7" s="136"/>
      <c r="C7" s="157">
        <v>61508166</v>
      </c>
      <c r="D7" s="157"/>
      <c r="E7" s="158">
        <v>56289201</v>
      </c>
      <c r="F7" s="159">
        <v>56289201</v>
      </c>
      <c r="G7" s="159">
        <v>18014851</v>
      </c>
      <c r="H7" s="159">
        <v>2749555</v>
      </c>
      <c r="I7" s="159">
        <v>2126326</v>
      </c>
      <c r="J7" s="159">
        <v>22890732</v>
      </c>
      <c r="K7" s="159">
        <v>3551833</v>
      </c>
      <c r="L7" s="159">
        <v>2404919</v>
      </c>
      <c r="M7" s="159">
        <v>4488083</v>
      </c>
      <c r="N7" s="159">
        <v>10444835</v>
      </c>
      <c r="O7" s="159">
        <v>6053820</v>
      </c>
      <c r="P7" s="159">
        <v>2610310</v>
      </c>
      <c r="Q7" s="159">
        <v>3887648</v>
      </c>
      <c r="R7" s="159">
        <v>12551778</v>
      </c>
      <c r="S7" s="159"/>
      <c r="T7" s="159"/>
      <c r="U7" s="159"/>
      <c r="V7" s="159"/>
      <c r="W7" s="159">
        <v>45887345</v>
      </c>
      <c r="X7" s="159">
        <v>41643792</v>
      </c>
      <c r="Y7" s="159">
        <v>4243553</v>
      </c>
      <c r="Z7" s="141">
        <v>10.19</v>
      </c>
      <c r="AA7" s="157">
        <v>56289201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5</v>
      </c>
      <c r="I8" s="60">
        <v>5</v>
      </c>
      <c r="J8" s="60">
        <v>10</v>
      </c>
      <c r="K8" s="60"/>
      <c r="L8" s="60">
        <v>10272</v>
      </c>
      <c r="M8" s="60"/>
      <c r="N8" s="60">
        <v>10272</v>
      </c>
      <c r="O8" s="60"/>
      <c r="P8" s="60"/>
      <c r="Q8" s="60"/>
      <c r="R8" s="60"/>
      <c r="S8" s="60"/>
      <c r="T8" s="60"/>
      <c r="U8" s="60"/>
      <c r="V8" s="60"/>
      <c r="W8" s="60">
        <v>10282</v>
      </c>
      <c r="X8" s="60">
        <v>1168056</v>
      </c>
      <c r="Y8" s="60">
        <v>-1157774</v>
      </c>
      <c r="Z8" s="140">
        <v>-99.12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14551206</v>
      </c>
      <c r="D9" s="153">
        <f>SUM(D10:D14)</f>
        <v>0</v>
      </c>
      <c r="E9" s="154">
        <f t="shared" si="1"/>
        <v>11418075</v>
      </c>
      <c r="F9" s="100">
        <f t="shared" si="1"/>
        <v>11418075</v>
      </c>
      <c r="G9" s="100">
        <f t="shared" si="1"/>
        <v>283679</v>
      </c>
      <c r="H9" s="100">
        <f t="shared" si="1"/>
        <v>1093564</v>
      </c>
      <c r="I9" s="100">
        <f t="shared" si="1"/>
        <v>159684</v>
      </c>
      <c r="J9" s="100">
        <f t="shared" si="1"/>
        <v>1536927</v>
      </c>
      <c r="K9" s="100">
        <f t="shared" si="1"/>
        <v>2015589</v>
      </c>
      <c r="L9" s="100">
        <f t="shared" si="1"/>
        <v>167595</v>
      </c>
      <c r="M9" s="100">
        <f t="shared" si="1"/>
        <v>1675116</v>
      </c>
      <c r="N9" s="100">
        <f t="shared" si="1"/>
        <v>3858300</v>
      </c>
      <c r="O9" s="100">
        <f t="shared" si="1"/>
        <v>1462813</v>
      </c>
      <c r="P9" s="100">
        <f t="shared" si="1"/>
        <v>123338</v>
      </c>
      <c r="Q9" s="100">
        <f t="shared" si="1"/>
        <v>2019726</v>
      </c>
      <c r="R9" s="100">
        <f t="shared" si="1"/>
        <v>3605877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9001104</v>
      </c>
      <c r="X9" s="100">
        <f t="shared" si="1"/>
        <v>8861823</v>
      </c>
      <c r="Y9" s="100">
        <f t="shared" si="1"/>
        <v>139281</v>
      </c>
      <c r="Z9" s="137">
        <f>+IF(X9&lt;&gt;0,+(Y9/X9)*100,0)</f>
        <v>1.5716969296272336</v>
      </c>
      <c r="AA9" s="153">
        <f>SUM(AA10:AA14)</f>
        <v>11418075</v>
      </c>
    </row>
    <row r="10" spans="1:27" ht="12.75">
      <c r="A10" s="138" t="s">
        <v>79</v>
      </c>
      <c r="B10" s="136"/>
      <c r="C10" s="155">
        <v>8501229</v>
      </c>
      <c r="D10" s="155"/>
      <c r="E10" s="156">
        <v>2068252</v>
      </c>
      <c r="F10" s="60">
        <v>2068252</v>
      </c>
      <c r="G10" s="60">
        <v>283679</v>
      </c>
      <c r="H10" s="60">
        <v>109692</v>
      </c>
      <c r="I10" s="60">
        <v>159684</v>
      </c>
      <c r="J10" s="60">
        <v>553055</v>
      </c>
      <c r="K10" s="60">
        <v>405223</v>
      </c>
      <c r="L10" s="60">
        <v>122856</v>
      </c>
      <c r="M10" s="60">
        <v>579717</v>
      </c>
      <c r="N10" s="60">
        <v>1107796</v>
      </c>
      <c r="O10" s="60">
        <v>121373</v>
      </c>
      <c r="P10" s="60">
        <v>123338</v>
      </c>
      <c r="Q10" s="60">
        <v>450173</v>
      </c>
      <c r="R10" s="60">
        <v>694884</v>
      </c>
      <c r="S10" s="60"/>
      <c r="T10" s="60"/>
      <c r="U10" s="60"/>
      <c r="V10" s="60"/>
      <c r="W10" s="60">
        <v>2355735</v>
      </c>
      <c r="X10" s="60">
        <v>1551186</v>
      </c>
      <c r="Y10" s="60">
        <v>804549</v>
      </c>
      <c r="Z10" s="140">
        <v>51.87</v>
      </c>
      <c r="AA10" s="155">
        <v>2068252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4430195</v>
      </c>
      <c r="D12" s="155"/>
      <c r="E12" s="156">
        <v>6784948</v>
      </c>
      <c r="F12" s="60">
        <v>6784948</v>
      </c>
      <c r="G12" s="60"/>
      <c r="H12" s="60">
        <v>711911</v>
      </c>
      <c r="I12" s="60"/>
      <c r="J12" s="60">
        <v>711911</v>
      </c>
      <c r="K12" s="60">
        <v>1294360</v>
      </c>
      <c r="L12" s="60"/>
      <c r="M12" s="60">
        <v>972689</v>
      </c>
      <c r="N12" s="60">
        <v>2267049</v>
      </c>
      <c r="O12" s="60">
        <v>1016880</v>
      </c>
      <c r="P12" s="60"/>
      <c r="Q12" s="60">
        <v>1221542</v>
      </c>
      <c r="R12" s="60">
        <v>2238422</v>
      </c>
      <c r="S12" s="60"/>
      <c r="T12" s="60"/>
      <c r="U12" s="60"/>
      <c r="V12" s="60"/>
      <c r="W12" s="60">
        <v>5217382</v>
      </c>
      <c r="X12" s="60">
        <v>5333958</v>
      </c>
      <c r="Y12" s="60">
        <v>-116576</v>
      </c>
      <c r="Z12" s="140">
        <v>-2.19</v>
      </c>
      <c r="AA12" s="155">
        <v>6784948</v>
      </c>
    </row>
    <row r="13" spans="1:27" ht="12.75">
      <c r="A13" s="138" t="s">
        <v>82</v>
      </c>
      <c r="B13" s="136"/>
      <c r="C13" s="155">
        <v>1619782</v>
      </c>
      <c r="D13" s="155"/>
      <c r="E13" s="156">
        <v>2564875</v>
      </c>
      <c r="F13" s="60">
        <v>2564875</v>
      </c>
      <c r="G13" s="60"/>
      <c r="H13" s="60">
        <v>271961</v>
      </c>
      <c r="I13" s="60"/>
      <c r="J13" s="60">
        <v>271961</v>
      </c>
      <c r="K13" s="60">
        <v>316006</v>
      </c>
      <c r="L13" s="60">
        <v>44739</v>
      </c>
      <c r="M13" s="60">
        <v>122710</v>
      </c>
      <c r="N13" s="60">
        <v>483455</v>
      </c>
      <c r="O13" s="60">
        <v>324560</v>
      </c>
      <c r="P13" s="60"/>
      <c r="Q13" s="60">
        <v>348011</v>
      </c>
      <c r="R13" s="60">
        <v>672571</v>
      </c>
      <c r="S13" s="60"/>
      <c r="T13" s="60"/>
      <c r="U13" s="60"/>
      <c r="V13" s="60"/>
      <c r="W13" s="60">
        <v>1427987</v>
      </c>
      <c r="X13" s="60">
        <v>1976679</v>
      </c>
      <c r="Y13" s="60">
        <v>-548692</v>
      </c>
      <c r="Z13" s="140">
        <v>-27.76</v>
      </c>
      <c r="AA13" s="155">
        <v>2564875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31468752</v>
      </c>
      <c r="D15" s="153">
        <f>SUM(D16:D18)</f>
        <v>0</v>
      </c>
      <c r="E15" s="154">
        <f t="shared" si="2"/>
        <v>22021924</v>
      </c>
      <c r="F15" s="100">
        <f t="shared" si="2"/>
        <v>22021924</v>
      </c>
      <c r="G15" s="100">
        <f t="shared" si="2"/>
        <v>0</v>
      </c>
      <c r="H15" s="100">
        <f t="shared" si="2"/>
        <v>1703742</v>
      </c>
      <c r="I15" s="100">
        <f t="shared" si="2"/>
        <v>0</v>
      </c>
      <c r="J15" s="100">
        <f t="shared" si="2"/>
        <v>1703742</v>
      </c>
      <c r="K15" s="100">
        <f t="shared" si="2"/>
        <v>2280223</v>
      </c>
      <c r="L15" s="100">
        <f t="shared" si="2"/>
        <v>331477</v>
      </c>
      <c r="M15" s="100">
        <f t="shared" si="2"/>
        <v>4279231</v>
      </c>
      <c r="N15" s="100">
        <f t="shared" si="2"/>
        <v>6890931</v>
      </c>
      <c r="O15" s="100">
        <f t="shared" si="2"/>
        <v>497487</v>
      </c>
      <c r="P15" s="100">
        <f t="shared" si="2"/>
        <v>197314</v>
      </c>
      <c r="Q15" s="100">
        <f t="shared" si="2"/>
        <v>1902460</v>
      </c>
      <c r="R15" s="100">
        <f t="shared" si="2"/>
        <v>2597261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11191934</v>
      </c>
      <c r="X15" s="100">
        <f t="shared" si="2"/>
        <v>16516440</v>
      </c>
      <c r="Y15" s="100">
        <f t="shared" si="2"/>
        <v>-5324506</v>
      </c>
      <c r="Z15" s="137">
        <f>+IF(X15&lt;&gt;0,+(Y15/X15)*100,0)</f>
        <v>-32.23761294806871</v>
      </c>
      <c r="AA15" s="153">
        <f>SUM(AA16:AA18)</f>
        <v>22021924</v>
      </c>
    </row>
    <row r="16" spans="1:27" ht="12.75">
      <c r="A16" s="138" t="s">
        <v>85</v>
      </c>
      <c r="B16" s="136"/>
      <c r="C16" s="155">
        <v>1453518</v>
      </c>
      <c r="D16" s="155"/>
      <c r="E16" s="156">
        <v>2375351</v>
      </c>
      <c r="F16" s="60">
        <v>2375351</v>
      </c>
      <c r="G16" s="60"/>
      <c r="H16" s="60">
        <v>306306</v>
      </c>
      <c r="I16" s="60"/>
      <c r="J16" s="60">
        <v>306306</v>
      </c>
      <c r="K16" s="60">
        <v>140943</v>
      </c>
      <c r="L16" s="60">
        <v>105689</v>
      </c>
      <c r="M16" s="60">
        <v>-85449</v>
      </c>
      <c r="N16" s="60">
        <v>161183</v>
      </c>
      <c r="O16" s="60">
        <v>327807</v>
      </c>
      <c r="P16" s="60"/>
      <c r="Q16" s="60">
        <v>330452</v>
      </c>
      <c r="R16" s="60">
        <v>658259</v>
      </c>
      <c r="S16" s="60"/>
      <c r="T16" s="60"/>
      <c r="U16" s="60"/>
      <c r="V16" s="60"/>
      <c r="W16" s="60">
        <v>1125748</v>
      </c>
      <c r="X16" s="60">
        <v>1781514</v>
      </c>
      <c r="Y16" s="60">
        <v>-655766</v>
      </c>
      <c r="Z16" s="140">
        <v>-36.81</v>
      </c>
      <c r="AA16" s="155">
        <v>2375351</v>
      </c>
    </row>
    <row r="17" spans="1:27" ht="12.75">
      <c r="A17" s="138" t="s">
        <v>86</v>
      </c>
      <c r="B17" s="136"/>
      <c r="C17" s="155">
        <v>30015234</v>
      </c>
      <c r="D17" s="155"/>
      <c r="E17" s="156">
        <v>19646573</v>
      </c>
      <c r="F17" s="60">
        <v>19646573</v>
      </c>
      <c r="G17" s="60"/>
      <c r="H17" s="60">
        <v>1397436</v>
      </c>
      <c r="I17" s="60"/>
      <c r="J17" s="60">
        <v>1397436</v>
      </c>
      <c r="K17" s="60">
        <v>2139280</v>
      </c>
      <c r="L17" s="60">
        <v>225788</v>
      </c>
      <c r="M17" s="60">
        <v>4364680</v>
      </c>
      <c r="N17" s="60">
        <v>6729748</v>
      </c>
      <c r="O17" s="60">
        <v>169680</v>
      </c>
      <c r="P17" s="60">
        <v>197314</v>
      </c>
      <c r="Q17" s="60">
        <v>1572008</v>
      </c>
      <c r="R17" s="60">
        <v>1939002</v>
      </c>
      <c r="S17" s="60"/>
      <c r="T17" s="60"/>
      <c r="U17" s="60"/>
      <c r="V17" s="60"/>
      <c r="W17" s="60">
        <v>10066186</v>
      </c>
      <c r="X17" s="60">
        <v>14734926</v>
      </c>
      <c r="Y17" s="60">
        <v>-4668740</v>
      </c>
      <c r="Z17" s="140">
        <v>-31.68</v>
      </c>
      <c r="AA17" s="155">
        <v>19646573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164590749</v>
      </c>
      <c r="D19" s="153">
        <f>SUM(D20:D23)</f>
        <v>0</v>
      </c>
      <c r="E19" s="154">
        <f t="shared" si="3"/>
        <v>166361218</v>
      </c>
      <c r="F19" s="100">
        <f t="shared" si="3"/>
        <v>166361218</v>
      </c>
      <c r="G19" s="100">
        <f t="shared" si="3"/>
        <v>9907071</v>
      </c>
      <c r="H19" s="100">
        <f t="shared" si="3"/>
        <v>11717145</v>
      </c>
      <c r="I19" s="100">
        <f t="shared" si="3"/>
        <v>8820365</v>
      </c>
      <c r="J19" s="100">
        <f t="shared" si="3"/>
        <v>30444581</v>
      </c>
      <c r="K19" s="100">
        <f t="shared" si="3"/>
        <v>10246857</v>
      </c>
      <c r="L19" s="100">
        <f t="shared" si="3"/>
        <v>9076353</v>
      </c>
      <c r="M19" s="100">
        <f t="shared" si="3"/>
        <v>10028363</v>
      </c>
      <c r="N19" s="100">
        <f t="shared" si="3"/>
        <v>29351573</v>
      </c>
      <c r="O19" s="100">
        <f t="shared" si="3"/>
        <v>9576394</v>
      </c>
      <c r="P19" s="100">
        <f t="shared" si="3"/>
        <v>10425864</v>
      </c>
      <c r="Q19" s="100">
        <f t="shared" si="3"/>
        <v>10867450</v>
      </c>
      <c r="R19" s="100">
        <f t="shared" si="3"/>
        <v>30869708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90665862</v>
      </c>
      <c r="X19" s="100">
        <f t="shared" si="3"/>
        <v>124771086</v>
      </c>
      <c r="Y19" s="100">
        <f t="shared" si="3"/>
        <v>-34105224</v>
      </c>
      <c r="Z19" s="137">
        <f>+IF(X19&lt;&gt;0,+(Y19/X19)*100,0)</f>
        <v>-27.334236715708315</v>
      </c>
      <c r="AA19" s="153">
        <f>SUM(AA20:AA23)</f>
        <v>166361218</v>
      </c>
    </row>
    <row r="20" spans="1:27" ht="12.75">
      <c r="A20" s="138" t="s">
        <v>89</v>
      </c>
      <c r="B20" s="136"/>
      <c r="C20" s="155">
        <v>40531825</v>
      </c>
      <c r="D20" s="155"/>
      <c r="E20" s="156">
        <v>52592000</v>
      </c>
      <c r="F20" s="60">
        <v>52592000</v>
      </c>
      <c r="G20" s="60">
        <v>3265694</v>
      </c>
      <c r="H20" s="60">
        <v>3324592</v>
      </c>
      <c r="I20" s="60">
        <v>2166104</v>
      </c>
      <c r="J20" s="60">
        <v>8756390</v>
      </c>
      <c r="K20" s="60">
        <v>2555551</v>
      </c>
      <c r="L20" s="60">
        <v>2385022</v>
      </c>
      <c r="M20" s="60">
        <v>2581146</v>
      </c>
      <c r="N20" s="60">
        <v>7521719</v>
      </c>
      <c r="O20" s="60">
        <v>1981090</v>
      </c>
      <c r="P20" s="60">
        <v>2982832</v>
      </c>
      <c r="Q20" s="60">
        <v>2703000</v>
      </c>
      <c r="R20" s="60">
        <v>7666922</v>
      </c>
      <c r="S20" s="60"/>
      <c r="T20" s="60"/>
      <c r="U20" s="60"/>
      <c r="V20" s="60"/>
      <c r="W20" s="60">
        <v>23945031</v>
      </c>
      <c r="X20" s="60">
        <v>39444174</v>
      </c>
      <c r="Y20" s="60">
        <v>-15499143</v>
      </c>
      <c r="Z20" s="140">
        <v>-39.29</v>
      </c>
      <c r="AA20" s="155">
        <v>52592000</v>
      </c>
    </row>
    <row r="21" spans="1:27" ht="12.75">
      <c r="A21" s="138" t="s">
        <v>90</v>
      </c>
      <c r="B21" s="136"/>
      <c r="C21" s="155">
        <v>75325737</v>
      </c>
      <c r="D21" s="155"/>
      <c r="E21" s="156">
        <v>58506738</v>
      </c>
      <c r="F21" s="60">
        <v>58506738</v>
      </c>
      <c r="G21" s="60">
        <v>3177974</v>
      </c>
      <c r="H21" s="60">
        <v>4669964</v>
      </c>
      <c r="I21" s="60">
        <v>3192603</v>
      </c>
      <c r="J21" s="60">
        <v>11040541</v>
      </c>
      <c r="K21" s="60">
        <v>4237584</v>
      </c>
      <c r="L21" s="60">
        <v>3264576</v>
      </c>
      <c r="M21" s="60">
        <v>4042938</v>
      </c>
      <c r="N21" s="60">
        <v>11545098</v>
      </c>
      <c r="O21" s="60">
        <v>4170054</v>
      </c>
      <c r="P21" s="60">
        <v>4048253</v>
      </c>
      <c r="Q21" s="60">
        <v>4654688</v>
      </c>
      <c r="R21" s="60">
        <v>12872995</v>
      </c>
      <c r="S21" s="60"/>
      <c r="T21" s="60"/>
      <c r="U21" s="60"/>
      <c r="V21" s="60"/>
      <c r="W21" s="60">
        <v>35458634</v>
      </c>
      <c r="X21" s="60">
        <v>43880049</v>
      </c>
      <c r="Y21" s="60">
        <v>-8421415</v>
      </c>
      <c r="Z21" s="140">
        <v>-19.19</v>
      </c>
      <c r="AA21" s="155">
        <v>58506738</v>
      </c>
    </row>
    <row r="22" spans="1:27" ht="12.75">
      <c r="A22" s="138" t="s">
        <v>91</v>
      </c>
      <c r="B22" s="136"/>
      <c r="C22" s="157">
        <v>29827173</v>
      </c>
      <c r="D22" s="157"/>
      <c r="E22" s="158">
        <v>32911200</v>
      </c>
      <c r="F22" s="159">
        <v>32911200</v>
      </c>
      <c r="G22" s="159">
        <v>2066064</v>
      </c>
      <c r="H22" s="159">
        <v>2025461</v>
      </c>
      <c r="I22" s="159">
        <v>2056835</v>
      </c>
      <c r="J22" s="159">
        <v>6148360</v>
      </c>
      <c r="K22" s="159">
        <v>2045051</v>
      </c>
      <c r="L22" s="159">
        <v>2040734</v>
      </c>
      <c r="M22" s="159">
        <v>2015589</v>
      </c>
      <c r="N22" s="159">
        <v>6101374</v>
      </c>
      <c r="O22" s="159">
        <v>2029241</v>
      </c>
      <c r="P22" s="159">
        <v>2010232</v>
      </c>
      <c r="Q22" s="159">
        <v>2133055</v>
      </c>
      <c r="R22" s="159">
        <v>6172528</v>
      </c>
      <c r="S22" s="159"/>
      <c r="T22" s="159"/>
      <c r="U22" s="159"/>
      <c r="V22" s="159"/>
      <c r="W22" s="159">
        <v>18422262</v>
      </c>
      <c r="X22" s="159">
        <v>24683400</v>
      </c>
      <c r="Y22" s="159">
        <v>-6261138</v>
      </c>
      <c r="Z22" s="141">
        <v>-25.37</v>
      </c>
      <c r="AA22" s="157">
        <v>32911200</v>
      </c>
    </row>
    <row r="23" spans="1:27" ht="12.75">
      <c r="A23" s="138" t="s">
        <v>92</v>
      </c>
      <c r="B23" s="136"/>
      <c r="C23" s="155">
        <v>18906014</v>
      </c>
      <c r="D23" s="155"/>
      <c r="E23" s="156">
        <v>22351280</v>
      </c>
      <c r="F23" s="60">
        <v>22351280</v>
      </c>
      <c r="G23" s="60">
        <v>1397339</v>
      </c>
      <c r="H23" s="60">
        <v>1697128</v>
      </c>
      <c r="I23" s="60">
        <v>1404823</v>
      </c>
      <c r="J23" s="60">
        <v>4499290</v>
      </c>
      <c r="K23" s="60">
        <v>1408671</v>
      </c>
      <c r="L23" s="60">
        <v>1386021</v>
      </c>
      <c r="M23" s="60">
        <v>1388690</v>
      </c>
      <c r="N23" s="60">
        <v>4183382</v>
      </c>
      <c r="O23" s="60">
        <v>1396009</v>
      </c>
      <c r="P23" s="60">
        <v>1384547</v>
      </c>
      <c r="Q23" s="60">
        <v>1376707</v>
      </c>
      <c r="R23" s="60">
        <v>4157263</v>
      </c>
      <c r="S23" s="60"/>
      <c r="T23" s="60"/>
      <c r="U23" s="60"/>
      <c r="V23" s="60"/>
      <c r="W23" s="60">
        <v>12839935</v>
      </c>
      <c r="X23" s="60">
        <v>16763463</v>
      </c>
      <c r="Y23" s="60">
        <v>-3923528</v>
      </c>
      <c r="Z23" s="140">
        <v>-23.41</v>
      </c>
      <c r="AA23" s="155">
        <v>22351280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285401600</v>
      </c>
      <c r="D25" s="168">
        <f>+D5+D9+D15+D19+D24</f>
        <v>0</v>
      </c>
      <c r="E25" s="169">
        <f t="shared" si="4"/>
        <v>277714249</v>
      </c>
      <c r="F25" s="73">
        <f t="shared" si="4"/>
        <v>277714249</v>
      </c>
      <c r="G25" s="73">
        <f t="shared" si="4"/>
        <v>28205601</v>
      </c>
      <c r="H25" s="73">
        <f t="shared" si="4"/>
        <v>19668936</v>
      </c>
      <c r="I25" s="73">
        <f t="shared" si="4"/>
        <v>11106380</v>
      </c>
      <c r="J25" s="73">
        <f t="shared" si="4"/>
        <v>58980917</v>
      </c>
      <c r="K25" s="73">
        <f t="shared" si="4"/>
        <v>21320588</v>
      </c>
      <c r="L25" s="73">
        <f t="shared" si="4"/>
        <v>11945877</v>
      </c>
      <c r="M25" s="73">
        <f t="shared" si="4"/>
        <v>23125489</v>
      </c>
      <c r="N25" s="73">
        <f t="shared" si="4"/>
        <v>56391954</v>
      </c>
      <c r="O25" s="73">
        <f t="shared" si="4"/>
        <v>20138104</v>
      </c>
      <c r="P25" s="73">
        <f t="shared" si="4"/>
        <v>13356826</v>
      </c>
      <c r="Q25" s="73">
        <f t="shared" si="4"/>
        <v>21891167</v>
      </c>
      <c r="R25" s="73">
        <f t="shared" si="4"/>
        <v>55386097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170758968</v>
      </c>
      <c r="X25" s="73">
        <f t="shared" si="4"/>
        <v>208285848</v>
      </c>
      <c r="Y25" s="73">
        <f t="shared" si="4"/>
        <v>-37526880</v>
      </c>
      <c r="Z25" s="170">
        <f>+IF(X25&lt;&gt;0,+(Y25/X25)*100,0)</f>
        <v>-18.017009009656768</v>
      </c>
      <c r="AA25" s="168">
        <f>+AA5+AA9+AA15+AA19+AA24</f>
        <v>277714249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80659728</v>
      </c>
      <c r="D28" s="153">
        <f>SUM(D29:D31)</f>
        <v>0</v>
      </c>
      <c r="E28" s="154">
        <f t="shared" si="5"/>
        <v>76601971</v>
      </c>
      <c r="F28" s="100">
        <f t="shared" si="5"/>
        <v>76601971</v>
      </c>
      <c r="G28" s="100">
        <f t="shared" si="5"/>
        <v>4373210</v>
      </c>
      <c r="H28" s="100">
        <f t="shared" si="5"/>
        <v>4136787</v>
      </c>
      <c r="I28" s="100">
        <f t="shared" si="5"/>
        <v>4684786</v>
      </c>
      <c r="J28" s="100">
        <f t="shared" si="5"/>
        <v>13194783</v>
      </c>
      <c r="K28" s="100">
        <f t="shared" si="5"/>
        <v>6937070</v>
      </c>
      <c r="L28" s="100">
        <f t="shared" si="5"/>
        <v>8102277</v>
      </c>
      <c r="M28" s="100">
        <f t="shared" si="5"/>
        <v>5328554</v>
      </c>
      <c r="N28" s="100">
        <f t="shared" si="5"/>
        <v>20367901</v>
      </c>
      <c r="O28" s="100">
        <f t="shared" si="5"/>
        <v>6271341</v>
      </c>
      <c r="P28" s="100">
        <f t="shared" si="5"/>
        <v>8492519</v>
      </c>
      <c r="Q28" s="100">
        <f t="shared" si="5"/>
        <v>6849501</v>
      </c>
      <c r="R28" s="100">
        <f t="shared" si="5"/>
        <v>21613361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55176045</v>
      </c>
      <c r="X28" s="100">
        <f t="shared" si="5"/>
        <v>57399273</v>
      </c>
      <c r="Y28" s="100">
        <f t="shared" si="5"/>
        <v>-2223228</v>
      </c>
      <c r="Z28" s="137">
        <f>+IF(X28&lt;&gt;0,+(Y28/X28)*100,0)</f>
        <v>-3.8732685690984274</v>
      </c>
      <c r="AA28" s="153">
        <f>SUM(AA29:AA31)</f>
        <v>76601971</v>
      </c>
    </row>
    <row r="29" spans="1:27" ht="12.75">
      <c r="A29" s="138" t="s">
        <v>75</v>
      </c>
      <c r="B29" s="136"/>
      <c r="C29" s="155">
        <v>18831646</v>
      </c>
      <c r="D29" s="155"/>
      <c r="E29" s="156">
        <v>30281984</v>
      </c>
      <c r="F29" s="60">
        <v>30281984</v>
      </c>
      <c r="G29" s="60">
        <v>1258971</v>
      </c>
      <c r="H29" s="60">
        <v>1478944</v>
      </c>
      <c r="I29" s="60">
        <v>1563601</v>
      </c>
      <c r="J29" s="60">
        <v>4301516</v>
      </c>
      <c r="K29" s="60">
        <v>1377260</v>
      </c>
      <c r="L29" s="60">
        <v>1763155</v>
      </c>
      <c r="M29" s="60">
        <v>2202643</v>
      </c>
      <c r="N29" s="60">
        <v>5343058</v>
      </c>
      <c r="O29" s="60">
        <v>1468203</v>
      </c>
      <c r="P29" s="60">
        <v>1965181</v>
      </c>
      <c r="Q29" s="60">
        <v>2040136</v>
      </c>
      <c r="R29" s="60">
        <v>5473520</v>
      </c>
      <c r="S29" s="60"/>
      <c r="T29" s="60"/>
      <c r="U29" s="60"/>
      <c r="V29" s="60"/>
      <c r="W29" s="60">
        <v>15118094</v>
      </c>
      <c r="X29" s="60">
        <v>15324651</v>
      </c>
      <c r="Y29" s="60">
        <v>-206557</v>
      </c>
      <c r="Z29" s="140">
        <v>-1.35</v>
      </c>
      <c r="AA29" s="155">
        <v>30281984</v>
      </c>
    </row>
    <row r="30" spans="1:27" ht="12.75">
      <c r="A30" s="138" t="s">
        <v>76</v>
      </c>
      <c r="B30" s="136"/>
      <c r="C30" s="157">
        <v>53647025</v>
      </c>
      <c r="D30" s="157"/>
      <c r="E30" s="158">
        <v>46319987</v>
      </c>
      <c r="F30" s="159">
        <v>46319987</v>
      </c>
      <c r="G30" s="159">
        <v>1943738</v>
      </c>
      <c r="H30" s="159">
        <v>1949412</v>
      </c>
      <c r="I30" s="159">
        <v>2481435</v>
      </c>
      <c r="J30" s="159">
        <v>6374585</v>
      </c>
      <c r="K30" s="159">
        <v>3985269</v>
      </c>
      <c r="L30" s="159">
        <v>5426447</v>
      </c>
      <c r="M30" s="159">
        <v>2384055</v>
      </c>
      <c r="N30" s="159">
        <v>11795771</v>
      </c>
      <c r="O30" s="159">
        <v>4200144</v>
      </c>
      <c r="P30" s="159">
        <v>4846172</v>
      </c>
      <c r="Q30" s="159">
        <v>3880696</v>
      </c>
      <c r="R30" s="159">
        <v>12927012</v>
      </c>
      <c r="S30" s="159"/>
      <c r="T30" s="159"/>
      <c r="U30" s="159"/>
      <c r="V30" s="159"/>
      <c r="W30" s="159">
        <v>31097368</v>
      </c>
      <c r="X30" s="159">
        <v>40906566</v>
      </c>
      <c r="Y30" s="159">
        <v>-9809198</v>
      </c>
      <c r="Z30" s="141">
        <v>-23.98</v>
      </c>
      <c r="AA30" s="157">
        <v>46319987</v>
      </c>
    </row>
    <row r="31" spans="1:27" ht="12.75">
      <c r="A31" s="138" t="s">
        <v>77</v>
      </c>
      <c r="B31" s="136"/>
      <c r="C31" s="155">
        <v>8181057</v>
      </c>
      <c r="D31" s="155"/>
      <c r="E31" s="156"/>
      <c r="F31" s="60"/>
      <c r="G31" s="60">
        <v>1170501</v>
      </c>
      <c r="H31" s="60">
        <v>708431</v>
      </c>
      <c r="I31" s="60">
        <v>639750</v>
      </c>
      <c r="J31" s="60">
        <v>2518682</v>
      </c>
      <c r="K31" s="60">
        <v>1574541</v>
      </c>
      <c r="L31" s="60">
        <v>912675</v>
      </c>
      <c r="M31" s="60">
        <v>741856</v>
      </c>
      <c r="N31" s="60">
        <v>3229072</v>
      </c>
      <c r="O31" s="60">
        <v>602994</v>
      </c>
      <c r="P31" s="60">
        <v>1681166</v>
      </c>
      <c r="Q31" s="60">
        <v>928669</v>
      </c>
      <c r="R31" s="60">
        <v>3212829</v>
      </c>
      <c r="S31" s="60"/>
      <c r="T31" s="60"/>
      <c r="U31" s="60"/>
      <c r="V31" s="60"/>
      <c r="W31" s="60">
        <v>8960583</v>
      </c>
      <c r="X31" s="60">
        <v>1168056</v>
      </c>
      <c r="Y31" s="60">
        <v>7792527</v>
      </c>
      <c r="Z31" s="140">
        <v>667.14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22813871</v>
      </c>
      <c r="D32" s="153">
        <f>SUM(D33:D37)</f>
        <v>0</v>
      </c>
      <c r="E32" s="154">
        <f t="shared" si="6"/>
        <v>17142420</v>
      </c>
      <c r="F32" s="100">
        <f t="shared" si="6"/>
        <v>17142420</v>
      </c>
      <c r="G32" s="100">
        <f t="shared" si="6"/>
        <v>1198828</v>
      </c>
      <c r="H32" s="100">
        <f t="shared" si="6"/>
        <v>1166914</v>
      </c>
      <c r="I32" s="100">
        <f t="shared" si="6"/>
        <v>1128365</v>
      </c>
      <c r="J32" s="100">
        <f t="shared" si="6"/>
        <v>3494107</v>
      </c>
      <c r="K32" s="100">
        <f t="shared" si="6"/>
        <v>1055094</v>
      </c>
      <c r="L32" s="100">
        <f t="shared" si="6"/>
        <v>1387306</v>
      </c>
      <c r="M32" s="100">
        <f t="shared" si="6"/>
        <v>1113794</v>
      </c>
      <c r="N32" s="100">
        <f t="shared" si="6"/>
        <v>3556194</v>
      </c>
      <c r="O32" s="100">
        <f t="shared" si="6"/>
        <v>1111905</v>
      </c>
      <c r="P32" s="100">
        <f t="shared" si="6"/>
        <v>1225399</v>
      </c>
      <c r="Q32" s="100">
        <f t="shared" si="6"/>
        <v>1456149</v>
      </c>
      <c r="R32" s="100">
        <f t="shared" si="6"/>
        <v>3793453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10843754</v>
      </c>
      <c r="X32" s="100">
        <f t="shared" si="6"/>
        <v>13400523</v>
      </c>
      <c r="Y32" s="100">
        <f t="shared" si="6"/>
        <v>-2556769</v>
      </c>
      <c r="Z32" s="137">
        <f>+IF(X32&lt;&gt;0,+(Y32/X32)*100,0)</f>
        <v>-19.07962099688199</v>
      </c>
      <c r="AA32" s="153">
        <f>SUM(AA33:AA37)</f>
        <v>17142420</v>
      </c>
    </row>
    <row r="33" spans="1:27" ht="12.75">
      <c r="A33" s="138" t="s">
        <v>79</v>
      </c>
      <c r="B33" s="136"/>
      <c r="C33" s="155">
        <v>10819331</v>
      </c>
      <c r="D33" s="155"/>
      <c r="E33" s="156">
        <v>2681519</v>
      </c>
      <c r="F33" s="60">
        <v>2681519</v>
      </c>
      <c r="G33" s="60">
        <v>101487</v>
      </c>
      <c r="H33" s="60">
        <v>134201</v>
      </c>
      <c r="I33" s="60">
        <v>146049</v>
      </c>
      <c r="J33" s="60">
        <v>381737</v>
      </c>
      <c r="K33" s="60">
        <v>71410</v>
      </c>
      <c r="L33" s="60">
        <v>138588</v>
      </c>
      <c r="M33" s="60">
        <v>120193</v>
      </c>
      <c r="N33" s="60">
        <v>330191</v>
      </c>
      <c r="O33" s="60">
        <v>129509</v>
      </c>
      <c r="P33" s="60">
        <v>121454</v>
      </c>
      <c r="Q33" s="60">
        <v>131855</v>
      </c>
      <c r="R33" s="60">
        <v>382818</v>
      </c>
      <c r="S33" s="60"/>
      <c r="T33" s="60"/>
      <c r="U33" s="60"/>
      <c r="V33" s="60"/>
      <c r="W33" s="60">
        <v>1094746</v>
      </c>
      <c r="X33" s="60">
        <v>2030076</v>
      </c>
      <c r="Y33" s="60">
        <v>-935330</v>
      </c>
      <c r="Z33" s="140">
        <v>-46.07</v>
      </c>
      <c r="AA33" s="155">
        <v>2681519</v>
      </c>
    </row>
    <row r="34" spans="1:27" ht="12.75">
      <c r="A34" s="138" t="s">
        <v>80</v>
      </c>
      <c r="B34" s="136"/>
      <c r="C34" s="155">
        <v>5148593</v>
      </c>
      <c r="D34" s="155"/>
      <c r="E34" s="156">
        <v>5111077</v>
      </c>
      <c r="F34" s="60">
        <v>5111077</v>
      </c>
      <c r="G34" s="60">
        <v>358905</v>
      </c>
      <c r="H34" s="60">
        <v>330548</v>
      </c>
      <c r="I34" s="60">
        <v>332404</v>
      </c>
      <c r="J34" s="60">
        <v>1021857</v>
      </c>
      <c r="K34" s="60">
        <v>287734</v>
      </c>
      <c r="L34" s="60">
        <v>390280</v>
      </c>
      <c r="M34" s="60">
        <v>326027</v>
      </c>
      <c r="N34" s="60">
        <v>1004041</v>
      </c>
      <c r="O34" s="60">
        <v>308529</v>
      </c>
      <c r="P34" s="60">
        <v>398169</v>
      </c>
      <c r="Q34" s="60">
        <v>527812</v>
      </c>
      <c r="R34" s="60">
        <v>1234510</v>
      </c>
      <c r="S34" s="60"/>
      <c r="T34" s="60"/>
      <c r="U34" s="60"/>
      <c r="V34" s="60"/>
      <c r="W34" s="60">
        <v>3260408</v>
      </c>
      <c r="X34" s="60">
        <v>4059810</v>
      </c>
      <c r="Y34" s="60">
        <v>-799402</v>
      </c>
      <c r="Z34" s="140">
        <v>-19.69</v>
      </c>
      <c r="AA34" s="155">
        <v>5111077</v>
      </c>
    </row>
    <row r="35" spans="1:27" ht="12.75">
      <c r="A35" s="138" t="s">
        <v>81</v>
      </c>
      <c r="B35" s="136"/>
      <c r="C35" s="155">
        <v>5066155</v>
      </c>
      <c r="D35" s="155"/>
      <c r="E35" s="156">
        <v>6784948</v>
      </c>
      <c r="F35" s="60">
        <v>6784948</v>
      </c>
      <c r="G35" s="60">
        <v>592128</v>
      </c>
      <c r="H35" s="60">
        <v>554804</v>
      </c>
      <c r="I35" s="60">
        <v>520786</v>
      </c>
      <c r="J35" s="60">
        <v>1667718</v>
      </c>
      <c r="K35" s="60">
        <v>575517</v>
      </c>
      <c r="L35" s="60">
        <v>735727</v>
      </c>
      <c r="M35" s="60">
        <v>509855</v>
      </c>
      <c r="N35" s="60">
        <v>1821099</v>
      </c>
      <c r="O35" s="60">
        <v>507027</v>
      </c>
      <c r="P35" s="60">
        <v>536115</v>
      </c>
      <c r="Q35" s="60">
        <v>615133</v>
      </c>
      <c r="R35" s="60">
        <v>1658275</v>
      </c>
      <c r="S35" s="60"/>
      <c r="T35" s="60"/>
      <c r="U35" s="60"/>
      <c r="V35" s="60"/>
      <c r="W35" s="60">
        <v>5147092</v>
      </c>
      <c r="X35" s="60">
        <v>5333958</v>
      </c>
      <c r="Y35" s="60">
        <v>-186866</v>
      </c>
      <c r="Z35" s="140">
        <v>-3.5</v>
      </c>
      <c r="AA35" s="155">
        <v>6784948</v>
      </c>
    </row>
    <row r="36" spans="1:27" ht="12.75">
      <c r="A36" s="138" t="s">
        <v>82</v>
      </c>
      <c r="B36" s="136"/>
      <c r="C36" s="155">
        <v>1779792</v>
      </c>
      <c r="D36" s="155"/>
      <c r="E36" s="156">
        <v>2564876</v>
      </c>
      <c r="F36" s="60">
        <v>2564876</v>
      </c>
      <c r="G36" s="60">
        <v>146308</v>
      </c>
      <c r="H36" s="60">
        <v>147361</v>
      </c>
      <c r="I36" s="60">
        <v>129126</v>
      </c>
      <c r="J36" s="60">
        <v>422795</v>
      </c>
      <c r="K36" s="60">
        <v>120433</v>
      </c>
      <c r="L36" s="60">
        <v>122711</v>
      </c>
      <c r="M36" s="60">
        <v>157719</v>
      </c>
      <c r="N36" s="60">
        <v>400863</v>
      </c>
      <c r="O36" s="60">
        <v>166840</v>
      </c>
      <c r="P36" s="60">
        <v>169661</v>
      </c>
      <c r="Q36" s="60">
        <v>181349</v>
      </c>
      <c r="R36" s="60">
        <v>517850</v>
      </c>
      <c r="S36" s="60"/>
      <c r="T36" s="60"/>
      <c r="U36" s="60"/>
      <c r="V36" s="60"/>
      <c r="W36" s="60">
        <v>1341508</v>
      </c>
      <c r="X36" s="60">
        <v>1976679</v>
      </c>
      <c r="Y36" s="60">
        <v>-635171</v>
      </c>
      <c r="Z36" s="140">
        <v>-32.13</v>
      </c>
      <c r="AA36" s="155">
        <v>2564876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35310771</v>
      </c>
      <c r="D38" s="153">
        <f>SUM(D39:D41)</f>
        <v>0</v>
      </c>
      <c r="E38" s="154">
        <f t="shared" si="7"/>
        <v>9925193</v>
      </c>
      <c r="F38" s="100">
        <f t="shared" si="7"/>
        <v>9925193</v>
      </c>
      <c r="G38" s="100">
        <f t="shared" si="7"/>
        <v>645193</v>
      </c>
      <c r="H38" s="100">
        <f t="shared" si="7"/>
        <v>498225</v>
      </c>
      <c r="I38" s="100">
        <f t="shared" si="7"/>
        <v>565040</v>
      </c>
      <c r="J38" s="100">
        <f t="shared" si="7"/>
        <v>1708458</v>
      </c>
      <c r="K38" s="100">
        <f t="shared" si="7"/>
        <v>409549</v>
      </c>
      <c r="L38" s="100">
        <f t="shared" si="7"/>
        <v>981590</v>
      </c>
      <c r="M38" s="100">
        <f t="shared" si="7"/>
        <v>551395</v>
      </c>
      <c r="N38" s="100">
        <f t="shared" si="7"/>
        <v>1942534</v>
      </c>
      <c r="O38" s="100">
        <f t="shared" si="7"/>
        <v>591937</v>
      </c>
      <c r="P38" s="100">
        <f t="shared" si="7"/>
        <v>551237</v>
      </c>
      <c r="Q38" s="100">
        <f t="shared" si="7"/>
        <v>791436</v>
      </c>
      <c r="R38" s="100">
        <f t="shared" si="7"/>
        <v>1934610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5585602</v>
      </c>
      <c r="X38" s="100">
        <f t="shared" si="7"/>
        <v>7647669</v>
      </c>
      <c r="Y38" s="100">
        <f t="shared" si="7"/>
        <v>-2062067</v>
      </c>
      <c r="Z38" s="137">
        <f>+IF(X38&lt;&gt;0,+(Y38/X38)*100,0)</f>
        <v>-26.96334007133415</v>
      </c>
      <c r="AA38" s="153">
        <f>SUM(AA39:AA41)</f>
        <v>9925193</v>
      </c>
    </row>
    <row r="39" spans="1:27" ht="12.75">
      <c r="A39" s="138" t="s">
        <v>85</v>
      </c>
      <c r="B39" s="136"/>
      <c r="C39" s="155">
        <v>2082498</v>
      </c>
      <c r="D39" s="155"/>
      <c r="E39" s="156">
        <v>2845796</v>
      </c>
      <c r="F39" s="60">
        <v>2845796</v>
      </c>
      <c r="G39" s="60">
        <v>113035</v>
      </c>
      <c r="H39" s="60">
        <v>109823</v>
      </c>
      <c r="I39" s="60">
        <v>138942</v>
      </c>
      <c r="J39" s="60">
        <v>361800</v>
      </c>
      <c r="K39" s="60">
        <v>153429</v>
      </c>
      <c r="L39" s="60">
        <v>162029</v>
      </c>
      <c r="M39" s="60">
        <v>165779</v>
      </c>
      <c r="N39" s="60">
        <v>481237</v>
      </c>
      <c r="O39" s="60">
        <v>173198</v>
      </c>
      <c r="P39" s="60">
        <v>157255</v>
      </c>
      <c r="Q39" s="60">
        <v>167147</v>
      </c>
      <c r="R39" s="60">
        <v>497600</v>
      </c>
      <c r="S39" s="60"/>
      <c r="T39" s="60"/>
      <c r="U39" s="60"/>
      <c r="V39" s="60"/>
      <c r="W39" s="60">
        <v>1340637</v>
      </c>
      <c r="X39" s="60">
        <v>2134350</v>
      </c>
      <c r="Y39" s="60">
        <v>-793713</v>
      </c>
      <c r="Z39" s="140">
        <v>-37.19</v>
      </c>
      <c r="AA39" s="155">
        <v>2845796</v>
      </c>
    </row>
    <row r="40" spans="1:27" ht="12.75">
      <c r="A40" s="138" t="s">
        <v>86</v>
      </c>
      <c r="B40" s="136"/>
      <c r="C40" s="155">
        <v>33228273</v>
      </c>
      <c r="D40" s="155"/>
      <c r="E40" s="156">
        <v>7079397</v>
      </c>
      <c r="F40" s="60">
        <v>7079397</v>
      </c>
      <c r="G40" s="60">
        <v>532158</v>
      </c>
      <c r="H40" s="60">
        <v>388402</v>
      </c>
      <c r="I40" s="60">
        <v>426098</v>
      </c>
      <c r="J40" s="60">
        <v>1346658</v>
      </c>
      <c r="K40" s="60">
        <v>256120</v>
      </c>
      <c r="L40" s="60">
        <v>819561</v>
      </c>
      <c r="M40" s="60">
        <v>385616</v>
      </c>
      <c r="N40" s="60">
        <v>1461297</v>
      </c>
      <c r="O40" s="60">
        <v>418739</v>
      </c>
      <c r="P40" s="60">
        <v>393982</v>
      </c>
      <c r="Q40" s="60">
        <v>624289</v>
      </c>
      <c r="R40" s="60">
        <v>1437010</v>
      </c>
      <c r="S40" s="60"/>
      <c r="T40" s="60"/>
      <c r="U40" s="60"/>
      <c r="V40" s="60"/>
      <c r="W40" s="60">
        <v>4244965</v>
      </c>
      <c r="X40" s="60">
        <v>5513319</v>
      </c>
      <c r="Y40" s="60">
        <v>-1268354</v>
      </c>
      <c r="Z40" s="140">
        <v>-23.01</v>
      </c>
      <c r="AA40" s="155">
        <v>7079397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151086280</v>
      </c>
      <c r="D42" s="153">
        <f>SUM(D43:D46)</f>
        <v>0</v>
      </c>
      <c r="E42" s="154">
        <f t="shared" si="8"/>
        <v>119451681</v>
      </c>
      <c r="F42" s="100">
        <f t="shared" si="8"/>
        <v>119451681</v>
      </c>
      <c r="G42" s="100">
        <f t="shared" si="8"/>
        <v>8092782</v>
      </c>
      <c r="H42" s="100">
        <f t="shared" si="8"/>
        <v>3221006</v>
      </c>
      <c r="I42" s="100">
        <f t="shared" si="8"/>
        <v>3231247</v>
      </c>
      <c r="J42" s="100">
        <f t="shared" si="8"/>
        <v>14545035</v>
      </c>
      <c r="K42" s="100">
        <f t="shared" si="8"/>
        <v>6333871</v>
      </c>
      <c r="L42" s="100">
        <f t="shared" si="8"/>
        <v>11428252</v>
      </c>
      <c r="M42" s="100">
        <f t="shared" si="8"/>
        <v>3534773</v>
      </c>
      <c r="N42" s="100">
        <f t="shared" si="8"/>
        <v>21296896</v>
      </c>
      <c r="O42" s="100">
        <f t="shared" si="8"/>
        <v>8984946</v>
      </c>
      <c r="P42" s="100">
        <f t="shared" si="8"/>
        <v>6556555</v>
      </c>
      <c r="Q42" s="100">
        <f t="shared" si="8"/>
        <v>6181254</v>
      </c>
      <c r="R42" s="100">
        <f t="shared" si="8"/>
        <v>21722755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57564686</v>
      </c>
      <c r="X42" s="100">
        <f t="shared" si="8"/>
        <v>9661852</v>
      </c>
      <c r="Y42" s="100">
        <f t="shared" si="8"/>
        <v>47902834</v>
      </c>
      <c r="Z42" s="137">
        <f>+IF(X42&lt;&gt;0,+(Y42/X42)*100,0)</f>
        <v>495.7934979753364</v>
      </c>
      <c r="AA42" s="153">
        <f>SUM(AA43:AA46)</f>
        <v>119451681</v>
      </c>
    </row>
    <row r="43" spans="1:27" ht="12.75">
      <c r="A43" s="138" t="s">
        <v>89</v>
      </c>
      <c r="B43" s="136"/>
      <c r="C43" s="155">
        <v>55184991</v>
      </c>
      <c r="D43" s="155"/>
      <c r="E43" s="156">
        <v>47072992</v>
      </c>
      <c r="F43" s="60">
        <v>47072992</v>
      </c>
      <c r="G43" s="60">
        <v>5330976</v>
      </c>
      <c r="H43" s="60">
        <v>246259</v>
      </c>
      <c r="I43" s="60">
        <v>258780</v>
      </c>
      <c r="J43" s="60">
        <v>5836015</v>
      </c>
      <c r="K43" s="60">
        <v>3023052</v>
      </c>
      <c r="L43" s="60">
        <v>8028435</v>
      </c>
      <c r="M43" s="60">
        <v>228166</v>
      </c>
      <c r="N43" s="60">
        <v>11279653</v>
      </c>
      <c r="O43" s="60">
        <v>5338137</v>
      </c>
      <c r="P43" s="60">
        <v>2851764</v>
      </c>
      <c r="Q43" s="60">
        <v>2632882</v>
      </c>
      <c r="R43" s="60">
        <v>10822783</v>
      </c>
      <c r="S43" s="60"/>
      <c r="T43" s="60"/>
      <c r="U43" s="60"/>
      <c r="V43" s="60"/>
      <c r="W43" s="60">
        <v>27938451</v>
      </c>
      <c r="X43" s="60">
        <v>3939583</v>
      </c>
      <c r="Y43" s="60">
        <v>23998868</v>
      </c>
      <c r="Z43" s="140">
        <v>609.17</v>
      </c>
      <c r="AA43" s="155">
        <v>47072992</v>
      </c>
    </row>
    <row r="44" spans="1:27" ht="12.75">
      <c r="A44" s="138" t="s">
        <v>90</v>
      </c>
      <c r="B44" s="136"/>
      <c r="C44" s="155">
        <v>41133342</v>
      </c>
      <c r="D44" s="155"/>
      <c r="E44" s="156">
        <v>32115005</v>
      </c>
      <c r="F44" s="60">
        <v>32115005</v>
      </c>
      <c r="G44" s="60">
        <v>889065</v>
      </c>
      <c r="H44" s="60">
        <v>1028363</v>
      </c>
      <c r="I44" s="60">
        <v>1059302</v>
      </c>
      <c r="J44" s="60">
        <v>2976730</v>
      </c>
      <c r="K44" s="60">
        <v>1411386</v>
      </c>
      <c r="L44" s="60">
        <v>1351548</v>
      </c>
      <c r="M44" s="60">
        <v>912318</v>
      </c>
      <c r="N44" s="60">
        <v>3675252</v>
      </c>
      <c r="O44" s="60">
        <v>1652977</v>
      </c>
      <c r="P44" s="60">
        <v>1680075</v>
      </c>
      <c r="Q44" s="60">
        <v>1433795</v>
      </c>
      <c r="R44" s="60">
        <v>4766847</v>
      </c>
      <c r="S44" s="60"/>
      <c r="T44" s="60"/>
      <c r="U44" s="60"/>
      <c r="V44" s="60"/>
      <c r="W44" s="60">
        <v>11418829</v>
      </c>
      <c r="X44" s="60">
        <v>2506852</v>
      </c>
      <c r="Y44" s="60">
        <v>8911977</v>
      </c>
      <c r="Z44" s="140">
        <v>355.5</v>
      </c>
      <c r="AA44" s="155">
        <v>32115005</v>
      </c>
    </row>
    <row r="45" spans="1:27" ht="12.75">
      <c r="A45" s="138" t="s">
        <v>91</v>
      </c>
      <c r="B45" s="136"/>
      <c r="C45" s="157">
        <v>30931239</v>
      </c>
      <c r="D45" s="157"/>
      <c r="E45" s="158">
        <v>20942514</v>
      </c>
      <c r="F45" s="159">
        <v>20942514</v>
      </c>
      <c r="G45" s="159">
        <v>932063</v>
      </c>
      <c r="H45" s="159">
        <v>1043726</v>
      </c>
      <c r="I45" s="159">
        <v>995212</v>
      </c>
      <c r="J45" s="159">
        <v>2971001</v>
      </c>
      <c r="K45" s="159">
        <v>985583</v>
      </c>
      <c r="L45" s="159">
        <v>1068386</v>
      </c>
      <c r="M45" s="159">
        <v>1572938</v>
      </c>
      <c r="N45" s="159">
        <v>3626907</v>
      </c>
      <c r="O45" s="159">
        <v>956369</v>
      </c>
      <c r="P45" s="159">
        <v>972177</v>
      </c>
      <c r="Q45" s="159">
        <v>1173041</v>
      </c>
      <c r="R45" s="159">
        <v>3101587</v>
      </c>
      <c r="S45" s="159"/>
      <c r="T45" s="159"/>
      <c r="U45" s="159"/>
      <c r="V45" s="159"/>
      <c r="W45" s="159">
        <v>9699495</v>
      </c>
      <c r="X45" s="159">
        <v>1647535</v>
      </c>
      <c r="Y45" s="159">
        <v>8051960</v>
      </c>
      <c r="Z45" s="141">
        <v>488.73</v>
      </c>
      <c r="AA45" s="157">
        <v>20942514</v>
      </c>
    </row>
    <row r="46" spans="1:27" ht="12.75">
      <c r="A46" s="138" t="s">
        <v>92</v>
      </c>
      <c r="B46" s="136"/>
      <c r="C46" s="155">
        <v>23836708</v>
      </c>
      <c r="D46" s="155"/>
      <c r="E46" s="156">
        <v>19321170</v>
      </c>
      <c r="F46" s="60">
        <v>19321170</v>
      </c>
      <c r="G46" s="60">
        <v>940678</v>
      </c>
      <c r="H46" s="60">
        <v>902658</v>
      </c>
      <c r="I46" s="60">
        <v>917953</v>
      </c>
      <c r="J46" s="60">
        <v>2761289</v>
      </c>
      <c r="K46" s="60">
        <v>913850</v>
      </c>
      <c r="L46" s="60">
        <v>979883</v>
      </c>
      <c r="M46" s="60">
        <v>821351</v>
      </c>
      <c r="N46" s="60">
        <v>2715084</v>
      </c>
      <c r="O46" s="60">
        <v>1037463</v>
      </c>
      <c r="P46" s="60">
        <v>1052539</v>
      </c>
      <c r="Q46" s="60">
        <v>941536</v>
      </c>
      <c r="R46" s="60">
        <v>3031538</v>
      </c>
      <c r="S46" s="60"/>
      <c r="T46" s="60"/>
      <c r="U46" s="60"/>
      <c r="V46" s="60"/>
      <c r="W46" s="60">
        <v>8507911</v>
      </c>
      <c r="X46" s="60">
        <v>1567882</v>
      </c>
      <c r="Y46" s="60">
        <v>6940029</v>
      </c>
      <c r="Z46" s="140">
        <v>442.64</v>
      </c>
      <c r="AA46" s="155">
        <v>19321170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289870650</v>
      </c>
      <c r="D48" s="168">
        <f>+D28+D32+D38+D42+D47</f>
        <v>0</v>
      </c>
      <c r="E48" s="169">
        <f t="shared" si="9"/>
        <v>223121265</v>
      </c>
      <c r="F48" s="73">
        <f t="shared" si="9"/>
        <v>223121265</v>
      </c>
      <c r="G48" s="73">
        <f t="shared" si="9"/>
        <v>14310013</v>
      </c>
      <c r="H48" s="73">
        <f t="shared" si="9"/>
        <v>9022932</v>
      </c>
      <c r="I48" s="73">
        <f t="shared" si="9"/>
        <v>9609438</v>
      </c>
      <c r="J48" s="73">
        <f t="shared" si="9"/>
        <v>32942383</v>
      </c>
      <c r="K48" s="73">
        <f t="shared" si="9"/>
        <v>14735584</v>
      </c>
      <c r="L48" s="73">
        <f t="shared" si="9"/>
        <v>21899425</v>
      </c>
      <c r="M48" s="73">
        <f t="shared" si="9"/>
        <v>10528516</v>
      </c>
      <c r="N48" s="73">
        <f t="shared" si="9"/>
        <v>47163525</v>
      </c>
      <c r="O48" s="73">
        <f t="shared" si="9"/>
        <v>16960129</v>
      </c>
      <c r="P48" s="73">
        <f t="shared" si="9"/>
        <v>16825710</v>
      </c>
      <c r="Q48" s="73">
        <f t="shared" si="9"/>
        <v>15278340</v>
      </c>
      <c r="R48" s="73">
        <f t="shared" si="9"/>
        <v>49064179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129170087</v>
      </c>
      <c r="X48" s="73">
        <f t="shared" si="9"/>
        <v>88109317</v>
      </c>
      <c r="Y48" s="73">
        <f t="shared" si="9"/>
        <v>41060770</v>
      </c>
      <c r="Z48" s="170">
        <f>+IF(X48&lt;&gt;0,+(Y48/X48)*100,0)</f>
        <v>46.60207501097756</v>
      </c>
      <c r="AA48" s="168">
        <f>+AA28+AA32+AA38+AA42+AA47</f>
        <v>223121265</v>
      </c>
    </row>
    <row r="49" spans="1:27" ht="12.75">
      <c r="A49" s="148" t="s">
        <v>49</v>
      </c>
      <c r="B49" s="149"/>
      <c r="C49" s="171">
        <f aca="true" t="shared" si="10" ref="C49:Y49">+C25-C48</f>
        <v>-4469050</v>
      </c>
      <c r="D49" s="171">
        <f>+D25-D48</f>
        <v>0</v>
      </c>
      <c r="E49" s="172">
        <f t="shared" si="10"/>
        <v>54592984</v>
      </c>
      <c r="F49" s="173">
        <f t="shared" si="10"/>
        <v>54592984</v>
      </c>
      <c r="G49" s="173">
        <f t="shared" si="10"/>
        <v>13895588</v>
      </c>
      <c r="H49" s="173">
        <f t="shared" si="10"/>
        <v>10646004</v>
      </c>
      <c r="I49" s="173">
        <f t="shared" si="10"/>
        <v>1496942</v>
      </c>
      <c r="J49" s="173">
        <f t="shared" si="10"/>
        <v>26038534</v>
      </c>
      <c r="K49" s="173">
        <f t="shared" si="10"/>
        <v>6585004</v>
      </c>
      <c r="L49" s="173">
        <f t="shared" si="10"/>
        <v>-9953548</v>
      </c>
      <c r="M49" s="173">
        <f t="shared" si="10"/>
        <v>12596973</v>
      </c>
      <c r="N49" s="173">
        <f t="shared" si="10"/>
        <v>9228429</v>
      </c>
      <c r="O49" s="173">
        <f t="shared" si="10"/>
        <v>3177975</v>
      </c>
      <c r="P49" s="173">
        <f t="shared" si="10"/>
        <v>-3468884</v>
      </c>
      <c r="Q49" s="173">
        <f t="shared" si="10"/>
        <v>6612827</v>
      </c>
      <c r="R49" s="173">
        <f t="shared" si="10"/>
        <v>6321918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41588881</v>
      </c>
      <c r="X49" s="173">
        <f>IF(F25=F48,0,X25-X48)</f>
        <v>120176531</v>
      </c>
      <c r="Y49" s="173">
        <f t="shared" si="10"/>
        <v>-78587650</v>
      </c>
      <c r="Z49" s="174">
        <f>+IF(X49&lt;&gt;0,+(Y49/X49)*100,0)</f>
        <v>-65.39350848794263</v>
      </c>
      <c r="AA49" s="171">
        <f>+AA25-AA48</f>
        <v>54592984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12791034</v>
      </c>
      <c r="D5" s="155">
        <v>0</v>
      </c>
      <c r="E5" s="156">
        <v>14714136</v>
      </c>
      <c r="F5" s="60">
        <v>14714136</v>
      </c>
      <c r="G5" s="60">
        <v>15161646</v>
      </c>
      <c r="H5" s="60">
        <v>-10716</v>
      </c>
      <c r="I5" s="60">
        <v>48298</v>
      </c>
      <c r="J5" s="60">
        <v>15199228</v>
      </c>
      <c r="K5" s="60">
        <v>18153</v>
      </c>
      <c r="L5" s="60">
        <v>-6049</v>
      </c>
      <c r="M5" s="60">
        <v>61683</v>
      </c>
      <c r="N5" s="60">
        <v>73787</v>
      </c>
      <c r="O5" s="60">
        <v>-430673</v>
      </c>
      <c r="P5" s="60">
        <v>42405</v>
      </c>
      <c r="Q5" s="60">
        <v>13432</v>
      </c>
      <c r="R5" s="60">
        <v>-374836</v>
      </c>
      <c r="S5" s="60">
        <v>0</v>
      </c>
      <c r="T5" s="60">
        <v>0</v>
      </c>
      <c r="U5" s="60">
        <v>0</v>
      </c>
      <c r="V5" s="60">
        <v>0</v>
      </c>
      <c r="W5" s="60">
        <v>14898179</v>
      </c>
      <c r="X5" s="60">
        <v>11035602</v>
      </c>
      <c r="Y5" s="60">
        <v>3862577</v>
      </c>
      <c r="Z5" s="140">
        <v>35</v>
      </c>
      <c r="AA5" s="155">
        <v>14714136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34094797</v>
      </c>
      <c r="D7" s="155">
        <v>0</v>
      </c>
      <c r="E7" s="156">
        <v>40413000</v>
      </c>
      <c r="F7" s="60">
        <v>40413000</v>
      </c>
      <c r="G7" s="60">
        <v>3259834</v>
      </c>
      <c r="H7" s="60">
        <v>3298253</v>
      </c>
      <c r="I7" s="60">
        <v>2144432</v>
      </c>
      <c r="J7" s="60">
        <v>8702519</v>
      </c>
      <c r="K7" s="60">
        <v>2517164</v>
      </c>
      <c r="L7" s="60">
        <v>2328218</v>
      </c>
      <c r="M7" s="60">
        <v>2576752</v>
      </c>
      <c r="N7" s="60">
        <v>7422134</v>
      </c>
      <c r="O7" s="60">
        <v>1970381</v>
      </c>
      <c r="P7" s="60">
        <v>2974434</v>
      </c>
      <c r="Q7" s="60">
        <v>2673019</v>
      </c>
      <c r="R7" s="60">
        <v>7617834</v>
      </c>
      <c r="S7" s="60">
        <v>0</v>
      </c>
      <c r="T7" s="60">
        <v>0</v>
      </c>
      <c r="U7" s="60">
        <v>0</v>
      </c>
      <c r="V7" s="60">
        <v>0</v>
      </c>
      <c r="W7" s="60">
        <v>23742487</v>
      </c>
      <c r="X7" s="60">
        <v>29453310</v>
      </c>
      <c r="Y7" s="60">
        <v>-5710823</v>
      </c>
      <c r="Z7" s="140">
        <v>-19.39</v>
      </c>
      <c r="AA7" s="155">
        <v>40413000</v>
      </c>
    </row>
    <row r="8" spans="1:27" ht="12.75">
      <c r="A8" s="183" t="s">
        <v>104</v>
      </c>
      <c r="B8" s="182"/>
      <c r="C8" s="155">
        <v>36116121</v>
      </c>
      <c r="D8" s="155">
        <v>0</v>
      </c>
      <c r="E8" s="156">
        <v>34872338</v>
      </c>
      <c r="F8" s="60">
        <v>34872338</v>
      </c>
      <c r="G8" s="60">
        <v>3177974</v>
      </c>
      <c r="H8" s="60">
        <v>3393416</v>
      </c>
      <c r="I8" s="60">
        <v>3189463</v>
      </c>
      <c r="J8" s="60">
        <v>9760853</v>
      </c>
      <c r="K8" s="60">
        <v>3415748</v>
      </c>
      <c r="L8" s="60">
        <v>2854205</v>
      </c>
      <c r="M8" s="60">
        <v>3189950</v>
      </c>
      <c r="N8" s="60">
        <v>9459903</v>
      </c>
      <c r="O8" s="60">
        <v>2806605</v>
      </c>
      <c r="P8" s="60">
        <v>4047413</v>
      </c>
      <c r="Q8" s="60">
        <v>1729961</v>
      </c>
      <c r="R8" s="60">
        <v>8583979</v>
      </c>
      <c r="S8" s="60">
        <v>0</v>
      </c>
      <c r="T8" s="60">
        <v>0</v>
      </c>
      <c r="U8" s="60">
        <v>0</v>
      </c>
      <c r="V8" s="60">
        <v>0</v>
      </c>
      <c r="W8" s="60">
        <v>27804735</v>
      </c>
      <c r="X8" s="60">
        <v>28036168</v>
      </c>
      <c r="Y8" s="60">
        <v>-231433</v>
      </c>
      <c r="Z8" s="140">
        <v>-0.83</v>
      </c>
      <c r="AA8" s="155">
        <v>34872338</v>
      </c>
    </row>
    <row r="9" spans="1:27" ht="12.75">
      <c r="A9" s="183" t="s">
        <v>105</v>
      </c>
      <c r="B9" s="182"/>
      <c r="C9" s="155">
        <v>21907173</v>
      </c>
      <c r="D9" s="155">
        <v>0</v>
      </c>
      <c r="E9" s="156">
        <v>24751200</v>
      </c>
      <c r="F9" s="60">
        <v>24751200</v>
      </c>
      <c r="G9" s="60">
        <v>2066064</v>
      </c>
      <c r="H9" s="60">
        <v>2025461</v>
      </c>
      <c r="I9" s="60">
        <v>2053335</v>
      </c>
      <c r="J9" s="60">
        <v>6144860</v>
      </c>
      <c r="K9" s="60">
        <v>2045051</v>
      </c>
      <c r="L9" s="60">
        <v>2033734</v>
      </c>
      <c r="M9" s="60">
        <v>2015589</v>
      </c>
      <c r="N9" s="60">
        <v>6094374</v>
      </c>
      <c r="O9" s="60">
        <v>2029241</v>
      </c>
      <c r="P9" s="60">
        <v>2010232</v>
      </c>
      <c r="Q9" s="60">
        <v>1988643</v>
      </c>
      <c r="R9" s="60">
        <v>6028116</v>
      </c>
      <c r="S9" s="60">
        <v>0</v>
      </c>
      <c r="T9" s="60">
        <v>0</v>
      </c>
      <c r="U9" s="60">
        <v>0</v>
      </c>
      <c r="V9" s="60">
        <v>0</v>
      </c>
      <c r="W9" s="60">
        <v>18267350</v>
      </c>
      <c r="X9" s="60">
        <v>18563400</v>
      </c>
      <c r="Y9" s="60">
        <v>-296050</v>
      </c>
      <c r="Z9" s="140">
        <v>-1.59</v>
      </c>
      <c r="AA9" s="155">
        <v>24751200</v>
      </c>
    </row>
    <row r="10" spans="1:27" ht="12.75">
      <c r="A10" s="183" t="s">
        <v>106</v>
      </c>
      <c r="B10" s="182"/>
      <c r="C10" s="155">
        <v>14106014</v>
      </c>
      <c r="D10" s="155">
        <v>0</v>
      </c>
      <c r="E10" s="156">
        <v>17057280</v>
      </c>
      <c r="F10" s="54">
        <v>17057280</v>
      </c>
      <c r="G10" s="54">
        <v>1396212</v>
      </c>
      <c r="H10" s="54">
        <v>1390809</v>
      </c>
      <c r="I10" s="54">
        <v>1403196</v>
      </c>
      <c r="J10" s="54">
        <v>4190217</v>
      </c>
      <c r="K10" s="54">
        <v>1407294</v>
      </c>
      <c r="L10" s="54">
        <v>1384964</v>
      </c>
      <c r="M10" s="54">
        <v>1387563</v>
      </c>
      <c r="N10" s="54">
        <v>4179821</v>
      </c>
      <c r="O10" s="54">
        <v>1395131</v>
      </c>
      <c r="P10" s="54">
        <v>1383670</v>
      </c>
      <c r="Q10" s="54">
        <v>1375580</v>
      </c>
      <c r="R10" s="54">
        <v>4154381</v>
      </c>
      <c r="S10" s="54">
        <v>0</v>
      </c>
      <c r="T10" s="54">
        <v>0</v>
      </c>
      <c r="U10" s="54">
        <v>0</v>
      </c>
      <c r="V10" s="54">
        <v>0</v>
      </c>
      <c r="W10" s="54">
        <v>12524419</v>
      </c>
      <c r="X10" s="54">
        <v>12792960</v>
      </c>
      <c r="Y10" s="54">
        <v>-268541</v>
      </c>
      <c r="Z10" s="184">
        <v>-2.1</v>
      </c>
      <c r="AA10" s="130">
        <v>17057280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1069625</v>
      </c>
      <c r="F12" s="60">
        <v>1069625</v>
      </c>
      <c r="G12" s="60">
        <v>134647</v>
      </c>
      <c r="H12" s="60">
        <v>69266</v>
      </c>
      <c r="I12" s="60">
        <v>133227</v>
      </c>
      <c r="J12" s="60">
        <v>337140</v>
      </c>
      <c r="K12" s="60">
        <v>87852</v>
      </c>
      <c r="L12" s="60">
        <v>84885</v>
      </c>
      <c r="M12" s="60">
        <v>96467</v>
      </c>
      <c r="N12" s="60">
        <v>269204</v>
      </c>
      <c r="O12" s="60">
        <v>75515</v>
      </c>
      <c r="P12" s="60">
        <v>90611</v>
      </c>
      <c r="Q12" s="60">
        <v>81391</v>
      </c>
      <c r="R12" s="60">
        <v>247517</v>
      </c>
      <c r="S12" s="60">
        <v>0</v>
      </c>
      <c r="T12" s="60">
        <v>0</v>
      </c>
      <c r="U12" s="60">
        <v>0</v>
      </c>
      <c r="V12" s="60">
        <v>0</v>
      </c>
      <c r="W12" s="60">
        <v>853861</v>
      </c>
      <c r="X12" s="60">
        <v>802215</v>
      </c>
      <c r="Y12" s="60">
        <v>51646</v>
      </c>
      <c r="Z12" s="140">
        <v>6.44</v>
      </c>
      <c r="AA12" s="155">
        <v>1069625</v>
      </c>
    </row>
    <row r="13" spans="1:27" ht="12.75">
      <c r="A13" s="181" t="s">
        <v>109</v>
      </c>
      <c r="B13" s="185"/>
      <c r="C13" s="155">
        <v>635007</v>
      </c>
      <c r="D13" s="155">
        <v>0</v>
      </c>
      <c r="E13" s="156">
        <v>400000</v>
      </c>
      <c r="F13" s="60">
        <v>400000</v>
      </c>
      <c r="G13" s="60">
        <v>1475</v>
      </c>
      <c r="H13" s="60">
        <v>235706</v>
      </c>
      <c r="I13" s="60">
        <v>90140</v>
      </c>
      <c r="J13" s="60">
        <v>327321</v>
      </c>
      <c r="K13" s="60">
        <v>69964</v>
      </c>
      <c r="L13" s="60">
        <v>4912</v>
      </c>
      <c r="M13" s="60">
        <v>40814</v>
      </c>
      <c r="N13" s="60">
        <v>115690</v>
      </c>
      <c r="O13" s="60">
        <v>116670</v>
      </c>
      <c r="P13" s="60">
        <v>596</v>
      </c>
      <c r="Q13" s="60">
        <v>66599</v>
      </c>
      <c r="R13" s="60">
        <v>183865</v>
      </c>
      <c r="S13" s="60">
        <v>0</v>
      </c>
      <c r="T13" s="60">
        <v>0</v>
      </c>
      <c r="U13" s="60">
        <v>0</v>
      </c>
      <c r="V13" s="60">
        <v>0</v>
      </c>
      <c r="W13" s="60">
        <v>626876</v>
      </c>
      <c r="X13" s="60">
        <v>299997</v>
      </c>
      <c r="Y13" s="60">
        <v>326879</v>
      </c>
      <c r="Z13" s="140">
        <v>108.96</v>
      </c>
      <c r="AA13" s="155">
        <v>400000</v>
      </c>
    </row>
    <row r="14" spans="1:27" ht="12.75">
      <c r="A14" s="181" t="s">
        <v>110</v>
      </c>
      <c r="B14" s="185"/>
      <c r="C14" s="155">
        <v>23972833</v>
      </c>
      <c r="D14" s="155">
        <v>0</v>
      </c>
      <c r="E14" s="156">
        <v>25000000</v>
      </c>
      <c r="F14" s="60">
        <v>25000000</v>
      </c>
      <c r="G14" s="60">
        <v>1840267</v>
      </c>
      <c r="H14" s="60">
        <v>1904682</v>
      </c>
      <c r="I14" s="60">
        <v>1960934</v>
      </c>
      <c r="J14" s="60">
        <v>5705883</v>
      </c>
      <c r="K14" s="60">
        <v>2024540</v>
      </c>
      <c r="L14" s="60">
        <v>2071238</v>
      </c>
      <c r="M14" s="60">
        <v>2385952</v>
      </c>
      <c r="N14" s="60">
        <v>6481730</v>
      </c>
      <c r="O14" s="60">
        <v>2444620</v>
      </c>
      <c r="P14" s="60">
        <v>2509282</v>
      </c>
      <c r="Q14" s="60">
        <v>2580554</v>
      </c>
      <c r="R14" s="60">
        <v>7534456</v>
      </c>
      <c r="S14" s="60">
        <v>0</v>
      </c>
      <c r="T14" s="60">
        <v>0</v>
      </c>
      <c r="U14" s="60">
        <v>0</v>
      </c>
      <c r="V14" s="60">
        <v>0</v>
      </c>
      <c r="W14" s="60">
        <v>19722069</v>
      </c>
      <c r="X14" s="60">
        <v>18749997</v>
      </c>
      <c r="Y14" s="60">
        <v>972072</v>
      </c>
      <c r="Z14" s="140">
        <v>5.18</v>
      </c>
      <c r="AA14" s="155">
        <v>25000000</v>
      </c>
    </row>
    <row r="15" spans="1:27" ht="12.75">
      <c r="A15" s="181" t="s">
        <v>111</v>
      </c>
      <c r="B15" s="185"/>
      <c r="C15" s="155">
        <v>32554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20000</v>
      </c>
      <c r="Y15" s="60">
        <v>-20000</v>
      </c>
      <c r="Z15" s="140">
        <v>-100</v>
      </c>
      <c r="AA15" s="155">
        <v>20000</v>
      </c>
    </row>
    <row r="16" spans="1:27" ht="12.75">
      <c r="A16" s="181" t="s">
        <v>112</v>
      </c>
      <c r="B16" s="185"/>
      <c r="C16" s="155">
        <v>598630</v>
      </c>
      <c r="D16" s="155">
        <v>0</v>
      </c>
      <c r="E16" s="156">
        <v>1006000</v>
      </c>
      <c r="F16" s="60">
        <v>1006000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1300</v>
      </c>
      <c r="P16" s="60">
        <v>0</v>
      </c>
      <c r="Q16" s="60">
        <v>22003</v>
      </c>
      <c r="R16" s="60">
        <v>23303</v>
      </c>
      <c r="S16" s="60">
        <v>0</v>
      </c>
      <c r="T16" s="60">
        <v>0</v>
      </c>
      <c r="U16" s="60">
        <v>0</v>
      </c>
      <c r="V16" s="60">
        <v>0</v>
      </c>
      <c r="W16" s="60">
        <v>23303</v>
      </c>
      <c r="X16" s="60">
        <v>754497</v>
      </c>
      <c r="Y16" s="60">
        <v>-731194</v>
      </c>
      <c r="Z16" s="140">
        <v>-96.91</v>
      </c>
      <c r="AA16" s="155">
        <v>1006000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70557924</v>
      </c>
      <c r="D19" s="155">
        <v>0</v>
      </c>
      <c r="E19" s="156">
        <v>72471600</v>
      </c>
      <c r="F19" s="60">
        <v>72471600</v>
      </c>
      <c r="G19" s="60">
        <v>1000000</v>
      </c>
      <c r="H19" s="60">
        <v>5847826</v>
      </c>
      <c r="I19" s="60">
        <v>0</v>
      </c>
      <c r="J19" s="60">
        <v>6847826</v>
      </c>
      <c r="K19" s="60">
        <v>7514136</v>
      </c>
      <c r="L19" s="60">
        <v>973088</v>
      </c>
      <c r="M19" s="60">
        <v>6616000</v>
      </c>
      <c r="N19" s="60">
        <v>15103224</v>
      </c>
      <c r="O19" s="60">
        <v>9661035</v>
      </c>
      <c r="P19" s="60">
        <v>197314</v>
      </c>
      <c r="Q19" s="60">
        <v>9374918</v>
      </c>
      <c r="R19" s="60">
        <v>19233267</v>
      </c>
      <c r="S19" s="60">
        <v>0</v>
      </c>
      <c r="T19" s="60">
        <v>0</v>
      </c>
      <c r="U19" s="60">
        <v>0</v>
      </c>
      <c r="V19" s="60">
        <v>0</v>
      </c>
      <c r="W19" s="60">
        <v>41184317</v>
      </c>
      <c r="X19" s="60">
        <v>72471600</v>
      </c>
      <c r="Y19" s="60">
        <v>-31287283</v>
      </c>
      <c r="Z19" s="140">
        <v>-43.17</v>
      </c>
      <c r="AA19" s="155">
        <v>72471600</v>
      </c>
    </row>
    <row r="20" spans="1:27" ht="12.75">
      <c r="A20" s="181" t="s">
        <v>35</v>
      </c>
      <c r="B20" s="185"/>
      <c r="C20" s="155">
        <v>2542588</v>
      </c>
      <c r="D20" s="155">
        <v>0</v>
      </c>
      <c r="E20" s="156">
        <v>874670</v>
      </c>
      <c r="F20" s="54">
        <v>874670</v>
      </c>
      <c r="G20" s="54">
        <v>167482</v>
      </c>
      <c r="H20" s="54">
        <v>116797</v>
      </c>
      <c r="I20" s="54">
        <v>83355</v>
      </c>
      <c r="J20" s="54">
        <v>367634</v>
      </c>
      <c r="K20" s="54">
        <v>86293</v>
      </c>
      <c r="L20" s="54">
        <v>148212</v>
      </c>
      <c r="M20" s="54">
        <v>98493</v>
      </c>
      <c r="N20" s="54">
        <v>332998</v>
      </c>
      <c r="O20" s="54">
        <v>68279</v>
      </c>
      <c r="P20" s="54">
        <v>100869</v>
      </c>
      <c r="Q20" s="54">
        <v>92755</v>
      </c>
      <c r="R20" s="54">
        <v>261903</v>
      </c>
      <c r="S20" s="54">
        <v>0</v>
      </c>
      <c r="T20" s="54">
        <v>0</v>
      </c>
      <c r="U20" s="54">
        <v>0</v>
      </c>
      <c r="V20" s="54">
        <v>0</v>
      </c>
      <c r="W20" s="54">
        <v>962535</v>
      </c>
      <c r="X20" s="54">
        <v>656001</v>
      </c>
      <c r="Y20" s="54">
        <v>306534</v>
      </c>
      <c r="Z20" s="184">
        <v>46.73</v>
      </c>
      <c r="AA20" s="130">
        <v>874670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217354675</v>
      </c>
      <c r="D22" s="188">
        <f>SUM(D5:D21)</f>
        <v>0</v>
      </c>
      <c r="E22" s="189">
        <f t="shared" si="0"/>
        <v>232649849</v>
      </c>
      <c r="F22" s="190">
        <f t="shared" si="0"/>
        <v>232649849</v>
      </c>
      <c r="G22" s="190">
        <f t="shared" si="0"/>
        <v>28205601</v>
      </c>
      <c r="H22" s="190">
        <f t="shared" si="0"/>
        <v>18271500</v>
      </c>
      <c r="I22" s="190">
        <f t="shared" si="0"/>
        <v>11106380</v>
      </c>
      <c r="J22" s="190">
        <f t="shared" si="0"/>
        <v>57583481</v>
      </c>
      <c r="K22" s="190">
        <f t="shared" si="0"/>
        <v>19186195</v>
      </c>
      <c r="L22" s="190">
        <f t="shared" si="0"/>
        <v>11877407</v>
      </c>
      <c r="M22" s="190">
        <f t="shared" si="0"/>
        <v>18469263</v>
      </c>
      <c r="N22" s="190">
        <f t="shared" si="0"/>
        <v>49532865</v>
      </c>
      <c r="O22" s="190">
        <f t="shared" si="0"/>
        <v>20138104</v>
      </c>
      <c r="P22" s="190">
        <f t="shared" si="0"/>
        <v>13356826</v>
      </c>
      <c r="Q22" s="190">
        <f t="shared" si="0"/>
        <v>19998855</v>
      </c>
      <c r="R22" s="190">
        <f t="shared" si="0"/>
        <v>53493785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160610131</v>
      </c>
      <c r="X22" s="190">
        <f t="shared" si="0"/>
        <v>193635747</v>
      </c>
      <c r="Y22" s="190">
        <f t="shared" si="0"/>
        <v>-33025616</v>
      </c>
      <c r="Z22" s="191">
        <f>+IF(X22&lt;&gt;0,+(Y22/X22)*100,0)</f>
        <v>-17.055536754791458</v>
      </c>
      <c r="AA22" s="188">
        <f>SUM(AA5:AA21)</f>
        <v>232649849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78119377</v>
      </c>
      <c r="D25" s="155">
        <v>0</v>
      </c>
      <c r="E25" s="156">
        <v>81265036</v>
      </c>
      <c r="F25" s="60">
        <v>81265036</v>
      </c>
      <c r="G25" s="60">
        <v>6609967</v>
      </c>
      <c r="H25" s="60">
        <v>6547088</v>
      </c>
      <c r="I25" s="60">
        <v>6399401</v>
      </c>
      <c r="J25" s="60">
        <v>19556456</v>
      </c>
      <c r="K25" s="60">
        <v>5823204</v>
      </c>
      <c r="L25" s="60">
        <v>7320453</v>
      </c>
      <c r="M25" s="60">
        <v>6453746</v>
      </c>
      <c r="N25" s="60">
        <v>19597403</v>
      </c>
      <c r="O25" s="60">
        <v>6430798</v>
      </c>
      <c r="P25" s="60">
        <v>6820929</v>
      </c>
      <c r="Q25" s="60">
        <v>7369599</v>
      </c>
      <c r="R25" s="60">
        <v>20621326</v>
      </c>
      <c r="S25" s="60">
        <v>0</v>
      </c>
      <c r="T25" s="60">
        <v>0</v>
      </c>
      <c r="U25" s="60">
        <v>0</v>
      </c>
      <c r="V25" s="60">
        <v>0</v>
      </c>
      <c r="W25" s="60">
        <v>59775185</v>
      </c>
      <c r="X25" s="60">
        <v>63350550</v>
      </c>
      <c r="Y25" s="60">
        <v>-3575365</v>
      </c>
      <c r="Z25" s="140">
        <v>-5.64</v>
      </c>
      <c r="AA25" s="155">
        <v>81265036</v>
      </c>
    </row>
    <row r="26" spans="1:27" ht="12.75">
      <c r="A26" s="183" t="s">
        <v>38</v>
      </c>
      <c r="B26" s="182"/>
      <c r="C26" s="155">
        <v>5933234</v>
      </c>
      <c r="D26" s="155">
        <v>0</v>
      </c>
      <c r="E26" s="156">
        <v>6055116</v>
      </c>
      <c r="F26" s="60">
        <v>6055116</v>
      </c>
      <c r="G26" s="60">
        <v>487336</v>
      </c>
      <c r="H26" s="60">
        <v>487337</v>
      </c>
      <c r="I26" s="60">
        <v>487337</v>
      </c>
      <c r="J26" s="60">
        <v>1462010</v>
      </c>
      <c r="K26" s="60">
        <v>487337</v>
      </c>
      <c r="L26" s="60">
        <v>486102</v>
      </c>
      <c r="M26" s="60">
        <v>1017673</v>
      </c>
      <c r="N26" s="60">
        <v>1991112</v>
      </c>
      <c r="O26" s="60">
        <v>482265</v>
      </c>
      <c r="P26" s="60">
        <v>510466</v>
      </c>
      <c r="Q26" s="60">
        <v>532520</v>
      </c>
      <c r="R26" s="60">
        <v>1525251</v>
      </c>
      <c r="S26" s="60">
        <v>0</v>
      </c>
      <c r="T26" s="60">
        <v>0</v>
      </c>
      <c r="U26" s="60">
        <v>0</v>
      </c>
      <c r="V26" s="60">
        <v>0</v>
      </c>
      <c r="W26" s="60">
        <v>4978373</v>
      </c>
      <c r="X26" s="60">
        <v>4817070</v>
      </c>
      <c r="Y26" s="60">
        <v>161303</v>
      </c>
      <c r="Z26" s="140">
        <v>3.35</v>
      </c>
      <c r="AA26" s="155">
        <v>6055116</v>
      </c>
    </row>
    <row r="27" spans="1:27" ht="12.75">
      <c r="A27" s="183" t="s">
        <v>118</v>
      </c>
      <c r="B27" s="182"/>
      <c r="C27" s="155">
        <v>44229688</v>
      </c>
      <c r="D27" s="155">
        <v>0</v>
      </c>
      <c r="E27" s="156">
        <v>44527551</v>
      </c>
      <c r="F27" s="60">
        <v>44527551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28794816</v>
      </c>
      <c r="Y27" s="60">
        <v>-28794816</v>
      </c>
      <c r="Z27" s="140">
        <v>-100</v>
      </c>
      <c r="AA27" s="155">
        <v>44527551</v>
      </c>
    </row>
    <row r="28" spans="1:27" ht="12.75">
      <c r="A28" s="183" t="s">
        <v>39</v>
      </c>
      <c r="B28" s="182"/>
      <c r="C28" s="155">
        <v>51684974</v>
      </c>
      <c r="D28" s="155">
        <v>0</v>
      </c>
      <c r="E28" s="156">
        <v>5032167</v>
      </c>
      <c r="F28" s="60">
        <v>5032167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3774123</v>
      </c>
      <c r="Y28" s="60">
        <v>-3774123</v>
      </c>
      <c r="Z28" s="140">
        <v>-100</v>
      </c>
      <c r="AA28" s="155">
        <v>5032167</v>
      </c>
    </row>
    <row r="29" spans="1:27" ht="12.75">
      <c r="A29" s="183" t="s">
        <v>40</v>
      </c>
      <c r="B29" s="182"/>
      <c r="C29" s="155">
        <v>18467206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40643602</v>
      </c>
      <c r="D30" s="155">
        <v>0</v>
      </c>
      <c r="E30" s="156">
        <v>40532700</v>
      </c>
      <c r="F30" s="60">
        <v>40532700</v>
      </c>
      <c r="G30" s="60">
        <v>5124416</v>
      </c>
      <c r="H30" s="60">
        <v>0</v>
      </c>
      <c r="I30" s="60">
        <v>0</v>
      </c>
      <c r="J30" s="60">
        <v>5124416</v>
      </c>
      <c r="K30" s="60">
        <v>3092890</v>
      </c>
      <c r="L30" s="60">
        <v>7869361</v>
      </c>
      <c r="M30" s="60">
        <v>0</v>
      </c>
      <c r="N30" s="60">
        <v>10962251</v>
      </c>
      <c r="O30" s="60">
        <v>5383635</v>
      </c>
      <c r="P30" s="60">
        <v>2694070</v>
      </c>
      <c r="Q30" s="60">
        <v>2516319</v>
      </c>
      <c r="R30" s="60">
        <v>10594024</v>
      </c>
      <c r="S30" s="60">
        <v>0</v>
      </c>
      <c r="T30" s="60">
        <v>0</v>
      </c>
      <c r="U30" s="60">
        <v>0</v>
      </c>
      <c r="V30" s="60">
        <v>0</v>
      </c>
      <c r="W30" s="60">
        <v>26680691</v>
      </c>
      <c r="X30" s="60">
        <v>30399525</v>
      </c>
      <c r="Y30" s="60">
        <v>-3718834</v>
      </c>
      <c r="Z30" s="140">
        <v>-12.23</v>
      </c>
      <c r="AA30" s="155">
        <v>40532700</v>
      </c>
    </row>
    <row r="31" spans="1:27" ht="12.75">
      <c r="A31" s="183" t="s">
        <v>120</v>
      </c>
      <c r="B31" s="182"/>
      <c r="C31" s="155">
        <v>4628740</v>
      </c>
      <c r="D31" s="155">
        <v>0</v>
      </c>
      <c r="E31" s="156">
        <v>5037600</v>
      </c>
      <c r="F31" s="60">
        <v>5037600</v>
      </c>
      <c r="G31" s="60">
        <v>137850</v>
      </c>
      <c r="H31" s="60">
        <v>52483</v>
      </c>
      <c r="I31" s="60">
        <v>69193</v>
      </c>
      <c r="J31" s="60">
        <v>259526</v>
      </c>
      <c r="K31" s="60">
        <v>117076</v>
      </c>
      <c r="L31" s="60">
        <v>335409</v>
      </c>
      <c r="M31" s="60">
        <v>130086</v>
      </c>
      <c r="N31" s="60">
        <v>582571</v>
      </c>
      <c r="O31" s="60">
        <v>250542</v>
      </c>
      <c r="P31" s="60">
        <v>301081</v>
      </c>
      <c r="Q31" s="60">
        <v>432970</v>
      </c>
      <c r="R31" s="60">
        <v>984593</v>
      </c>
      <c r="S31" s="60">
        <v>0</v>
      </c>
      <c r="T31" s="60">
        <v>0</v>
      </c>
      <c r="U31" s="60">
        <v>0</v>
      </c>
      <c r="V31" s="60">
        <v>0</v>
      </c>
      <c r="W31" s="60">
        <v>1826690</v>
      </c>
      <c r="X31" s="60">
        <v>3778200</v>
      </c>
      <c r="Y31" s="60">
        <v>-1951510</v>
      </c>
      <c r="Z31" s="140">
        <v>-51.65</v>
      </c>
      <c r="AA31" s="155">
        <v>5037600</v>
      </c>
    </row>
    <row r="32" spans="1:27" ht="12.75">
      <c r="A32" s="183" t="s">
        <v>121</v>
      </c>
      <c r="B32" s="182"/>
      <c r="C32" s="155">
        <v>832693</v>
      </c>
      <c r="D32" s="155">
        <v>0</v>
      </c>
      <c r="E32" s="156">
        <v>12460528</v>
      </c>
      <c r="F32" s="60">
        <v>12460528</v>
      </c>
      <c r="G32" s="60">
        <v>1526628</v>
      </c>
      <c r="H32" s="60">
        <v>743659</v>
      </c>
      <c r="I32" s="60">
        <v>74910</v>
      </c>
      <c r="J32" s="60">
        <v>2345197</v>
      </c>
      <c r="K32" s="60">
        <v>2191825</v>
      </c>
      <c r="L32" s="60">
        <v>2887700</v>
      </c>
      <c r="M32" s="60">
        <v>1244239</v>
      </c>
      <c r="N32" s="60">
        <v>6323764</v>
      </c>
      <c r="O32" s="60">
        <v>971835</v>
      </c>
      <c r="P32" s="60">
        <v>2886708</v>
      </c>
      <c r="Q32" s="60">
        <v>1797672</v>
      </c>
      <c r="R32" s="60">
        <v>5656215</v>
      </c>
      <c r="S32" s="60">
        <v>0</v>
      </c>
      <c r="T32" s="60">
        <v>0</v>
      </c>
      <c r="U32" s="60">
        <v>0</v>
      </c>
      <c r="V32" s="60">
        <v>0</v>
      </c>
      <c r="W32" s="60">
        <v>14325176</v>
      </c>
      <c r="X32" s="60">
        <v>9345393</v>
      </c>
      <c r="Y32" s="60">
        <v>4979783</v>
      </c>
      <c r="Z32" s="140">
        <v>53.29</v>
      </c>
      <c r="AA32" s="155">
        <v>12460528</v>
      </c>
    </row>
    <row r="33" spans="1:27" ht="12.75">
      <c r="A33" s="183" t="s">
        <v>42</v>
      </c>
      <c r="B33" s="182"/>
      <c r="C33" s="155">
        <v>2097642</v>
      </c>
      <c r="D33" s="155">
        <v>0</v>
      </c>
      <c r="E33" s="156">
        <v>0</v>
      </c>
      <c r="F33" s="60">
        <v>0</v>
      </c>
      <c r="G33" s="60">
        <v>-26658</v>
      </c>
      <c r="H33" s="60">
        <v>178815</v>
      </c>
      <c r="I33" s="60">
        <v>122366</v>
      </c>
      <c r="J33" s="60">
        <v>274523</v>
      </c>
      <c r="K33" s="60">
        <v>-27705</v>
      </c>
      <c r="L33" s="60">
        <v>345690</v>
      </c>
      <c r="M33" s="60">
        <v>62261</v>
      </c>
      <c r="N33" s="60">
        <v>380246</v>
      </c>
      <c r="O33" s="60">
        <v>96391</v>
      </c>
      <c r="P33" s="60">
        <v>150460</v>
      </c>
      <c r="Q33" s="60">
        <v>54004</v>
      </c>
      <c r="R33" s="60">
        <v>300855</v>
      </c>
      <c r="S33" s="60">
        <v>0</v>
      </c>
      <c r="T33" s="60">
        <v>0</v>
      </c>
      <c r="U33" s="60">
        <v>0</v>
      </c>
      <c r="V33" s="60">
        <v>0</v>
      </c>
      <c r="W33" s="60">
        <v>955624</v>
      </c>
      <c r="X33" s="60"/>
      <c r="Y33" s="60">
        <v>955624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29673744</v>
      </c>
      <c r="D34" s="155">
        <v>0</v>
      </c>
      <c r="E34" s="156">
        <v>28210567</v>
      </c>
      <c r="F34" s="60">
        <v>28210567</v>
      </c>
      <c r="G34" s="60">
        <v>450474</v>
      </c>
      <c r="H34" s="60">
        <v>1013550</v>
      </c>
      <c r="I34" s="60">
        <v>2456231</v>
      </c>
      <c r="J34" s="60">
        <v>3920255</v>
      </c>
      <c r="K34" s="60">
        <v>3050957</v>
      </c>
      <c r="L34" s="60">
        <v>2654710</v>
      </c>
      <c r="M34" s="60">
        <v>1620511</v>
      </c>
      <c r="N34" s="60">
        <v>7326178</v>
      </c>
      <c r="O34" s="60">
        <v>3344663</v>
      </c>
      <c r="P34" s="60">
        <v>3461996</v>
      </c>
      <c r="Q34" s="60">
        <v>2575256</v>
      </c>
      <c r="R34" s="60">
        <v>9381915</v>
      </c>
      <c r="S34" s="60">
        <v>0</v>
      </c>
      <c r="T34" s="60">
        <v>0</v>
      </c>
      <c r="U34" s="60">
        <v>0</v>
      </c>
      <c r="V34" s="60">
        <v>0</v>
      </c>
      <c r="W34" s="60">
        <v>20628348</v>
      </c>
      <c r="X34" s="60">
        <v>21144447</v>
      </c>
      <c r="Y34" s="60">
        <v>-516099</v>
      </c>
      <c r="Z34" s="140">
        <v>-2.44</v>
      </c>
      <c r="AA34" s="155">
        <v>28210567</v>
      </c>
    </row>
    <row r="35" spans="1:27" ht="12.75">
      <c r="A35" s="181" t="s">
        <v>122</v>
      </c>
      <c r="B35" s="185"/>
      <c r="C35" s="155">
        <v>13559750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289870650</v>
      </c>
      <c r="D36" s="188">
        <f>SUM(D25:D35)</f>
        <v>0</v>
      </c>
      <c r="E36" s="189">
        <f t="shared" si="1"/>
        <v>223121265</v>
      </c>
      <c r="F36" s="190">
        <f t="shared" si="1"/>
        <v>223121265</v>
      </c>
      <c r="G36" s="190">
        <f t="shared" si="1"/>
        <v>14310013</v>
      </c>
      <c r="H36" s="190">
        <f t="shared" si="1"/>
        <v>9022932</v>
      </c>
      <c r="I36" s="190">
        <f t="shared" si="1"/>
        <v>9609438</v>
      </c>
      <c r="J36" s="190">
        <f t="shared" si="1"/>
        <v>32942383</v>
      </c>
      <c r="K36" s="190">
        <f t="shared" si="1"/>
        <v>14735584</v>
      </c>
      <c r="L36" s="190">
        <f t="shared" si="1"/>
        <v>21899425</v>
      </c>
      <c r="M36" s="190">
        <f t="shared" si="1"/>
        <v>10528516</v>
      </c>
      <c r="N36" s="190">
        <f t="shared" si="1"/>
        <v>47163525</v>
      </c>
      <c r="O36" s="190">
        <f t="shared" si="1"/>
        <v>16960129</v>
      </c>
      <c r="P36" s="190">
        <f t="shared" si="1"/>
        <v>16825710</v>
      </c>
      <c r="Q36" s="190">
        <f t="shared" si="1"/>
        <v>15278340</v>
      </c>
      <c r="R36" s="190">
        <f t="shared" si="1"/>
        <v>49064179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129170087</v>
      </c>
      <c r="X36" s="190">
        <f t="shared" si="1"/>
        <v>165404124</v>
      </c>
      <c r="Y36" s="190">
        <f t="shared" si="1"/>
        <v>-36234037</v>
      </c>
      <c r="Z36" s="191">
        <f>+IF(X36&lt;&gt;0,+(Y36/X36)*100,0)</f>
        <v>-21.906368549795047</v>
      </c>
      <c r="AA36" s="188">
        <f>SUM(AA25:AA35)</f>
        <v>223121265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-72515975</v>
      </c>
      <c r="D38" s="199">
        <f>+D22-D36</f>
        <v>0</v>
      </c>
      <c r="E38" s="200">
        <f t="shared" si="2"/>
        <v>9528584</v>
      </c>
      <c r="F38" s="106">
        <f t="shared" si="2"/>
        <v>9528584</v>
      </c>
      <c r="G38" s="106">
        <f t="shared" si="2"/>
        <v>13895588</v>
      </c>
      <c r="H38" s="106">
        <f t="shared" si="2"/>
        <v>9248568</v>
      </c>
      <c r="I38" s="106">
        <f t="shared" si="2"/>
        <v>1496942</v>
      </c>
      <c r="J38" s="106">
        <f t="shared" si="2"/>
        <v>24641098</v>
      </c>
      <c r="K38" s="106">
        <f t="shared" si="2"/>
        <v>4450611</v>
      </c>
      <c r="L38" s="106">
        <f t="shared" si="2"/>
        <v>-10022018</v>
      </c>
      <c r="M38" s="106">
        <f t="shared" si="2"/>
        <v>7940747</v>
      </c>
      <c r="N38" s="106">
        <f t="shared" si="2"/>
        <v>2369340</v>
      </c>
      <c r="O38" s="106">
        <f t="shared" si="2"/>
        <v>3177975</v>
      </c>
      <c r="P38" s="106">
        <f t="shared" si="2"/>
        <v>-3468884</v>
      </c>
      <c r="Q38" s="106">
        <f t="shared" si="2"/>
        <v>4720515</v>
      </c>
      <c r="R38" s="106">
        <f t="shared" si="2"/>
        <v>4429606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31440044</v>
      </c>
      <c r="X38" s="106">
        <f>IF(F22=F36,0,X22-X36)</f>
        <v>28231623</v>
      </c>
      <c r="Y38" s="106">
        <f t="shared" si="2"/>
        <v>3208421</v>
      </c>
      <c r="Z38" s="201">
        <f>+IF(X38&lt;&gt;0,+(Y38/X38)*100,0)</f>
        <v>11.364635324012367</v>
      </c>
      <c r="AA38" s="199">
        <f>+AA22-AA36</f>
        <v>9528584</v>
      </c>
    </row>
    <row r="39" spans="1:27" ht="12.75">
      <c r="A39" s="181" t="s">
        <v>46</v>
      </c>
      <c r="B39" s="185"/>
      <c r="C39" s="155">
        <v>68046925</v>
      </c>
      <c r="D39" s="155">
        <v>0</v>
      </c>
      <c r="E39" s="156">
        <v>45064400</v>
      </c>
      <c r="F39" s="60">
        <v>45064400</v>
      </c>
      <c r="G39" s="60">
        <v>0</v>
      </c>
      <c r="H39" s="60">
        <v>1397436</v>
      </c>
      <c r="I39" s="60">
        <v>0</v>
      </c>
      <c r="J39" s="60">
        <v>1397436</v>
      </c>
      <c r="K39" s="60">
        <v>2134393</v>
      </c>
      <c r="L39" s="60">
        <v>68470</v>
      </c>
      <c r="M39" s="60">
        <v>4656226</v>
      </c>
      <c r="N39" s="60">
        <v>6859089</v>
      </c>
      <c r="O39" s="60">
        <v>0</v>
      </c>
      <c r="P39" s="60">
        <v>0</v>
      </c>
      <c r="Q39" s="60">
        <v>1892312</v>
      </c>
      <c r="R39" s="60">
        <v>1892312</v>
      </c>
      <c r="S39" s="60">
        <v>0</v>
      </c>
      <c r="T39" s="60">
        <v>0</v>
      </c>
      <c r="U39" s="60">
        <v>0</v>
      </c>
      <c r="V39" s="60">
        <v>0</v>
      </c>
      <c r="W39" s="60">
        <v>10148837</v>
      </c>
      <c r="X39" s="60">
        <v>34239399</v>
      </c>
      <c r="Y39" s="60">
        <v>-24090562</v>
      </c>
      <c r="Z39" s="140">
        <v>-70.36</v>
      </c>
      <c r="AA39" s="155">
        <v>45064400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-4469050</v>
      </c>
      <c r="D42" s="206">
        <f>SUM(D38:D41)</f>
        <v>0</v>
      </c>
      <c r="E42" s="207">
        <f t="shared" si="3"/>
        <v>54592984</v>
      </c>
      <c r="F42" s="88">
        <f t="shared" si="3"/>
        <v>54592984</v>
      </c>
      <c r="G42" s="88">
        <f t="shared" si="3"/>
        <v>13895588</v>
      </c>
      <c r="H42" s="88">
        <f t="shared" si="3"/>
        <v>10646004</v>
      </c>
      <c r="I42" s="88">
        <f t="shared" si="3"/>
        <v>1496942</v>
      </c>
      <c r="J42" s="88">
        <f t="shared" si="3"/>
        <v>26038534</v>
      </c>
      <c r="K42" s="88">
        <f t="shared" si="3"/>
        <v>6585004</v>
      </c>
      <c r="L42" s="88">
        <f t="shared" si="3"/>
        <v>-9953548</v>
      </c>
      <c r="M42" s="88">
        <f t="shared" si="3"/>
        <v>12596973</v>
      </c>
      <c r="N42" s="88">
        <f t="shared" si="3"/>
        <v>9228429</v>
      </c>
      <c r="O42" s="88">
        <f t="shared" si="3"/>
        <v>3177975</v>
      </c>
      <c r="P42" s="88">
        <f t="shared" si="3"/>
        <v>-3468884</v>
      </c>
      <c r="Q42" s="88">
        <f t="shared" si="3"/>
        <v>6612827</v>
      </c>
      <c r="R42" s="88">
        <f t="shared" si="3"/>
        <v>6321918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41588881</v>
      </c>
      <c r="X42" s="88">
        <f t="shared" si="3"/>
        <v>62471022</v>
      </c>
      <c r="Y42" s="88">
        <f t="shared" si="3"/>
        <v>-20882141</v>
      </c>
      <c r="Z42" s="208">
        <f>+IF(X42&lt;&gt;0,+(Y42/X42)*100,0)</f>
        <v>-33.42692392642464</v>
      </c>
      <c r="AA42" s="206">
        <f>SUM(AA38:AA41)</f>
        <v>54592984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-4469050</v>
      </c>
      <c r="D44" s="210">
        <f>+D42-D43</f>
        <v>0</v>
      </c>
      <c r="E44" s="211">
        <f t="shared" si="4"/>
        <v>54592984</v>
      </c>
      <c r="F44" s="77">
        <f t="shared" si="4"/>
        <v>54592984</v>
      </c>
      <c r="G44" s="77">
        <f t="shared" si="4"/>
        <v>13895588</v>
      </c>
      <c r="H44" s="77">
        <f t="shared" si="4"/>
        <v>10646004</v>
      </c>
      <c r="I44" s="77">
        <f t="shared" si="4"/>
        <v>1496942</v>
      </c>
      <c r="J44" s="77">
        <f t="shared" si="4"/>
        <v>26038534</v>
      </c>
      <c r="K44" s="77">
        <f t="shared" si="4"/>
        <v>6585004</v>
      </c>
      <c r="L44" s="77">
        <f t="shared" si="4"/>
        <v>-9953548</v>
      </c>
      <c r="M44" s="77">
        <f t="shared" si="4"/>
        <v>12596973</v>
      </c>
      <c r="N44" s="77">
        <f t="shared" si="4"/>
        <v>9228429</v>
      </c>
      <c r="O44" s="77">
        <f t="shared" si="4"/>
        <v>3177975</v>
      </c>
      <c r="P44" s="77">
        <f t="shared" si="4"/>
        <v>-3468884</v>
      </c>
      <c r="Q44" s="77">
        <f t="shared" si="4"/>
        <v>6612827</v>
      </c>
      <c r="R44" s="77">
        <f t="shared" si="4"/>
        <v>6321918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41588881</v>
      </c>
      <c r="X44" s="77">
        <f t="shared" si="4"/>
        <v>62471022</v>
      </c>
      <c r="Y44" s="77">
        <f t="shared" si="4"/>
        <v>-20882141</v>
      </c>
      <c r="Z44" s="212">
        <f>+IF(X44&lt;&gt;0,+(Y44/X44)*100,0)</f>
        <v>-33.42692392642464</v>
      </c>
      <c r="AA44" s="210">
        <f>+AA42-AA43</f>
        <v>54592984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-4469050</v>
      </c>
      <c r="D46" s="206">
        <f>SUM(D44:D45)</f>
        <v>0</v>
      </c>
      <c r="E46" s="207">
        <f t="shared" si="5"/>
        <v>54592984</v>
      </c>
      <c r="F46" s="88">
        <f t="shared" si="5"/>
        <v>54592984</v>
      </c>
      <c r="G46" s="88">
        <f t="shared" si="5"/>
        <v>13895588</v>
      </c>
      <c r="H46" s="88">
        <f t="shared" si="5"/>
        <v>10646004</v>
      </c>
      <c r="I46" s="88">
        <f t="shared" si="5"/>
        <v>1496942</v>
      </c>
      <c r="J46" s="88">
        <f t="shared" si="5"/>
        <v>26038534</v>
      </c>
      <c r="K46" s="88">
        <f t="shared" si="5"/>
        <v>6585004</v>
      </c>
      <c r="L46" s="88">
        <f t="shared" si="5"/>
        <v>-9953548</v>
      </c>
      <c r="M46" s="88">
        <f t="shared" si="5"/>
        <v>12596973</v>
      </c>
      <c r="N46" s="88">
        <f t="shared" si="5"/>
        <v>9228429</v>
      </c>
      <c r="O46" s="88">
        <f t="shared" si="5"/>
        <v>3177975</v>
      </c>
      <c r="P46" s="88">
        <f t="shared" si="5"/>
        <v>-3468884</v>
      </c>
      <c r="Q46" s="88">
        <f t="shared" si="5"/>
        <v>6612827</v>
      </c>
      <c r="R46" s="88">
        <f t="shared" si="5"/>
        <v>6321918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41588881</v>
      </c>
      <c r="X46" s="88">
        <f t="shared" si="5"/>
        <v>62471022</v>
      </c>
      <c r="Y46" s="88">
        <f t="shared" si="5"/>
        <v>-20882141</v>
      </c>
      <c r="Z46" s="208">
        <f>+IF(X46&lt;&gt;0,+(Y46/X46)*100,0)</f>
        <v>-33.42692392642464</v>
      </c>
      <c r="AA46" s="206">
        <f>SUM(AA44:AA45)</f>
        <v>54592984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-4469050</v>
      </c>
      <c r="D48" s="217">
        <f>SUM(D46:D47)</f>
        <v>0</v>
      </c>
      <c r="E48" s="218">
        <f t="shared" si="6"/>
        <v>54592984</v>
      </c>
      <c r="F48" s="219">
        <f t="shared" si="6"/>
        <v>54592984</v>
      </c>
      <c r="G48" s="219">
        <f t="shared" si="6"/>
        <v>13895588</v>
      </c>
      <c r="H48" s="220">
        <f t="shared" si="6"/>
        <v>10646004</v>
      </c>
      <c r="I48" s="220">
        <f t="shared" si="6"/>
        <v>1496942</v>
      </c>
      <c r="J48" s="220">
        <f t="shared" si="6"/>
        <v>26038534</v>
      </c>
      <c r="K48" s="220">
        <f t="shared" si="6"/>
        <v>6585004</v>
      </c>
      <c r="L48" s="220">
        <f t="shared" si="6"/>
        <v>-9953548</v>
      </c>
      <c r="M48" s="219">
        <f t="shared" si="6"/>
        <v>12596973</v>
      </c>
      <c r="N48" s="219">
        <f t="shared" si="6"/>
        <v>9228429</v>
      </c>
      <c r="O48" s="220">
        <f t="shared" si="6"/>
        <v>3177975</v>
      </c>
      <c r="P48" s="220">
        <f t="shared" si="6"/>
        <v>-3468884</v>
      </c>
      <c r="Q48" s="220">
        <f t="shared" si="6"/>
        <v>6612827</v>
      </c>
      <c r="R48" s="220">
        <f t="shared" si="6"/>
        <v>6321918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41588881</v>
      </c>
      <c r="X48" s="220">
        <f t="shared" si="6"/>
        <v>62471022</v>
      </c>
      <c r="Y48" s="220">
        <f t="shared" si="6"/>
        <v>-20882141</v>
      </c>
      <c r="Z48" s="221">
        <f>+IF(X48&lt;&gt;0,+(Y48/X48)*100,0)</f>
        <v>-33.42692392642464</v>
      </c>
      <c r="AA48" s="222">
        <f>SUM(AA46:AA47)</f>
        <v>54592984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308680</v>
      </c>
      <c r="G5" s="100">
        <f t="shared" si="0"/>
        <v>25998</v>
      </c>
      <c r="H5" s="100">
        <f t="shared" si="0"/>
        <v>0</v>
      </c>
      <c r="I5" s="100">
        <f t="shared" si="0"/>
        <v>54594</v>
      </c>
      <c r="J5" s="100">
        <f t="shared" si="0"/>
        <v>80592</v>
      </c>
      <c r="K5" s="100">
        <f t="shared" si="0"/>
        <v>0</v>
      </c>
      <c r="L5" s="100">
        <f t="shared" si="0"/>
        <v>22731</v>
      </c>
      <c r="M5" s="100">
        <f t="shared" si="0"/>
        <v>171883</v>
      </c>
      <c r="N5" s="100">
        <f t="shared" si="0"/>
        <v>194614</v>
      </c>
      <c r="O5" s="100">
        <f t="shared" si="0"/>
        <v>0</v>
      </c>
      <c r="P5" s="100">
        <f t="shared" si="0"/>
        <v>20304</v>
      </c>
      <c r="Q5" s="100">
        <f t="shared" si="0"/>
        <v>121832</v>
      </c>
      <c r="R5" s="100">
        <f t="shared" si="0"/>
        <v>142136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417342</v>
      </c>
      <c r="X5" s="100">
        <f t="shared" si="0"/>
        <v>0</v>
      </c>
      <c r="Y5" s="100">
        <f t="shared" si="0"/>
        <v>417342</v>
      </c>
      <c r="Z5" s="137">
        <f>+IF(X5&lt;&gt;0,+(Y5/X5)*100,0)</f>
        <v>0</v>
      </c>
      <c r="AA5" s="153">
        <f>SUM(AA6:AA8)</f>
        <v>308680</v>
      </c>
    </row>
    <row r="6" spans="1:27" ht="12.75">
      <c r="A6" s="138" t="s">
        <v>75</v>
      </c>
      <c r="B6" s="136"/>
      <c r="C6" s="155"/>
      <c r="D6" s="155"/>
      <c r="E6" s="156"/>
      <c r="F6" s="60">
        <v>283694</v>
      </c>
      <c r="G6" s="60">
        <v>12999</v>
      </c>
      <c r="H6" s="60"/>
      <c r="I6" s="60">
        <v>54594</v>
      </c>
      <c r="J6" s="60">
        <v>67593</v>
      </c>
      <c r="K6" s="60"/>
      <c r="L6" s="60">
        <v>22731</v>
      </c>
      <c r="M6" s="60">
        <v>171883</v>
      </c>
      <c r="N6" s="60">
        <v>194614</v>
      </c>
      <c r="O6" s="60"/>
      <c r="P6" s="60">
        <v>10152</v>
      </c>
      <c r="Q6" s="60">
        <v>104992</v>
      </c>
      <c r="R6" s="60">
        <v>115144</v>
      </c>
      <c r="S6" s="60"/>
      <c r="T6" s="60"/>
      <c r="U6" s="60"/>
      <c r="V6" s="60"/>
      <c r="W6" s="60">
        <v>377351</v>
      </c>
      <c r="X6" s="60"/>
      <c r="Y6" s="60">
        <v>377351</v>
      </c>
      <c r="Z6" s="140"/>
      <c r="AA6" s="62">
        <v>283694</v>
      </c>
    </row>
    <row r="7" spans="1:27" ht="12.75">
      <c r="A7" s="138" t="s">
        <v>76</v>
      </c>
      <c r="B7" s="136"/>
      <c r="C7" s="157"/>
      <c r="D7" s="157"/>
      <c r="E7" s="158"/>
      <c r="F7" s="159">
        <v>12999</v>
      </c>
      <c r="G7" s="159">
        <v>12999</v>
      </c>
      <c r="H7" s="159"/>
      <c r="I7" s="159"/>
      <c r="J7" s="159">
        <v>12999</v>
      </c>
      <c r="K7" s="159"/>
      <c r="L7" s="159"/>
      <c r="M7" s="159"/>
      <c r="N7" s="159"/>
      <c r="O7" s="159"/>
      <c r="P7" s="159"/>
      <c r="Q7" s="159">
        <v>16840</v>
      </c>
      <c r="R7" s="159">
        <v>16840</v>
      </c>
      <c r="S7" s="159"/>
      <c r="T7" s="159"/>
      <c r="U7" s="159"/>
      <c r="V7" s="159"/>
      <c r="W7" s="159">
        <v>29839</v>
      </c>
      <c r="X7" s="159"/>
      <c r="Y7" s="159">
        <v>29839</v>
      </c>
      <c r="Z7" s="141"/>
      <c r="AA7" s="225">
        <v>12999</v>
      </c>
    </row>
    <row r="8" spans="1:27" ht="12.75">
      <c r="A8" s="138" t="s">
        <v>77</v>
      </c>
      <c r="B8" s="136"/>
      <c r="C8" s="155"/>
      <c r="D8" s="155"/>
      <c r="E8" s="156"/>
      <c r="F8" s="60">
        <v>11987</v>
      </c>
      <c r="G8" s="60"/>
      <c r="H8" s="60"/>
      <c r="I8" s="60"/>
      <c r="J8" s="60"/>
      <c r="K8" s="60"/>
      <c r="L8" s="60"/>
      <c r="M8" s="60"/>
      <c r="N8" s="60"/>
      <c r="O8" s="60"/>
      <c r="P8" s="60">
        <v>10152</v>
      </c>
      <c r="Q8" s="60"/>
      <c r="R8" s="60">
        <v>10152</v>
      </c>
      <c r="S8" s="60"/>
      <c r="T8" s="60"/>
      <c r="U8" s="60"/>
      <c r="V8" s="60"/>
      <c r="W8" s="60">
        <v>10152</v>
      </c>
      <c r="X8" s="60"/>
      <c r="Y8" s="60">
        <v>10152</v>
      </c>
      <c r="Z8" s="140"/>
      <c r="AA8" s="62">
        <v>11987</v>
      </c>
    </row>
    <row r="9" spans="1:27" ht="12.75">
      <c r="A9" s="135" t="s">
        <v>78</v>
      </c>
      <c r="B9" s="136"/>
      <c r="C9" s="153">
        <f aca="true" t="shared" si="1" ref="C9:Y9">SUM(C10:C14)</f>
        <v>832081</v>
      </c>
      <c r="D9" s="153">
        <f>SUM(D10:D14)</f>
        <v>0</v>
      </c>
      <c r="E9" s="154">
        <f t="shared" si="1"/>
        <v>592827</v>
      </c>
      <c r="F9" s="100">
        <f t="shared" si="1"/>
        <v>693705</v>
      </c>
      <c r="G9" s="100">
        <f t="shared" si="1"/>
        <v>0</v>
      </c>
      <c r="H9" s="100">
        <f t="shared" si="1"/>
        <v>249323</v>
      </c>
      <c r="I9" s="100">
        <f t="shared" si="1"/>
        <v>12194</v>
      </c>
      <c r="J9" s="100">
        <f t="shared" si="1"/>
        <v>261517</v>
      </c>
      <c r="K9" s="100">
        <f t="shared" si="1"/>
        <v>242792</v>
      </c>
      <c r="L9" s="100">
        <f t="shared" si="1"/>
        <v>305087</v>
      </c>
      <c r="M9" s="100">
        <f t="shared" si="1"/>
        <v>92879</v>
      </c>
      <c r="N9" s="100">
        <f t="shared" si="1"/>
        <v>640758</v>
      </c>
      <c r="O9" s="100">
        <f t="shared" si="1"/>
        <v>0</v>
      </c>
      <c r="P9" s="100">
        <f t="shared" si="1"/>
        <v>308130</v>
      </c>
      <c r="Q9" s="100">
        <f t="shared" si="1"/>
        <v>0</v>
      </c>
      <c r="R9" s="100">
        <f t="shared" si="1"/>
        <v>308130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1210405</v>
      </c>
      <c r="X9" s="100">
        <f t="shared" si="1"/>
        <v>444618</v>
      </c>
      <c r="Y9" s="100">
        <f t="shared" si="1"/>
        <v>765787</v>
      </c>
      <c r="Z9" s="137">
        <f>+IF(X9&lt;&gt;0,+(Y9/X9)*100,0)</f>
        <v>172.23481730384285</v>
      </c>
      <c r="AA9" s="102">
        <f>SUM(AA10:AA14)</f>
        <v>693705</v>
      </c>
    </row>
    <row r="10" spans="1:27" ht="12.75">
      <c r="A10" s="138" t="s">
        <v>79</v>
      </c>
      <c r="B10" s="136"/>
      <c r="C10" s="155">
        <v>832081</v>
      </c>
      <c r="D10" s="155"/>
      <c r="E10" s="156">
        <v>592827</v>
      </c>
      <c r="F10" s="60"/>
      <c r="G10" s="60"/>
      <c r="H10" s="60">
        <v>249323</v>
      </c>
      <c r="I10" s="60">
        <v>12194</v>
      </c>
      <c r="J10" s="60">
        <v>261517</v>
      </c>
      <c r="K10" s="60"/>
      <c r="L10" s="60"/>
      <c r="M10" s="60">
        <v>92879</v>
      </c>
      <c r="N10" s="60">
        <v>92879</v>
      </c>
      <c r="O10" s="60"/>
      <c r="P10" s="60"/>
      <c r="Q10" s="60"/>
      <c r="R10" s="60"/>
      <c r="S10" s="60"/>
      <c r="T10" s="60"/>
      <c r="U10" s="60"/>
      <c r="V10" s="60"/>
      <c r="W10" s="60">
        <v>354396</v>
      </c>
      <c r="X10" s="60">
        <v>444618</v>
      </c>
      <c r="Y10" s="60">
        <v>-90222</v>
      </c>
      <c r="Z10" s="140">
        <v>-20.29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>
        <v>693705</v>
      </c>
      <c r="G11" s="60"/>
      <c r="H11" s="60"/>
      <c r="I11" s="60"/>
      <c r="J11" s="60"/>
      <c r="K11" s="60">
        <v>242792</v>
      </c>
      <c r="L11" s="60">
        <v>305087</v>
      </c>
      <c r="M11" s="60"/>
      <c r="N11" s="60">
        <v>547879</v>
      </c>
      <c r="O11" s="60"/>
      <c r="P11" s="60">
        <v>308130</v>
      </c>
      <c r="Q11" s="60"/>
      <c r="R11" s="60">
        <v>308130</v>
      </c>
      <c r="S11" s="60"/>
      <c r="T11" s="60"/>
      <c r="U11" s="60"/>
      <c r="V11" s="60"/>
      <c r="W11" s="60">
        <v>856009</v>
      </c>
      <c r="X11" s="60"/>
      <c r="Y11" s="60">
        <v>856009</v>
      </c>
      <c r="Z11" s="140"/>
      <c r="AA11" s="62">
        <v>693705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26171987</v>
      </c>
      <c r="D15" s="153">
        <f>SUM(D16:D18)</f>
        <v>0</v>
      </c>
      <c r="E15" s="154">
        <f t="shared" si="2"/>
        <v>18646573</v>
      </c>
      <c r="F15" s="100">
        <f t="shared" si="2"/>
        <v>11218584</v>
      </c>
      <c r="G15" s="100">
        <f t="shared" si="2"/>
        <v>0</v>
      </c>
      <c r="H15" s="100">
        <f t="shared" si="2"/>
        <v>1420638</v>
      </c>
      <c r="I15" s="100">
        <f t="shared" si="2"/>
        <v>1428135</v>
      </c>
      <c r="J15" s="100">
        <f t="shared" si="2"/>
        <v>2848773</v>
      </c>
      <c r="K15" s="100">
        <f t="shared" si="2"/>
        <v>1164551</v>
      </c>
      <c r="L15" s="100">
        <f t="shared" si="2"/>
        <v>3779322</v>
      </c>
      <c r="M15" s="100">
        <f t="shared" si="2"/>
        <v>92879</v>
      </c>
      <c r="N15" s="100">
        <f t="shared" si="2"/>
        <v>5036752</v>
      </c>
      <c r="O15" s="100">
        <f t="shared" si="2"/>
        <v>1225116</v>
      </c>
      <c r="P15" s="100">
        <f t="shared" si="2"/>
        <v>0</v>
      </c>
      <c r="Q15" s="100">
        <f t="shared" si="2"/>
        <v>250964</v>
      </c>
      <c r="R15" s="100">
        <f t="shared" si="2"/>
        <v>1476080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9361605</v>
      </c>
      <c r="X15" s="100">
        <f t="shared" si="2"/>
        <v>14172426</v>
      </c>
      <c r="Y15" s="100">
        <f t="shared" si="2"/>
        <v>-4810821</v>
      </c>
      <c r="Z15" s="137">
        <f>+IF(X15&lt;&gt;0,+(Y15/X15)*100,0)</f>
        <v>-33.94493645618612</v>
      </c>
      <c r="AA15" s="102">
        <f>SUM(AA16:AA18)</f>
        <v>11218584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26171987</v>
      </c>
      <c r="D17" s="155"/>
      <c r="E17" s="156">
        <v>18646573</v>
      </c>
      <c r="F17" s="60">
        <v>11218584</v>
      </c>
      <c r="G17" s="60"/>
      <c r="H17" s="60">
        <v>1420638</v>
      </c>
      <c r="I17" s="60">
        <v>1428135</v>
      </c>
      <c r="J17" s="60">
        <v>2848773</v>
      </c>
      <c r="K17" s="60">
        <v>1164551</v>
      </c>
      <c r="L17" s="60">
        <v>3779322</v>
      </c>
      <c r="M17" s="60">
        <v>92879</v>
      </c>
      <c r="N17" s="60">
        <v>5036752</v>
      </c>
      <c r="O17" s="60">
        <v>1225116</v>
      </c>
      <c r="P17" s="60"/>
      <c r="Q17" s="60">
        <v>250964</v>
      </c>
      <c r="R17" s="60">
        <v>1476080</v>
      </c>
      <c r="S17" s="60"/>
      <c r="T17" s="60"/>
      <c r="U17" s="60"/>
      <c r="V17" s="60"/>
      <c r="W17" s="60">
        <v>9361605</v>
      </c>
      <c r="X17" s="60">
        <v>14172426</v>
      </c>
      <c r="Y17" s="60">
        <v>-4810821</v>
      </c>
      <c r="Z17" s="140">
        <v>-33.94</v>
      </c>
      <c r="AA17" s="62">
        <v>11218584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38914299</v>
      </c>
      <c r="D19" s="153">
        <f>SUM(D20:D23)</f>
        <v>0</v>
      </c>
      <c r="E19" s="154">
        <f t="shared" si="3"/>
        <v>27725000</v>
      </c>
      <c r="F19" s="100">
        <f t="shared" si="3"/>
        <v>22693520</v>
      </c>
      <c r="G19" s="100">
        <f t="shared" si="3"/>
        <v>568068</v>
      </c>
      <c r="H19" s="100">
        <f t="shared" si="3"/>
        <v>551711</v>
      </c>
      <c r="I19" s="100">
        <f t="shared" si="3"/>
        <v>716962</v>
      </c>
      <c r="J19" s="100">
        <f t="shared" si="3"/>
        <v>1836741</v>
      </c>
      <c r="K19" s="100">
        <f t="shared" si="3"/>
        <v>0</v>
      </c>
      <c r="L19" s="100">
        <f t="shared" si="3"/>
        <v>819975</v>
      </c>
      <c r="M19" s="100">
        <f t="shared" si="3"/>
        <v>1192886</v>
      </c>
      <c r="N19" s="100">
        <f t="shared" si="3"/>
        <v>2012861</v>
      </c>
      <c r="O19" s="100">
        <f t="shared" si="3"/>
        <v>0</v>
      </c>
      <c r="P19" s="100">
        <f t="shared" si="3"/>
        <v>126677</v>
      </c>
      <c r="Q19" s="100">
        <f t="shared" si="3"/>
        <v>4326432</v>
      </c>
      <c r="R19" s="100">
        <f t="shared" si="3"/>
        <v>4453109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8302711</v>
      </c>
      <c r="X19" s="100">
        <f t="shared" si="3"/>
        <v>20606256</v>
      </c>
      <c r="Y19" s="100">
        <f t="shared" si="3"/>
        <v>-12303545</v>
      </c>
      <c r="Z19" s="137">
        <f>+IF(X19&lt;&gt;0,+(Y19/X19)*100,0)</f>
        <v>-59.70781397649335</v>
      </c>
      <c r="AA19" s="102">
        <f>SUM(AA20:AA23)</f>
        <v>22693520</v>
      </c>
    </row>
    <row r="20" spans="1:27" ht="12.75">
      <c r="A20" s="138" t="s">
        <v>89</v>
      </c>
      <c r="B20" s="136"/>
      <c r="C20" s="155">
        <v>16456994</v>
      </c>
      <c r="D20" s="155"/>
      <c r="E20" s="156">
        <v>11725000</v>
      </c>
      <c r="F20" s="60">
        <v>1900000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7856253</v>
      </c>
      <c r="Y20" s="60">
        <v>-7856253</v>
      </c>
      <c r="Z20" s="140">
        <v>-100</v>
      </c>
      <c r="AA20" s="62">
        <v>1900000</v>
      </c>
    </row>
    <row r="21" spans="1:27" ht="12.75">
      <c r="A21" s="138" t="s">
        <v>90</v>
      </c>
      <c r="B21" s="136"/>
      <c r="C21" s="155">
        <v>22457305</v>
      </c>
      <c r="D21" s="155"/>
      <c r="E21" s="156">
        <v>16000000</v>
      </c>
      <c r="F21" s="60">
        <v>16072109</v>
      </c>
      <c r="G21" s="60">
        <v>568068</v>
      </c>
      <c r="H21" s="60">
        <v>551711</v>
      </c>
      <c r="I21" s="60">
        <v>716962</v>
      </c>
      <c r="J21" s="60">
        <v>1836741</v>
      </c>
      <c r="K21" s="60"/>
      <c r="L21" s="60">
        <v>819975</v>
      </c>
      <c r="M21" s="60">
        <v>1192886</v>
      </c>
      <c r="N21" s="60">
        <v>2012861</v>
      </c>
      <c r="O21" s="60"/>
      <c r="P21" s="60"/>
      <c r="Q21" s="60">
        <v>2565550</v>
      </c>
      <c r="R21" s="60">
        <v>2565550</v>
      </c>
      <c r="S21" s="60"/>
      <c r="T21" s="60"/>
      <c r="U21" s="60"/>
      <c r="V21" s="60"/>
      <c r="W21" s="60">
        <v>6415152</v>
      </c>
      <c r="X21" s="60">
        <v>12375000</v>
      </c>
      <c r="Y21" s="60">
        <v>-5959848</v>
      </c>
      <c r="Z21" s="140">
        <v>-48.16</v>
      </c>
      <c r="AA21" s="62">
        <v>16072109</v>
      </c>
    </row>
    <row r="22" spans="1:27" ht="12.75">
      <c r="A22" s="138" t="s">
        <v>91</v>
      </c>
      <c r="B22" s="136"/>
      <c r="C22" s="157"/>
      <c r="D22" s="157"/>
      <c r="E22" s="158"/>
      <c r="F22" s="159">
        <v>4721411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126677</v>
      </c>
      <c r="Q22" s="159">
        <v>1451496</v>
      </c>
      <c r="R22" s="159">
        <v>1578173</v>
      </c>
      <c r="S22" s="159"/>
      <c r="T22" s="159"/>
      <c r="U22" s="159"/>
      <c r="V22" s="159"/>
      <c r="W22" s="159">
        <v>1578173</v>
      </c>
      <c r="X22" s="159">
        <v>375003</v>
      </c>
      <c r="Y22" s="159">
        <v>1203170</v>
      </c>
      <c r="Z22" s="141">
        <v>320.84</v>
      </c>
      <c r="AA22" s="225">
        <v>4721411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309386</v>
      </c>
      <c r="R23" s="60">
        <v>309386</v>
      </c>
      <c r="S23" s="60"/>
      <c r="T23" s="60"/>
      <c r="U23" s="60"/>
      <c r="V23" s="60"/>
      <c r="W23" s="60">
        <v>309386</v>
      </c>
      <c r="X23" s="60"/>
      <c r="Y23" s="60">
        <v>309386</v>
      </c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65918367</v>
      </c>
      <c r="D25" s="217">
        <f>+D5+D9+D15+D19+D24</f>
        <v>0</v>
      </c>
      <c r="E25" s="230">
        <f t="shared" si="4"/>
        <v>46964400</v>
      </c>
      <c r="F25" s="219">
        <f t="shared" si="4"/>
        <v>34914489</v>
      </c>
      <c r="G25" s="219">
        <f t="shared" si="4"/>
        <v>594066</v>
      </c>
      <c r="H25" s="219">
        <f t="shared" si="4"/>
        <v>2221672</v>
      </c>
      <c r="I25" s="219">
        <f t="shared" si="4"/>
        <v>2211885</v>
      </c>
      <c r="J25" s="219">
        <f t="shared" si="4"/>
        <v>5027623</v>
      </c>
      <c r="K25" s="219">
        <f t="shared" si="4"/>
        <v>1407343</v>
      </c>
      <c r="L25" s="219">
        <f t="shared" si="4"/>
        <v>4927115</v>
      </c>
      <c r="M25" s="219">
        <f t="shared" si="4"/>
        <v>1550527</v>
      </c>
      <c r="N25" s="219">
        <f t="shared" si="4"/>
        <v>7884985</v>
      </c>
      <c r="O25" s="219">
        <f t="shared" si="4"/>
        <v>1225116</v>
      </c>
      <c r="P25" s="219">
        <f t="shared" si="4"/>
        <v>455111</v>
      </c>
      <c r="Q25" s="219">
        <f t="shared" si="4"/>
        <v>4699228</v>
      </c>
      <c r="R25" s="219">
        <f t="shared" si="4"/>
        <v>6379455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19292063</v>
      </c>
      <c r="X25" s="219">
        <f t="shared" si="4"/>
        <v>35223300</v>
      </c>
      <c r="Y25" s="219">
        <f t="shared" si="4"/>
        <v>-15931237</v>
      </c>
      <c r="Z25" s="231">
        <f>+IF(X25&lt;&gt;0,+(Y25/X25)*100,0)</f>
        <v>-45.22925733818239</v>
      </c>
      <c r="AA25" s="232">
        <f>+AA5+AA9+AA15+AA19+AA24</f>
        <v>34914489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65086285</v>
      </c>
      <c r="D28" s="155"/>
      <c r="E28" s="156">
        <v>45064400</v>
      </c>
      <c r="F28" s="60">
        <v>32705809</v>
      </c>
      <c r="G28" s="60">
        <v>568068</v>
      </c>
      <c r="H28" s="60">
        <v>2221672</v>
      </c>
      <c r="I28" s="60">
        <v>2145097</v>
      </c>
      <c r="J28" s="60">
        <v>4934837</v>
      </c>
      <c r="K28" s="60">
        <v>1407343</v>
      </c>
      <c r="L28" s="60">
        <v>4832275</v>
      </c>
      <c r="M28" s="60">
        <v>1378644</v>
      </c>
      <c r="N28" s="60">
        <v>7618262</v>
      </c>
      <c r="O28" s="60">
        <v>1225116</v>
      </c>
      <c r="P28" s="60">
        <v>434807</v>
      </c>
      <c r="Q28" s="60">
        <v>2816514</v>
      </c>
      <c r="R28" s="60">
        <v>4476437</v>
      </c>
      <c r="S28" s="60"/>
      <c r="T28" s="60"/>
      <c r="U28" s="60"/>
      <c r="V28" s="60"/>
      <c r="W28" s="60">
        <v>17029536</v>
      </c>
      <c r="X28" s="60">
        <v>33798303</v>
      </c>
      <c r="Y28" s="60">
        <v>-16768767</v>
      </c>
      <c r="Z28" s="140">
        <v>-49.61</v>
      </c>
      <c r="AA28" s="155">
        <v>32705809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65086285</v>
      </c>
      <c r="D32" s="210">
        <f>SUM(D28:D31)</f>
        <v>0</v>
      </c>
      <c r="E32" s="211">
        <f t="shared" si="5"/>
        <v>45064400</v>
      </c>
      <c r="F32" s="77">
        <f t="shared" si="5"/>
        <v>32705809</v>
      </c>
      <c r="G32" s="77">
        <f t="shared" si="5"/>
        <v>568068</v>
      </c>
      <c r="H32" s="77">
        <f t="shared" si="5"/>
        <v>2221672</v>
      </c>
      <c r="I32" s="77">
        <f t="shared" si="5"/>
        <v>2145097</v>
      </c>
      <c r="J32" s="77">
        <f t="shared" si="5"/>
        <v>4934837</v>
      </c>
      <c r="K32" s="77">
        <f t="shared" si="5"/>
        <v>1407343</v>
      </c>
      <c r="L32" s="77">
        <f t="shared" si="5"/>
        <v>4832275</v>
      </c>
      <c r="M32" s="77">
        <f t="shared" si="5"/>
        <v>1378644</v>
      </c>
      <c r="N32" s="77">
        <f t="shared" si="5"/>
        <v>7618262</v>
      </c>
      <c r="O32" s="77">
        <f t="shared" si="5"/>
        <v>1225116</v>
      </c>
      <c r="P32" s="77">
        <f t="shared" si="5"/>
        <v>434807</v>
      </c>
      <c r="Q32" s="77">
        <f t="shared" si="5"/>
        <v>2816514</v>
      </c>
      <c r="R32" s="77">
        <f t="shared" si="5"/>
        <v>4476437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17029536</v>
      </c>
      <c r="X32" s="77">
        <f t="shared" si="5"/>
        <v>33798303</v>
      </c>
      <c r="Y32" s="77">
        <f t="shared" si="5"/>
        <v>-16768767</v>
      </c>
      <c r="Z32" s="212">
        <f>+IF(X32&lt;&gt;0,+(Y32/X32)*100,0)</f>
        <v>-49.61422767291009</v>
      </c>
      <c r="AA32" s="79">
        <f>SUM(AA28:AA31)</f>
        <v>32705809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1900000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1900000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832081</v>
      </c>
      <c r="D35" s="155"/>
      <c r="E35" s="156">
        <v>1900000</v>
      </c>
      <c r="F35" s="60">
        <v>308680</v>
      </c>
      <c r="G35" s="60">
        <v>25998</v>
      </c>
      <c r="H35" s="60"/>
      <c r="I35" s="60">
        <v>66788</v>
      </c>
      <c r="J35" s="60">
        <v>92786</v>
      </c>
      <c r="K35" s="60"/>
      <c r="L35" s="60">
        <v>94840</v>
      </c>
      <c r="M35" s="60">
        <v>171883</v>
      </c>
      <c r="N35" s="60">
        <v>266723</v>
      </c>
      <c r="O35" s="60"/>
      <c r="P35" s="60">
        <v>20304</v>
      </c>
      <c r="Q35" s="60">
        <v>1882714</v>
      </c>
      <c r="R35" s="60">
        <v>1903018</v>
      </c>
      <c r="S35" s="60"/>
      <c r="T35" s="60"/>
      <c r="U35" s="60"/>
      <c r="V35" s="60"/>
      <c r="W35" s="60">
        <v>2262527</v>
      </c>
      <c r="X35" s="60"/>
      <c r="Y35" s="60">
        <v>2262527</v>
      </c>
      <c r="Z35" s="140"/>
      <c r="AA35" s="62">
        <v>308680</v>
      </c>
    </row>
    <row r="36" spans="1:27" ht="12.75">
      <c r="A36" s="238" t="s">
        <v>139</v>
      </c>
      <c r="B36" s="149"/>
      <c r="C36" s="222">
        <f aca="true" t="shared" si="6" ref="C36:Y36">SUM(C32:C35)</f>
        <v>65918366</v>
      </c>
      <c r="D36" s="222">
        <f>SUM(D32:D35)</f>
        <v>0</v>
      </c>
      <c r="E36" s="218">
        <f t="shared" si="6"/>
        <v>46964400</v>
      </c>
      <c r="F36" s="220">
        <f t="shared" si="6"/>
        <v>34914489</v>
      </c>
      <c r="G36" s="220">
        <f t="shared" si="6"/>
        <v>594066</v>
      </c>
      <c r="H36" s="220">
        <f t="shared" si="6"/>
        <v>2221672</v>
      </c>
      <c r="I36" s="220">
        <f t="shared" si="6"/>
        <v>2211885</v>
      </c>
      <c r="J36" s="220">
        <f t="shared" si="6"/>
        <v>5027623</v>
      </c>
      <c r="K36" s="220">
        <f t="shared" si="6"/>
        <v>1407343</v>
      </c>
      <c r="L36" s="220">
        <f t="shared" si="6"/>
        <v>4927115</v>
      </c>
      <c r="M36" s="220">
        <f t="shared" si="6"/>
        <v>1550527</v>
      </c>
      <c r="N36" s="220">
        <f t="shared" si="6"/>
        <v>7884985</v>
      </c>
      <c r="O36" s="220">
        <f t="shared" si="6"/>
        <v>1225116</v>
      </c>
      <c r="P36" s="220">
        <f t="shared" si="6"/>
        <v>455111</v>
      </c>
      <c r="Q36" s="220">
        <f t="shared" si="6"/>
        <v>4699228</v>
      </c>
      <c r="R36" s="220">
        <f t="shared" si="6"/>
        <v>6379455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19292063</v>
      </c>
      <c r="X36" s="220">
        <f t="shared" si="6"/>
        <v>33798303</v>
      </c>
      <c r="Y36" s="220">
        <f t="shared" si="6"/>
        <v>-14506240</v>
      </c>
      <c r="Z36" s="221">
        <f>+IF(X36&lt;&gt;0,+(Y36/X36)*100,0)</f>
        <v>-42.92002471248335</v>
      </c>
      <c r="AA36" s="239">
        <f>SUM(AA32:AA35)</f>
        <v>34914489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1307237</v>
      </c>
      <c r="D6" s="155"/>
      <c r="E6" s="59">
        <v>100000</v>
      </c>
      <c r="F6" s="60">
        <v>100</v>
      </c>
      <c r="G6" s="60">
        <v>-14072829</v>
      </c>
      <c r="H6" s="60">
        <v>1364421</v>
      </c>
      <c r="I6" s="60">
        <v>928388</v>
      </c>
      <c r="J6" s="60">
        <v>928388</v>
      </c>
      <c r="K6" s="60">
        <v>928388</v>
      </c>
      <c r="L6" s="60">
        <v>928388</v>
      </c>
      <c r="M6" s="60">
        <v>2989</v>
      </c>
      <c r="N6" s="60">
        <v>2989</v>
      </c>
      <c r="O6" s="60">
        <v>2989</v>
      </c>
      <c r="P6" s="60">
        <v>2989</v>
      </c>
      <c r="Q6" s="60">
        <v>2989</v>
      </c>
      <c r="R6" s="60">
        <v>2989</v>
      </c>
      <c r="S6" s="60"/>
      <c r="T6" s="60"/>
      <c r="U6" s="60"/>
      <c r="V6" s="60"/>
      <c r="W6" s="60">
        <v>2989</v>
      </c>
      <c r="X6" s="60">
        <v>75</v>
      </c>
      <c r="Y6" s="60">
        <v>2914</v>
      </c>
      <c r="Z6" s="140">
        <v>3885.33</v>
      </c>
      <c r="AA6" s="62">
        <v>100</v>
      </c>
    </row>
    <row r="7" spans="1:27" ht="12.75">
      <c r="A7" s="249" t="s">
        <v>144</v>
      </c>
      <c r="B7" s="182"/>
      <c r="C7" s="155"/>
      <c r="D7" s="155"/>
      <c r="E7" s="59">
        <v>100000</v>
      </c>
      <c r="F7" s="60">
        <v>100</v>
      </c>
      <c r="G7" s="60">
        <v>32544222</v>
      </c>
      <c r="H7" s="60">
        <v>27883384</v>
      </c>
      <c r="I7" s="60">
        <v>21032217</v>
      </c>
      <c r="J7" s="60">
        <v>21032217</v>
      </c>
      <c r="K7" s="60">
        <v>15566190</v>
      </c>
      <c r="L7" s="60">
        <v>3545157</v>
      </c>
      <c r="M7" s="60">
        <v>7129124</v>
      </c>
      <c r="N7" s="60">
        <v>7129124</v>
      </c>
      <c r="O7" s="60">
        <v>9438010</v>
      </c>
      <c r="P7" s="60">
        <v>10134444</v>
      </c>
      <c r="Q7" s="60">
        <v>9876505</v>
      </c>
      <c r="R7" s="60">
        <v>9876505</v>
      </c>
      <c r="S7" s="60"/>
      <c r="T7" s="60"/>
      <c r="U7" s="60"/>
      <c r="V7" s="60"/>
      <c r="W7" s="60">
        <v>9876505</v>
      </c>
      <c r="X7" s="60">
        <v>75</v>
      </c>
      <c r="Y7" s="60">
        <v>9876430</v>
      </c>
      <c r="Z7" s="140">
        <v>13168573.33</v>
      </c>
      <c r="AA7" s="62">
        <v>100</v>
      </c>
    </row>
    <row r="8" spans="1:27" ht="12.75">
      <c r="A8" s="249" t="s">
        <v>145</v>
      </c>
      <c r="B8" s="182"/>
      <c r="C8" s="155">
        <v>111970698</v>
      </c>
      <c r="D8" s="155"/>
      <c r="E8" s="59">
        <v>114220386</v>
      </c>
      <c r="F8" s="60">
        <v>114220</v>
      </c>
      <c r="G8" s="60">
        <v>123324018</v>
      </c>
      <c r="H8" s="60">
        <v>139878927</v>
      </c>
      <c r="I8" s="60">
        <v>147412703</v>
      </c>
      <c r="J8" s="60">
        <v>147412703</v>
      </c>
      <c r="K8" s="60">
        <v>154340746</v>
      </c>
      <c r="L8" s="60">
        <v>161538215</v>
      </c>
      <c r="M8" s="60">
        <v>168087155</v>
      </c>
      <c r="N8" s="60">
        <v>168087155</v>
      </c>
      <c r="O8" s="60">
        <v>174700639</v>
      </c>
      <c r="P8" s="60">
        <v>185208390</v>
      </c>
      <c r="Q8" s="60">
        <v>191238517</v>
      </c>
      <c r="R8" s="60">
        <v>191238517</v>
      </c>
      <c r="S8" s="60"/>
      <c r="T8" s="60"/>
      <c r="U8" s="60"/>
      <c r="V8" s="60"/>
      <c r="W8" s="60">
        <v>191238517</v>
      </c>
      <c r="X8" s="60">
        <v>85665</v>
      </c>
      <c r="Y8" s="60">
        <v>191152852</v>
      </c>
      <c r="Z8" s="140">
        <v>223139.97</v>
      </c>
      <c r="AA8" s="62">
        <v>114220</v>
      </c>
    </row>
    <row r="9" spans="1:27" ht="12.75">
      <c r="A9" s="249" t="s">
        <v>146</v>
      </c>
      <c r="B9" s="182"/>
      <c r="C9" s="155">
        <v>24033481</v>
      </c>
      <c r="D9" s="155"/>
      <c r="E9" s="59">
        <v>5000000</v>
      </c>
      <c r="F9" s="60">
        <v>5000</v>
      </c>
      <c r="G9" s="60">
        <v>12257357</v>
      </c>
      <c r="H9" s="60">
        <v>25468276</v>
      </c>
      <c r="I9" s="60">
        <v>8206676</v>
      </c>
      <c r="J9" s="60">
        <v>8206676</v>
      </c>
      <c r="K9" s="60">
        <v>4093400</v>
      </c>
      <c r="L9" s="60">
        <v>1030703</v>
      </c>
      <c r="M9" s="60">
        <v>1608263</v>
      </c>
      <c r="N9" s="60">
        <v>1608263</v>
      </c>
      <c r="O9" s="60">
        <v>-929428</v>
      </c>
      <c r="P9" s="60">
        <v>-1675533</v>
      </c>
      <c r="Q9" s="60">
        <v>-1114068</v>
      </c>
      <c r="R9" s="60">
        <v>-1114068</v>
      </c>
      <c r="S9" s="60"/>
      <c r="T9" s="60"/>
      <c r="U9" s="60"/>
      <c r="V9" s="60"/>
      <c r="W9" s="60">
        <v>-1114068</v>
      </c>
      <c r="X9" s="60">
        <v>3750</v>
      </c>
      <c r="Y9" s="60">
        <v>-1117818</v>
      </c>
      <c r="Z9" s="140">
        <v>-29808.48</v>
      </c>
      <c r="AA9" s="62">
        <v>5000</v>
      </c>
    </row>
    <row r="10" spans="1:27" ht="12.75">
      <c r="A10" s="249" t="s">
        <v>147</v>
      </c>
      <c r="B10" s="182"/>
      <c r="C10" s="155">
        <v>6137</v>
      </c>
      <c r="D10" s="155"/>
      <c r="E10" s="59">
        <v>6000</v>
      </c>
      <c r="F10" s="60">
        <v>6</v>
      </c>
      <c r="G10" s="159"/>
      <c r="H10" s="159">
        <v>1336</v>
      </c>
      <c r="I10" s="159">
        <v>1336</v>
      </c>
      <c r="J10" s="60">
        <v>1336</v>
      </c>
      <c r="K10" s="159">
        <v>1336</v>
      </c>
      <c r="L10" s="159">
        <v>1336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</v>
      </c>
      <c r="Y10" s="159">
        <v>-5</v>
      </c>
      <c r="Z10" s="141">
        <v>-100</v>
      </c>
      <c r="AA10" s="225">
        <v>6</v>
      </c>
    </row>
    <row r="11" spans="1:27" ht="12.75">
      <c r="A11" s="249" t="s">
        <v>148</v>
      </c>
      <c r="B11" s="182"/>
      <c r="C11" s="155">
        <v>37846081</v>
      </c>
      <c r="D11" s="155"/>
      <c r="E11" s="59"/>
      <c r="F11" s="60"/>
      <c r="G11" s="60">
        <v>3896259</v>
      </c>
      <c r="H11" s="60">
        <v>37846080</v>
      </c>
      <c r="I11" s="60">
        <v>37846080</v>
      </c>
      <c r="J11" s="60">
        <v>37846080</v>
      </c>
      <c r="K11" s="60">
        <v>37846080</v>
      </c>
      <c r="L11" s="60">
        <v>37846080</v>
      </c>
      <c r="M11" s="60">
        <v>37846080</v>
      </c>
      <c r="N11" s="60">
        <v>37846080</v>
      </c>
      <c r="O11" s="60">
        <v>37846080</v>
      </c>
      <c r="P11" s="60">
        <v>37846080</v>
      </c>
      <c r="Q11" s="60">
        <v>37846080</v>
      </c>
      <c r="R11" s="60">
        <v>37846080</v>
      </c>
      <c r="S11" s="60"/>
      <c r="T11" s="60"/>
      <c r="U11" s="60"/>
      <c r="V11" s="60"/>
      <c r="W11" s="60">
        <v>37846080</v>
      </c>
      <c r="X11" s="60"/>
      <c r="Y11" s="60">
        <v>37846080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175163634</v>
      </c>
      <c r="D12" s="168">
        <f>SUM(D6:D11)</f>
        <v>0</v>
      </c>
      <c r="E12" s="72">
        <f t="shared" si="0"/>
        <v>119426386</v>
      </c>
      <c r="F12" s="73">
        <f t="shared" si="0"/>
        <v>119426</v>
      </c>
      <c r="G12" s="73">
        <f t="shared" si="0"/>
        <v>157949027</v>
      </c>
      <c r="H12" s="73">
        <f t="shared" si="0"/>
        <v>232442424</v>
      </c>
      <c r="I12" s="73">
        <f t="shared" si="0"/>
        <v>215427400</v>
      </c>
      <c r="J12" s="73">
        <f t="shared" si="0"/>
        <v>215427400</v>
      </c>
      <c r="K12" s="73">
        <f t="shared" si="0"/>
        <v>212776140</v>
      </c>
      <c r="L12" s="73">
        <f t="shared" si="0"/>
        <v>204889879</v>
      </c>
      <c r="M12" s="73">
        <f t="shared" si="0"/>
        <v>214673611</v>
      </c>
      <c r="N12" s="73">
        <f t="shared" si="0"/>
        <v>214673611</v>
      </c>
      <c r="O12" s="73">
        <f t="shared" si="0"/>
        <v>221058290</v>
      </c>
      <c r="P12" s="73">
        <f t="shared" si="0"/>
        <v>231516370</v>
      </c>
      <c r="Q12" s="73">
        <f t="shared" si="0"/>
        <v>237850023</v>
      </c>
      <c r="R12" s="73">
        <f t="shared" si="0"/>
        <v>237850023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237850023</v>
      </c>
      <c r="X12" s="73">
        <f t="shared" si="0"/>
        <v>89570</v>
      </c>
      <c r="Y12" s="73">
        <f t="shared" si="0"/>
        <v>237760453</v>
      </c>
      <c r="Z12" s="170">
        <f>+IF(X12&lt;&gt;0,+(Y12/X12)*100,0)</f>
        <v>265446.5256224182</v>
      </c>
      <c r="AA12" s="74">
        <f>SUM(AA6:AA11)</f>
        <v>119426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532407</v>
      </c>
      <c r="D15" s="155"/>
      <c r="E15" s="59">
        <v>200000</v>
      </c>
      <c r="F15" s="60">
        <v>200</v>
      </c>
      <c r="G15" s="60">
        <v>1140915</v>
      </c>
      <c r="H15" s="60">
        <v>189158</v>
      </c>
      <c r="I15" s="60">
        <v>189158</v>
      </c>
      <c r="J15" s="60">
        <v>189158</v>
      </c>
      <c r="K15" s="60">
        <v>189158</v>
      </c>
      <c r="L15" s="60">
        <v>189158</v>
      </c>
      <c r="M15" s="60">
        <v>1509409</v>
      </c>
      <c r="N15" s="60">
        <v>1509409</v>
      </c>
      <c r="O15" s="60">
        <v>1509409</v>
      </c>
      <c r="P15" s="60"/>
      <c r="Q15" s="60"/>
      <c r="R15" s="60"/>
      <c r="S15" s="60"/>
      <c r="T15" s="60"/>
      <c r="U15" s="60"/>
      <c r="V15" s="60"/>
      <c r="W15" s="60"/>
      <c r="X15" s="60">
        <v>150</v>
      </c>
      <c r="Y15" s="60">
        <v>-150</v>
      </c>
      <c r="Z15" s="140">
        <v>-100</v>
      </c>
      <c r="AA15" s="62">
        <v>200</v>
      </c>
    </row>
    <row r="16" spans="1:27" ht="12.75">
      <c r="A16" s="249" t="s">
        <v>151</v>
      </c>
      <c r="B16" s="182"/>
      <c r="C16" s="155"/>
      <c r="D16" s="155"/>
      <c r="E16" s="59">
        <v>1462452</v>
      </c>
      <c r="F16" s="60">
        <v>62573</v>
      </c>
      <c r="G16" s="159">
        <v>1462290</v>
      </c>
      <c r="H16" s="159">
        <v>1505862</v>
      </c>
      <c r="I16" s="159">
        <v>1505862</v>
      </c>
      <c r="J16" s="60">
        <v>1505862</v>
      </c>
      <c r="K16" s="159">
        <v>1505862</v>
      </c>
      <c r="L16" s="159">
        <v>1505862</v>
      </c>
      <c r="M16" s="60"/>
      <c r="N16" s="159"/>
      <c r="O16" s="159"/>
      <c r="P16" s="159"/>
      <c r="Q16" s="60">
        <v>1506409</v>
      </c>
      <c r="R16" s="159">
        <v>1506409</v>
      </c>
      <c r="S16" s="159"/>
      <c r="T16" s="60"/>
      <c r="U16" s="159"/>
      <c r="V16" s="159"/>
      <c r="W16" s="159">
        <v>1506409</v>
      </c>
      <c r="X16" s="60">
        <v>46930</v>
      </c>
      <c r="Y16" s="159">
        <v>1459479</v>
      </c>
      <c r="Z16" s="141">
        <v>3109.91</v>
      </c>
      <c r="AA16" s="225">
        <v>62573</v>
      </c>
    </row>
    <row r="17" spans="1:27" ht="12.75">
      <c r="A17" s="249" t="s">
        <v>152</v>
      </c>
      <c r="B17" s="182"/>
      <c r="C17" s="155">
        <v>112448145</v>
      </c>
      <c r="D17" s="155"/>
      <c r="E17" s="59">
        <v>62573405</v>
      </c>
      <c r="F17" s="60">
        <v>1462</v>
      </c>
      <c r="G17" s="60">
        <v>62573405</v>
      </c>
      <c r="H17" s="60">
        <v>112448145</v>
      </c>
      <c r="I17" s="60">
        <v>112448145</v>
      </c>
      <c r="J17" s="60">
        <v>112448145</v>
      </c>
      <c r="K17" s="60">
        <v>112448145</v>
      </c>
      <c r="L17" s="60">
        <v>112448145</v>
      </c>
      <c r="M17" s="60">
        <v>112448145</v>
      </c>
      <c r="N17" s="60">
        <v>112448145</v>
      </c>
      <c r="O17" s="60">
        <v>112448145</v>
      </c>
      <c r="P17" s="60">
        <v>112448145</v>
      </c>
      <c r="Q17" s="60">
        <v>112448145</v>
      </c>
      <c r="R17" s="60">
        <v>112448145</v>
      </c>
      <c r="S17" s="60"/>
      <c r="T17" s="60"/>
      <c r="U17" s="60"/>
      <c r="V17" s="60"/>
      <c r="W17" s="60">
        <v>112448145</v>
      </c>
      <c r="X17" s="60">
        <v>1097</v>
      </c>
      <c r="Y17" s="60">
        <v>112447048</v>
      </c>
      <c r="Z17" s="140">
        <v>10250414.59</v>
      </c>
      <c r="AA17" s="62">
        <v>1462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934471334</v>
      </c>
      <c r="D19" s="155"/>
      <c r="E19" s="59">
        <v>1068767885</v>
      </c>
      <c r="F19" s="60">
        <v>1068768</v>
      </c>
      <c r="G19" s="60">
        <v>1049613247</v>
      </c>
      <c r="H19" s="60">
        <v>932440031</v>
      </c>
      <c r="I19" s="60">
        <v>937172416</v>
      </c>
      <c r="J19" s="60">
        <v>937172416</v>
      </c>
      <c r="K19" s="60">
        <v>937608216</v>
      </c>
      <c r="L19" s="60">
        <v>942535331</v>
      </c>
      <c r="M19" s="60">
        <v>946236142</v>
      </c>
      <c r="N19" s="60">
        <v>946236142</v>
      </c>
      <c r="O19" s="60">
        <v>947461258</v>
      </c>
      <c r="P19" s="60">
        <v>947916369</v>
      </c>
      <c r="Q19" s="60">
        <v>952616177</v>
      </c>
      <c r="R19" s="60">
        <v>952616177</v>
      </c>
      <c r="S19" s="60"/>
      <c r="T19" s="60"/>
      <c r="U19" s="60"/>
      <c r="V19" s="60"/>
      <c r="W19" s="60">
        <v>952616177</v>
      </c>
      <c r="X19" s="60">
        <v>801576</v>
      </c>
      <c r="Y19" s="60">
        <v>951814601</v>
      </c>
      <c r="Z19" s="140">
        <v>118742.9</v>
      </c>
      <c r="AA19" s="62">
        <v>1068768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1010401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1048462287</v>
      </c>
      <c r="D24" s="168">
        <f>SUM(D15:D23)</f>
        <v>0</v>
      </c>
      <c r="E24" s="76">
        <f t="shared" si="1"/>
        <v>1133003742</v>
      </c>
      <c r="F24" s="77">
        <f t="shared" si="1"/>
        <v>1133003</v>
      </c>
      <c r="G24" s="77">
        <f t="shared" si="1"/>
        <v>1114789857</v>
      </c>
      <c r="H24" s="77">
        <f t="shared" si="1"/>
        <v>1046583196</v>
      </c>
      <c r="I24" s="77">
        <f t="shared" si="1"/>
        <v>1051315581</v>
      </c>
      <c r="J24" s="77">
        <f t="shared" si="1"/>
        <v>1051315581</v>
      </c>
      <c r="K24" s="77">
        <f t="shared" si="1"/>
        <v>1051751381</v>
      </c>
      <c r="L24" s="77">
        <f t="shared" si="1"/>
        <v>1056678496</v>
      </c>
      <c r="M24" s="77">
        <f t="shared" si="1"/>
        <v>1060193696</v>
      </c>
      <c r="N24" s="77">
        <f t="shared" si="1"/>
        <v>1060193696</v>
      </c>
      <c r="O24" s="77">
        <f t="shared" si="1"/>
        <v>1061418812</v>
      </c>
      <c r="P24" s="77">
        <f t="shared" si="1"/>
        <v>1060364514</v>
      </c>
      <c r="Q24" s="77">
        <f t="shared" si="1"/>
        <v>1066570731</v>
      </c>
      <c r="R24" s="77">
        <f t="shared" si="1"/>
        <v>1066570731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1066570731</v>
      </c>
      <c r="X24" s="77">
        <f t="shared" si="1"/>
        <v>849753</v>
      </c>
      <c r="Y24" s="77">
        <f t="shared" si="1"/>
        <v>1065720978</v>
      </c>
      <c r="Z24" s="212">
        <f>+IF(X24&lt;&gt;0,+(Y24/X24)*100,0)</f>
        <v>125415.38282300858</v>
      </c>
      <c r="AA24" s="79">
        <f>SUM(AA15:AA23)</f>
        <v>1133003</v>
      </c>
    </row>
    <row r="25" spans="1:27" ht="12.75">
      <c r="A25" s="250" t="s">
        <v>159</v>
      </c>
      <c r="B25" s="251"/>
      <c r="C25" s="168">
        <f aca="true" t="shared" si="2" ref="C25:Y25">+C12+C24</f>
        <v>1223625921</v>
      </c>
      <c r="D25" s="168">
        <f>+D12+D24</f>
        <v>0</v>
      </c>
      <c r="E25" s="72">
        <f t="shared" si="2"/>
        <v>1252430128</v>
      </c>
      <c r="F25" s="73">
        <f t="shared" si="2"/>
        <v>1252429</v>
      </c>
      <c r="G25" s="73">
        <f t="shared" si="2"/>
        <v>1272738884</v>
      </c>
      <c r="H25" s="73">
        <f t="shared" si="2"/>
        <v>1279025620</v>
      </c>
      <c r="I25" s="73">
        <f t="shared" si="2"/>
        <v>1266742981</v>
      </c>
      <c r="J25" s="73">
        <f t="shared" si="2"/>
        <v>1266742981</v>
      </c>
      <c r="K25" s="73">
        <f t="shared" si="2"/>
        <v>1264527521</v>
      </c>
      <c r="L25" s="73">
        <f t="shared" si="2"/>
        <v>1261568375</v>
      </c>
      <c r="M25" s="73">
        <f t="shared" si="2"/>
        <v>1274867307</v>
      </c>
      <c r="N25" s="73">
        <f t="shared" si="2"/>
        <v>1274867307</v>
      </c>
      <c r="O25" s="73">
        <f t="shared" si="2"/>
        <v>1282477102</v>
      </c>
      <c r="P25" s="73">
        <f t="shared" si="2"/>
        <v>1291880884</v>
      </c>
      <c r="Q25" s="73">
        <f t="shared" si="2"/>
        <v>1304420754</v>
      </c>
      <c r="R25" s="73">
        <f t="shared" si="2"/>
        <v>1304420754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1304420754</v>
      </c>
      <c r="X25" s="73">
        <f t="shared" si="2"/>
        <v>939323</v>
      </c>
      <c r="Y25" s="73">
        <f t="shared" si="2"/>
        <v>1303481431</v>
      </c>
      <c r="Z25" s="170">
        <f>+IF(X25&lt;&gt;0,+(Y25/X25)*100,0)</f>
        <v>138768.1799551379</v>
      </c>
      <c r="AA25" s="74">
        <f>+AA12+AA24</f>
        <v>1252429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119958</v>
      </c>
      <c r="D29" s="155"/>
      <c r="E29" s="59"/>
      <c r="F29" s="60"/>
      <c r="G29" s="60"/>
      <c r="H29" s="60"/>
      <c r="I29" s="60">
        <v>15830689</v>
      </c>
      <c r="J29" s="60">
        <v>15830689</v>
      </c>
      <c r="K29" s="60">
        <v>8118956</v>
      </c>
      <c r="L29" s="60">
        <v>8379166</v>
      </c>
      <c r="M29" s="60">
        <v>3673043</v>
      </c>
      <c r="N29" s="60">
        <v>3673043</v>
      </c>
      <c r="O29" s="60">
        <v>7558443</v>
      </c>
      <c r="P29" s="60">
        <v>12560236</v>
      </c>
      <c r="Q29" s="60">
        <v>9272992</v>
      </c>
      <c r="R29" s="60">
        <v>9272992</v>
      </c>
      <c r="S29" s="60"/>
      <c r="T29" s="60"/>
      <c r="U29" s="60"/>
      <c r="V29" s="60"/>
      <c r="W29" s="60">
        <v>9272992</v>
      </c>
      <c r="X29" s="60"/>
      <c r="Y29" s="60">
        <v>9272992</v>
      </c>
      <c r="Z29" s="140"/>
      <c r="AA29" s="62"/>
    </row>
    <row r="30" spans="1:27" ht="12.75">
      <c r="A30" s="249" t="s">
        <v>52</v>
      </c>
      <c r="B30" s="182"/>
      <c r="C30" s="155">
        <v>1509404</v>
      </c>
      <c r="D30" s="155"/>
      <c r="E30" s="59">
        <v>940310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1582433</v>
      </c>
      <c r="D31" s="155"/>
      <c r="E31" s="59">
        <v>1688662</v>
      </c>
      <c r="F31" s="60">
        <v>1689</v>
      </c>
      <c r="G31" s="60">
        <v>1223780</v>
      </c>
      <c r="H31" s="60">
        <v>1536445</v>
      </c>
      <c r="I31" s="60">
        <v>1546251</v>
      </c>
      <c r="J31" s="60">
        <v>1546251</v>
      </c>
      <c r="K31" s="60">
        <v>1553094</v>
      </c>
      <c r="L31" s="60">
        <v>1573094</v>
      </c>
      <c r="M31" s="60">
        <v>1559112</v>
      </c>
      <c r="N31" s="60">
        <v>1559112</v>
      </c>
      <c r="O31" s="60">
        <v>1580978</v>
      </c>
      <c r="P31" s="60">
        <v>1607643</v>
      </c>
      <c r="Q31" s="60">
        <v>1573239</v>
      </c>
      <c r="R31" s="60">
        <v>1573239</v>
      </c>
      <c r="S31" s="60"/>
      <c r="T31" s="60"/>
      <c r="U31" s="60"/>
      <c r="V31" s="60"/>
      <c r="W31" s="60">
        <v>1573239</v>
      </c>
      <c r="X31" s="60">
        <v>1267</v>
      </c>
      <c r="Y31" s="60">
        <v>1571972</v>
      </c>
      <c r="Z31" s="140">
        <v>124070.4</v>
      </c>
      <c r="AA31" s="62">
        <v>1689</v>
      </c>
    </row>
    <row r="32" spans="1:27" ht="12.75">
      <c r="A32" s="249" t="s">
        <v>164</v>
      </c>
      <c r="B32" s="182"/>
      <c r="C32" s="155">
        <v>167148214</v>
      </c>
      <c r="D32" s="155"/>
      <c r="E32" s="59">
        <v>71663413</v>
      </c>
      <c r="F32" s="60">
        <v>71663</v>
      </c>
      <c r="G32" s="60">
        <v>168950608</v>
      </c>
      <c r="H32" s="60">
        <v>170995385</v>
      </c>
      <c r="I32" s="60">
        <v>165405365</v>
      </c>
      <c r="J32" s="60">
        <v>165405365</v>
      </c>
      <c r="K32" s="60">
        <v>164904675</v>
      </c>
      <c r="L32" s="60">
        <v>174317733</v>
      </c>
      <c r="M32" s="60">
        <v>172719749</v>
      </c>
      <c r="N32" s="60">
        <v>172719749</v>
      </c>
      <c r="O32" s="60">
        <v>173360236</v>
      </c>
      <c r="P32" s="60">
        <v>181406196</v>
      </c>
      <c r="Q32" s="60">
        <v>193778244</v>
      </c>
      <c r="R32" s="60">
        <v>193778244</v>
      </c>
      <c r="S32" s="60"/>
      <c r="T32" s="60"/>
      <c r="U32" s="60"/>
      <c r="V32" s="60"/>
      <c r="W32" s="60">
        <v>193778244</v>
      </c>
      <c r="X32" s="60">
        <v>53747</v>
      </c>
      <c r="Y32" s="60">
        <v>193724497</v>
      </c>
      <c r="Z32" s="140">
        <v>360437.79</v>
      </c>
      <c r="AA32" s="62">
        <v>71663</v>
      </c>
    </row>
    <row r="33" spans="1:27" ht="12.75">
      <c r="A33" s="249" t="s">
        <v>165</v>
      </c>
      <c r="B33" s="182"/>
      <c r="C33" s="155">
        <v>970759</v>
      </c>
      <c r="D33" s="155"/>
      <c r="E33" s="59"/>
      <c r="F33" s="60"/>
      <c r="G33" s="60">
        <v>10534808</v>
      </c>
      <c r="H33" s="60">
        <v>25117452</v>
      </c>
      <c r="I33" s="60">
        <v>24858867</v>
      </c>
      <c r="J33" s="60">
        <v>24858867</v>
      </c>
      <c r="K33" s="60">
        <v>24392643</v>
      </c>
      <c r="L33" s="60">
        <v>24190555</v>
      </c>
      <c r="M33" s="60">
        <v>9238638</v>
      </c>
      <c r="N33" s="60">
        <v>9238638</v>
      </c>
      <c r="O33" s="60">
        <v>9146255</v>
      </c>
      <c r="P33" s="60">
        <v>9004563</v>
      </c>
      <c r="Q33" s="60">
        <v>8856135</v>
      </c>
      <c r="R33" s="60">
        <v>8856135</v>
      </c>
      <c r="S33" s="60"/>
      <c r="T33" s="60"/>
      <c r="U33" s="60"/>
      <c r="V33" s="60"/>
      <c r="W33" s="60">
        <v>8856135</v>
      </c>
      <c r="X33" s="60"/>
      <c r="Y33" s="60">
        <v>8856135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171330768</v>
      </c>
      <c r="D34" s="168">
        <f>SUM(D29:D33)</f>
        <v>0</v>
      </c>
      <c r="E34" s="72">
        <f t="shared" si="3"/>
        <v>74292385</v>
      </c>
      <c r="F34" s="73">
        <f t="shared" si="3"/>
        <v>73352</v>
      </c>
      <c r="G34" s="73">
        <f t="shared" si="3"/>
        <v>180709196</v>
      </c>
      <c r="H34" s="73">
        <f t="shared" si="3"/>
        <v>197649282</v>
      </c>
      <c r="I34" s="73">
        <f t="shared" si="3"/>
        <v>207641172</v>
      </c>
      <c r="J34" s="73">
        <f t="shared" si="3"/>
        <v>207641172</v>
      </c>
      <c r="K34" s="73">
        <f t="shared" si="3"/>
        <v>198969368</v>
      </c>
      <c r="L34" s="73">
        <f t="shared" si="3"/>
        <v>208460548</v>
      </c>
      <c r="M34" s="73">
        <f t="shared" si="3"/>
        <v>187190542</v>
      </c>
      <c r="N34" s="73">
        <f t="shared" si="3"/>
        <v>187190542</v>
      </c>
      <c r="O34" s="73">
        <f t="shared" si="3"/>
        <v>191645912</v>
      </c>
      <c r="P34" s="73">
        <f t="shared" si="3"/>
        <v>204578638</v>
      </c>
      <c r="Q34" s="73">
        <f t="shared" si="3"/>
        <v>213480610</v>
      </c>
      <c r="R34" s="73">
        <f t="shared" si="3"/>
        <v>213480610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213480610</v>
      </c>
      <c r="X34" s="73">
        <f t="shared" si="3"/>
        <v>55014</v>
      </c>
      <c r="Y34" s="73">
        <f t="shared" si="3"/>
        <v>213425596</v>
      </c>
      <c r="Z34" s="170">
        <f>+IF(X34&lt;&gt;0,+(Y34/X34)*100,0)</f>
        <v>387947.7878358236</v>
      </c>
      <c r="AA34" s="74">
        <f>SUM(AA29:AA33)</f>
        <v>73352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4394501</v>
      </c>
      <c r="D37" s="155"/>
      <c r="E37" s="59">
        <v>5804965</v>
      </c>
      <c r="F37" s="60">
        <v>5805</v>
      </c>
      <c r="G37" s="60">
        <v>5903905</v>
      </c>
      <c r="H37" s="60">
        <v>5903905</v>
      </c>
      <c r="I37" s="60">
        <v>5903905</v>
      </c>
      <c r="J37" s="60">
        <v>5903905</v>
      </c>
      <c r="K37" s="60">
        <v>5903905</v>
      </c>
      <c r="L37" s="60">
        <v>5903905</v>
      </c>
      <c r="M37" s="60">
        <v>7324828</v>
      </c>
      <c r="N37" s="60">
        <v>7324828</v>
      </c>
      <c r="O37" s="60">
        <v>7324828</v>
      </c>
      <c r="P37" s="60">
        <v>7324828</v>
      </c>
      <c r="Q37" s="60">
        <v>7324828</v>
      </c>
      <c r="R37" s="60">
        <v>7324828</v>
      </c>
      <c r="S37" s="60"/>
      <c r="T37" s="60"/>
      <c r="U37" s="60"/>
      <c r="V37" s="60"/>
      <c r="W37" s="60">
        <v>7324828</v>
      </c>
      <c r="X37" s="60">
        <v>4354</v>
      </c>
      <c r="Y37" s="60">
        <v>7320474</v>
      </c>
      <c r="Z37" s="140">
        <v>168132.15</v>
      </c>
      <c r="AA37" s="62">
        <v>5805</v>
      </c>
    </row>
    <row r="38" spans="1:27" ht="12.75">
      <c r="A38" s="249" t="s">
        <v>165</v>
      </c>
      <c r="B38" s="182"/>
      <c r="C38" s="155">
        <v>44192428</v>
      </c>
      <c r="D38" s="155"/>
      <c r="E38" s="59">
        <v>1430837</v>
      </c>
      <c r="F38" s="60">
        <v>1431</v>
      </c>
      <c r="G38" s="60">
        <v>28143999</v>
      </c>
      <c r="H38" s="60">
        <v>29047000</v>
      </c>
      <c r="I38" s="60">
        <v>29047000</v>
      </c>
      <c r="J38" s="60">
        <v>29047000</v>
      </c>
      <c r="K38" s="60">
        <v>29047000</v>
      </c>
      <c r="L38" s="60">
        <v>29047000</v>
      </c>
      <c r="M38" s="60">
        <v>29347000</v>
      </c>
      <c r="N38" s="60">
        <v>29347000</v>
      </c>
      <c r="O38" s="60">
        <v>29347000</v>
      </c>
      <c r="P38" s="60">
        <v>29346999</v>
      </c>
      <c r="Q38" s="60">
        <v>29347000</v>
      </c>
      <c r="R38" s="60">
        <v>29347000</v>
      </c>
      <c r="S38" s="60"/>
      <c r="T38" s="60"/>
      <c r="U38" s="60"/>
      <c r="V38" s="60"/>
      <c r="W38" s="60">
        <v>29347000</v>
      </c>
      <c r="X38" s="60">
        <v>1073</v>
      </c>
      <c r="Y38" s="60">
        <v>29345927</v>
      </c>
      <c r="Z38" s="140">
        <v>2734941.94</v>
      </c>
      <c r="AA38" s="62">
        <v>1431</v>
      </c>
    </row>
    <row r="39" spans="1:27" ht="12.75">
      <c r="A39" s="250" t="s">
        <v>59</v>
      </c>
      <c r="B39" s="253"/>
      <c r="C39" s="168">
        <f aca="true" t="shared" si="4" ref="C39:Y39">SUM(C37:C38)</f>
        <v>48586929</v>
      </c>
      <c r="D39" s="168">
        <f>SUM(D37:D38)</f>
        <v>0</v>
      </c>
      <c r="E39" s="76">
        <f t="shared" si="4"/>
        <v>7235802</v>
      </c>
      <c r="F39" s="77">
        <f t="shared" si="4"/>
        <v>7236</v>
      </c>
      <c r="G39" s="77">
        <f t="shared" si="4"/>
        <v>34047904</v>
      </c>
      <c r="H39" s="77">
        <f t="shared" si="4"/>
        <v>34950905</v>
      </c>
      <c r="I39" s="77">
        <f t="shared" si="4"/>
        <v>34950905</v>
      </c>
      <c r="J39" s="77">
        <f t="shared" si="4"/>
        <v>34950905</v>
      </c>
      <c r="K39" s="77">
        <f t="shared" si="4"/>
        <v>34950905</v>
      </c>
      <c r="L39" s="77">
        <f t="shared" si="4"/>
        <v>34950905</v>
      </c>
      <c r="M39" s="77">
        <f t="shared" si="4"/>
        <v>36671828</v>
      </c>
      <c r="N39" s="77">
        <f t="shared" si="4"/>
        <v>36671828</v>
      </c>
      <c r="O39" s="77">
        <f t="shared" si="4"/>
        <v>36671828</v>
      </c>
      <c r="P39" s="77">
        <f t="shared" si="4"/>
        <v>36671827</v>
      </c>
      <c r="Q39" s="77">
        <f t="shared" si="4"/>
        <v>36671828</v>
      </c>
      <c r="R39" s="77">
        <f t="shared" si="4"/>
        <v>36671828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36671828</v>
      </c>
      <c r="X39" s="77">
        <f t="shared" si="4"/>
        <v>5427</v>
      </c>
      <c r="Y39" s="77">
        <f t="shared" si="4"/>
        <v>36666401</v>
      </c>
      <c r="Z39" s="212">
        <f>+IF(X39&lt;&gt;0,+(Y39/X39)*100,0)</f>
        <v>675629.2795282844</v>
      </c>
      <c r="AA39" s="79">
        <f>SUM(AA37:AA38)</f>
        <v>7236</v>
      </c>
    </row>
    <row r="40" spans="1:27" ht="12.75">
      <c r="A40" s="250" t="s">
        <v>167</v>
      </c>
      <c r="B40" s="251"/>
      <c r="C40" s="168">
        <f aca="true" t="shared" si="5" ref="C40:Y40">+C34+C39</f>
        <v>219917697</v>
      </c>
      <c r="D40" s="168">
        <f>+D34+D39</f>
        <v>0</v>
      </c>
      <c r="E40" s="72">
        <f t="shared" si="5"/>
        <v>81528187</v>
      </c>
      <c r="F40" s="73">
        <f t="shared" si="5"/>
        <v>80588</v>
      </c>
      <c r="G40" s="73">
        <f t="shared" si="5"/>
        <v>214757100</v>
      </c>
      <c r="H40" s="73">
        <f t="shared" si="5"/>
        <v>232600187</v>
      </c>
      <c r="I40" s="73">
        <f t="shared" si="5"/>
        <v>242592077</v>
      </c>
      <c r="J40" s="73">
        <f t="shared" si="5"/>
        <v>242592077</v>
      </c>
      <c r="K40" s="73">
        <f t="shared" si="5"/>
        <v>233920273</v>
      </c>
      <c r="L40" s="73">
        <f t="shared" si="5"/>
        <v>243411453</v>
      </c>
      <c r="M40" s="73">
        <f t="shared" si="5"/>
        <v>223862370</v>
      </c>
      <c r="N40" s="73">
        <f t="shared" si="5"/>
        <v>223862370</v>
      </c>
      <c r="O40" s="73">
        <f t="shared" si="5"/>
        <v>228317740</v>
      </c>
      <c r="P40" s="73">
        <f t="shared" si="5"/>
        <v>241250465</v>
      </c>
      <c r="Q40" s="73">
        <f t="shared" si="5"/>
        <v>250152438</v>
      </c>
      <c r="R40" s="73">
        <f t="shared" si="5"/>
        <v>250152438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250152438</v>
      </c>
      <c r="X40" s="73">
        <f t="shared" si="5"/>
        <v>60441</v>
      </c>
      <c r="Y40" s="73">
        <f t="shared" si="5"/>
        <v>250091997</v>
      </c>
      <c r="Z40" s="170">
        <f>+IF(X40&lt;&gt;0,+(Y40/X40)*100,0)</f>
        <v>413778.72139772674</v>
      </c>
      <c r="AA40" s="74">
        <f>+AA34+AA39</f>
        <v>80588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1003708224</v>
      </c>
      <c r="D42" s="257">
        <f>+D25-D40</f>
        <v>0</v>
      </c>
      <c r="E42" s="258">
        <f t="shared" si="6"/>
        <v>1170901941</v>
      </c>
      <c r="F42" s="259">
        <f t="shared" si="6"/>
        <v>1171841</v>
      </c>
      <c r="G42" s="259">
        <f t="shared" si="6"/>
        <v>1057981784</v>
      </c>
      <c r="H42" s="259">
        <f t="shared" si="6"/>
        <v>1046425433</v>
      </c>
      <c r="I42" s="259">
        <f t="shared" si="6"/>
        <v>1024150904</v>
      </c>
      <c r="J42" s="259">
        <f t="shared" si="6"/>
        <v>1024150904</v>
      </c>
      <c r="K42" s="259">
        <f t="shared" si="6"/>
        <v>1030607248</v>
      </c>
      <c r="L42" s="259">
        <f t="shared" si="6"/>
        <v>1018156922</v>
      </c>
      <c r="M42" s="259">
        <f t="shared" si="6"/>
        <v>1051004937</v>
      </c>
      <c r="N42" s="259">
        <f t="shared" si="6"/>
        <v>1051004937</v>
      </c>
      <c r="O42" s="259">
        <f t="shared" si="6"/>
        <v>1054159362</v>
      </c>
      <c r="P42" s="259">
        <f t="shared" si="6"/>
        <v>1050630419</v>
      </c>
      <c r="Q42" s="259">
        <f t="shared" si="6"/>
        <v>1054268316</v>
      </c>
      <c r="R42" s="259">
        <f t="shared" si="6"/>
        <v>1054268316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1054268316</v>
      </c>
      <c r="X42" s="259">
        <f t="shared" si="6"/>
        <v>878882</v>
      </c>
      <c r="Y42" s="259">
        <f t="shared" si="6"/>
        <v>1053389434</v>
      </c>
      <c r="Z42" s="260">
        <f>+IF(X42&lt;&gt;0,+(Y42/X42)*100,0)</f>
        <v>119855.61588472629</v>
      </c>
      <c r="AA42" s="261">
        <f>+AA25-AA40</f>
        <v>1171841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1003708224</v>
      </c>
      <c r="D45" s="155"/>
      <c r="E45" s="59">
        <v>1170901941</v>
      </c>
      <c r="F45" s="60">
        <v>1171841</v>
      </c>
      <c r="G45" s="60">
        <v>1057981784</v>
      </c>
      <c r="H45" s="60">
        <v>1046425433</v>
      </c>
      <c r="I45" s="60">
        <v>1024150904</v>
      </c>
      <c r="J45" s="60">
        <v>1024150904</v>
      </c>
      <c r="K45" s="60">
        <v>1030607248</v>
      </c>
      <c r="L45" s="60">
        <v>1018156922</v>
      </c>
      <c r="M45" s="60">
        <v>1051004937</v>
      </c>
      <c r="N45" s="60">
        <v>1051004937</v>
      </c>
      <c r="O45" s="60">
        <v>1054159362</v>
      </c>
      <c r="P45" s="60">
        <v>1050630419</v>
      </c>
      <c r="Q45" s="60">
        <v>1054268316</v>
      </c>
      <c r="R45" s="60">
        <v>1054268316</v>
      </c>
      <c r="S45" s="60"/>
      <c r="T45" s="60"/>
      <c r="U45" s="60"/>
      <c r="V45" s="60"/>
      <c r="W45" s="60">
        <v>1054268316</v>
      </c>
      <c r="X45" s="60">
        <v>878881</v>
      </c>
      <c r="Y45" s="60">
        <v>1053389435</v>
      </c>
      <c r="Z45" s="139">
        <v>119855.75</v>
      </c>
      <c r="AA45" s="62">
        <v>1171841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1003708224</v>
      </c>
      <c r="D48" s="217">
        <f>SUM(D45:D47)</f>
        <v>0</v>
      </c>
      <c r="E48" s="264">
        <f t="shared" si="7"/>
        <v>1170901941</v>
      </c>
      <c r="F48" s="219">
        <f t="shared" si="7"/>
        <v>1171841</v>
      </c>
      <c r="G48" s="219">
        <f t="shared" si="7"/>
        <v>1057981784</v>
      </c>
      <c r="H48" s="219">
        <f t="shared" si="7"/>
        <v>1046425433</v>
      </c>
      <c r="I48" s="219">
        <f t="shared" si="7"/>
        <v>1024150904</v>
      </c>
      <c r="J48" s="219">
        <f t="shared" si="7"/>
        <v>1024150904</v>
      </c>
      <c r="K48" s="219">
        <f t="shared" si="7"/>
        <v>1030607248</v>
      </c>
      <c r="L48" s="219">
        <f t="shared" si="7"/>
        <v>1018156922</v>
      </c>
      <c r="M48" s="219">
        <f t="shared" si="7"/>
        <v>1051004937</v>
      </c>
      <c r="N48" s="219">
        <f t="shared" si="7"/>
        <v>1051004937</v>
      </c>
      <c r="O48" s="219">
        <f t="shared" si="7"/>
        <v>1054159362</v>
      </c>
      <c r="P48" s="219">
        <f t="shared" si="7"/>
        <v>1050630419</v>
      </c>
      <c r="Q48" s="219">
        <f t="shared" si="7"/>
        <v>1054268316</v>
      </c>
      <c r="R48" s="219">
        <f t="shared" si="7"/>
        <v>1054268316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1054268316</v>
      </c>
      <c r="X48" s="219">
        <f t="shared" si="7"/>
        <v>878881</v>
      </c>
      <c r="Y48" s="219">
        <f t="shared" si="7"/>
        <v>1053389435</v>
      </c>
      <c r="Z48" s="265">
        <f>+IF(X48&lt;&gt;0,+(Y48/X48)*100,0)</f>
        <v>119855.75237148146</v>
      </c>
      <c r="AA48" s="232">
        <f>SUM(AA45:AA47)</f>
        <v>1171841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8479734</v>
      </c>
      <c r="D6" s="155"/>
      <c r="E6" s="59">
        <v>13242720</v>
      </c>
      <c r="F6" s="60">
        <v>26542373</v>
      </c>
      <c r="G6" s="60">
        <v>655549</v>
      </c>
      <c r="H6" s="60">
        <v>494918</v>
      </c>
      <c r="I6" s="60">
        <v>550876</v>
      </c>
      <c r="J6" s="60">
        <v>1701343</v>
      </c>
      <c r="K6" s="60">
        <v>983123</v>
      </c>
      <c r="L6" s="60">
        <v>878269</v>
      </c>
      <c r="M6" s="60">
        <v>707260</v>
      </c>
      <c r="N6" s="60">
        <v>2568652</v>
      </c>
      <c r="O6" s="60">
        <v>861322</v>
      </c>
      <c r="P6" s="60">
        <v>636705</v>
      </c>
      <c r="Q6" s="60">
        <v>1337618</v>
      </c>
      <c r="R6" s="60">
        <v>2835645</v>
      </c>
      <c r="S6" s="60"/>
      <c r="T6" s="60"/>
      <c r="U6" s="60"/>
      <c r="V6" s="60"/>
      <c r="W6" s="60">
        <v>7105640</v>
      </c>
      <c r="X6" s="60">
        <v>26542373</v>
      </c>
      <c r="Y6" s="60">
        <v>-19436733</v>
      </c>
      <c r="Z6" s="140">
        <v>-73.23</v>
      </c>
      <c r="AA6" s="62">
        <v>26542373</v>
      </c>
    </row>
    <row r="7" spans="1:27" ht="12.75">
      <c r="A7" s="249" t="s">
        <v>32</v>
      </c>
      <c r="B7" s="182"/>
      <c r="C7" s="155">
        <v>20438595</v>
      </c>
      <c r="D7" s="155"/>
      <c r="E7" s="59">
        <v>112390412</v>
      </c>
      <c r="F7" s="60">
        <v>10705158</v>
      </c>
      <c r="G7" s="60">
        <v>3419913</v>
      </c>
      <c r="H7" s="60">
        <v>5135625</v>
      </c>
      <c r="I7" s="60">
        <v>6753089</v>
      </c>
      <c r="J7" s="60">
        <v>15308627</v>
      </c>
      <c r="K7" s="60">
        <v>4607556</v>
      </c>
      <c r="L7" s="60">
        <v>3540477</v>
      </c>
      <c r="M7" s="60">
        <v>4638462</v>
      </c>
      <c r="N7" s="60">
        <v>12786495</v>
      </c>
      <c r="O7" s="60">
        <v>4021092</v>
      </c>
      <c r="P7" s="60">
        <v>5661744</v>
      </c>
      <c r="Q7" s="60">
        <v>5412767</v>
      </c>
      <c r="R7" s="60">
        <v>15095603</v>
      </c>
      <c r="S7" s="60"/>
      <c r="T7" s="60"/>
      <c r="U7" s="60"/>
      <c r="V7" s="60"/>
      <c r="W7" s="60">
        <v>43190725</v>
      </c>
      <c r="X7" s="60">
        <v>10705158</v>
      </c>
      <c r="Y7" s="60">
        <v>32485567</v>
      </c>
      <c r="Z7" s="140">
        <v>303.46</v>
      </c>
      <c r="AA7" s="62">
        <v>10705158</v>
      </c>
    </row>
    <row r="8" spans="1:27" ht="12.75">
      <c r="A8" s="249" t="s">
        <v>178</v>
      </c>
      <c r="B8" s="182"/>
      <c r="C8" s="155"/>
      <c r="D8" s="155"/>
      <c r="E8" s="59">
        <v>1225620</v>
      </c>
      <c r="F8" s="60">
        <v>5013418</v>
      </c>
      <c r="G8" s="60">
        <v>275839</v>
      </c>
      <c r="H8" s="60">
        <v>72216</v>
      </c>
      <c r="I8" s="60">
        <v>335831</v>
      </c>
      <c r="J8" s="60">
        <v>683886</v>
      </c>
      <c r="K8" s="60">
        <v>509408</v>
      </c>
      <c r="L8" s="60">
        <v>1096082</v>
      </c>
      <c r="M8" s="60">
        <v>179433</v>
      </c>
      <c r="N8" s="60">
        <v>1784923</v>
      </c>
      <c r="O8" s="60">
        <v>145494</v>
      </c>
      <c r="P8" s="60">
        <v>287995</v>
      </c>
      <c r="Q8" s="60">
        <v>229166</v>
      </c>
      <c r="R8" s="60">
        <v>662655</v>
      </c>
      <c r="S8" s="60"/>
      <c r="T8" s="60"/>
      <c r="U8" s="60"/>
      <c r="V8" s="60"/>
      <c r="W8" s="60">
        <v>3131464</v>
      </c>
      <c r="X8" s="60">
        <v>5013418</v>
      </c>
      <c r="Y8" s="60">
        <v>-1881954</v>
      </c>
      <c r="Z8" s="140">
        <v>-37.54</v>
      </c>
      <c r="AA8" s="62">
        <v>5013418</v>
      </c>
    </row>
    <row r="9" spans="1:27" ht="12.75">
      <c r="A9" s="249" t="s">
        <v>179</v>
      </c>
      <c r="B9" s="182"/>
      <c r="C9" s="155">
        <v>99021246</v>
      </c>
      <c r="D9" s="155"/>
      <c r="E9" s="59">
        <v>72471600</v>
      </c>
      <c r="F9" s="60">
        <v>55034050</v>
      </c>
      <c r="G9" s="60">
        <v>33193550</v>
      </c>
      <c r="H9" s="60"/>
      <c r="I9" s="60"/>
      <c r="J9" s="60">
        <v>33193550</v>
      </c>
      <c r="K9" s="60"/>
      <c r="L9" s="60"/>
      <c r="M9" s="60">
        <v>22771000</v>
      </c>
      <c r="N9" s="60">
        <v>22771000</v>
      </c>
      <c r="O9" s="60">
        <v>450000</v>
      </c>
      <c r="P9" s="60"/>
      <c r="Q9" s="60">
        <v>17378000</v>
      </c>
      <c r="R9" s="60">
        <v>17828000</v>
      </c>
      <c r="S9" s="60"/>
      <c r="T9" s="60"/>
      <c r="U9" s="60"/>
      <c r="V9" s="60"/>
      <c r="W9" s="60">
        <v>73792550</v>
      </c>
      <c r="X9" s="60">
        <v>55034050</v>
      </c>
      <c r="Y9" s="60">
        <v>18758500</v>
      </c>
      <c r="Z9" s="140">
        <v>34.09</v>
      </c>
      <c r="AA9" s="62">
        <v>55034050</v>
      </c>
    </row>
    <row r="10" spans="1:27" ht="12.75">
      <c r="A10" s="249" t="s">
        <v>180</v>
      </c>
      <c r="B10" s="182"/>
      <c r="C10" s="155"/>
      <c r="D10" s="155"/>
      <c r="E10" s="59">
        <v>45064401</v>
      </c>
      <c r="F10" s="60">
        <v>29995950</v>
      </c>
      <c r="G10" s="60">
        <v>22087450</v>
      </c>
      <c r="H10" s="60"/>
      <c r="I10" s="60"/>
      <c r="J10" s="60">
        <v>22087450</v>
      </c>
      <c r="K10" s="60">
        <v>4000000</v>
      </c>
      <c r="L10" s="60">
        <v>4927115</v>
      </c>
      <c r="M10" s="60"/>
      <c r="N10" s="60">
        <v>8927115</v>
      </c>
      <c r="O10" s="60"/>
      <c r="P10" s="60"/>
      <c r="Q10" s="60">
        <v>4303000</v>
      </c>
      <c r="R10" s="60">
        <v>4303000</v>
      </c>
      <c r="S10" s="60"/>
      <c r="T10" s="60"/>
      <c r="U10" s="60"/>
      <c r="V10" s="60"/>
      <c r="W10" s="60">
        <v>35317565</v>
      </c>
      <c r="X10" s="60">
        <v>29995950</v>
      </c>
      <c r="Y10" s="60">
        <v>5321615</v>
      </c>
      <c r="Z10" s="140">
        <v>17.74</v>
      </c>
      <c r="AA10" s="62">
        <v>29995950</v>
      </c>
    </row>
    <row r="11" spans="1:27" ht="12.75">
      <c r="A11" s="249" t="s">
        <v>181</v>
      </c>
      <c r="B11" s="182"/>
      <c r="C11" s="155">
        <v>24607840</v>
      </c>
      <c r="D11" s="155"/>
      <c r="E11" s="59">
        <v>15399996</v>
      </c>
      <c r="F11" s="60">
        <v>2422276</v>
      </c>
      <c r="G11" s="60">
        <v>1475</v>
      </c>
      <c r="H11" s="60">
        <v>2140388</v>
      </c>
      <c r="I11" s="60">
        <v>90140</v>
      </c>
      <c r="J11" s="60">
        <v>2232003</v>
      </c>
      <c r="K11" s="60">
        <v>69964</v>
      </c>
      <c r="L11" s="60">
        <v>4912</v>
      </c>
      <c r="M11" s="60"/>
      <c r="N11" s="60">
        <v>74876</v>
      </c>
      <c r="O11" s="60">
        <v>115397</v>
      </c>
      <c r="P11" s="60"/>
      <c r="Q11" s="60">
        <v>66285</v>
      </c>
      <c r="R11" s="60">
        <v>181682</v>
      </c>
      <c r="S11" s="60"/>
      <c r="T11" s="60"/>
      <c r="U11" s="60"/>
      <c r="V11" s="60"/>
      <c r="W11" s="60">
        <v>2488561</v>
      </c>
      <c r="X11" s="60">
        <v>2422276</v>
      </c>
      <c r="Y11" s="60">
        <v>66285</v>
      </c>
      <c r="Z11" s="140">
        <v>2.74</v>
      </c>
      <c r="AA11" s="62">
        <v>2422276</v>
      </c>
    </row>
    <row r="12" spans="1:27" ht="12.75">
      <c r="A12" s="249" t="s">
        <v>182</v>
      </c>
      <c r="B12" s="182"/>
      <c r="C12" s="155">
        <v>32554</v>
      </c>
      <c r="D12" s="155"/>
      <c r="E12" s="59">
        <v>20000</v>
      </c>
      <c r="F12" s="60">
        <v>32532</v>
      </c>
      <c r="G12" s="60"/>
      <c r="H12" s="60">
        <v>32532</v>
      </c>
      <c r="I12" s="60"/>
      <c r="J12" s="60">
        <v>32532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32532</v>
      </c>
      <c r="X12" s="60">
        <v>32532</v>
      </c>
      <c r="Y12" s="60"/>
      <c r="Z12" s="140"/>
      <c r="AA12" s="62">
        <v>32532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-108691157</v>
      </c>
      <c r="D14" s="155"/>
      <c r="E14" s="59">
        <v>-187779903</v>
      </c>
      <c r="F14" s="60">
        <v>-60634894</v>
      </c>
      <c r="G14" s="60">
        <v>-27084114</v>
      </c>
      <c r="H14" s="60">
        <v>-11281425</v>
      </c>
      <c r="I14" s="60">
        <v>-17170773</v>
      </c>
      <c r="J14" s="60">
        <v>-55536312</v>
      </c>
      <c r="K14" s="60">
        <v>-14289133</v>
      </c>
      <c r="L14" s="60">
        <v>-13206872</v>
      </c>
      <c r="M14" s="60">
        <v>-22463386</v>
      </c>
      <c r="N14" s="60">
        <v>-49959391</v>
      </c>
      <c r="O14" s="60">
        <v>-7435605</v>
      </c>
      <c r="P14" s="60">
        <v>-4715906</v>
      </c>
      <c r="Q14" s="60">
        <v>-22333754</v>
      </c>
      <c r="R14" s="60">
        <v>-34485265</v>
      </c>
      <c r="S14" s="60"/>
      <c r="T14" s="60"/>
      <c r="U14" s="60"/>
      <c r="V14" s="60"/>
      <c r="W14" s="60">
        <v>-139980968</v>
      </c>
      <c r="X14" s="60">
        <v>-60634894</v>
      </c>
      <c r="Y14" s="60">
        <v>-79346074</v>
      </c>
      <c r="Z14" s="140">
        <v>130.86</v>
      </c>
      <c r="AA14" s="62">
        <v>-60634894</v>
      </c>
    </row>
    <row r="15" spans="1:27" ht="12.75">
      <c r="A15" s="249" t="s">
        <v>40</v>
      </c>
      <c r="B15" s="182"/>
      <c r="C15" s="155">
        <v>-18467206</v>
      </c>
      <c r="D15" s="155"/>
      <c r="E15" s="59"/>
      <c r="F15" s="60">
        <v>-24557941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-24557941</v>
      </c>
      <c r="Y15" s="60">
        <v>24557941</v>
      </c>
      <c r="Z15" s="140">
        <v>-100</v>
      </c>
      <c r="AA15" s="62">
        <v>-24557941</v>
      </c>
    </row>
    <row r="16" spans="1:27" ht="12.75">
      <c r="A16" s="249" t="s">
        <v>42</v>
      </c>
      <c r="B16" s="182"/>
      <c r="C16" s="155"/>
      <c r="D16" s="155"/>
      <c r="E16" s="59"/>
      <c r="F16" s="60">
        <v>-27293393</v>
      </c>
      <c r="G16" s="60"/>
      <c r="H16" s="60"/>
      <c r="I16" s="60"/>
      <c r="J16" s="60"/>
      <c r="K16" s="60">
        <v>-3000</v>
      </c>
      <c r="L16" s="60"/>
      <c r="M16" s="60"/>
      <c r="N16" s="60">
        <v>-3000</v>
      </c>
      <c r="O16" s="60"/>
      <c r="P16" s="60">
        <v>-4765</v>
      </c>
      <c r="Q16" s="60">
        <v>-1200</v>
      </c>
      <c r="R16" s="60">
        <v>-5965</v>
      </c>
      <c r="S16" s="60"/>
      <c r="T16" s="60"/>
      <c r="U16" s="60"/>
      <c r="V16" s="60"/>
      <c r="W16" s="60">
        <v>-8965</v>
      </c>
      <c r="X16" s="60">
        <v>-27293393</v>
      </c>
      <c r="Y16" s="60">
        <v>27284428</v>
      </c>
      <c r="Z16" s="140">
        <v>-99.97</v>
      </c>
      <c r="AA16" s="62">
        <v>-27293393</v>
      </c>
    </row>
    <row r="17" spans="1:27" ht="12.75">
      <c r="A17" s="250" t="s">
        <v>185</v>
      </c>
      <c r="B17" s="251"/>
      <c r="C17" s="168">
        <f aca="true" t="shared" si="0" ref="C17:Y17">SUM(C6:C16)</f>
        <v>25421606</v>
      </c>
      <c r="D17" s="168">
        <f t="shared" si="0"/>
        <v>0</v>
      </c>
      <c r="E17" s="72">
        <f t="shared" si="0"/>
        <v>72034846</v>
      </c>
      <c r="F17" s="73">
        <f t="shared" si="0"/>
        <v>17259529</v>
      </c>
      <c r="G17" s="73">
        <f t="shared" si="0"/>
        <v>32549662</v>
      </c>
      <c r="H17" s="73">
        <f t="shared" si="0"/>
        <v>-3405746</v>
      </c>
      <c r="I17" s="73">
        <f t="shared" si="0"/>
        <v>-9440837</v>
      </c>
      <c r="J17" s="73">
        <f t="shared" si="0"/>
        <v>19703079</v>
      </c>
      <c r="K17" s="73">
        <f t="shared" si="0"/>
        <v>-4122082</v>
      </c>
      <c r="L17" s="73">
        <f t="shared" si="0"/>
        <v>-2760017</v>
      </c>
      <c r="M17" s="73">
        <f t="shared" si="0"/>
        <v>5832769</v>
      </c>
      <c r="N17" s="73">
        <f t="shared" si="0"/>
        <v>-1049330</v>
      </c>
      <c r="O17" s="73">
        <f t="shared" si="0"/>
        <v>-1842300</v>
      </c>
      <c r="P17" s="73">
        <f t="shared" si="0"/>
        <v>1865773</v>
      </c>
      <c r="Q17" s="73">
        <f t="shared" si="0"/>
        <v>6391882</v>
      </c>
      <c r="R17" s="73">
        <f t="shared" si="0"/>
        <v>6415355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25069104</v>
      </c>
      <c r="X17" s="73">
        <f t="shared" si="0"/>
        <v>17259529</v>
      </c>
      <c r="Y17" s="73">
        <f t="shared" si="0"/>
        <v>7809575</v>
      </c>
      <c r="Z17" s="170">
        <f>+IF(X17&lt;&gt;0,+(Y17/X17)*100,0)</f>
        <v>45.247903346609284</v>
      </c>
      <c r="AA17" s="74">
        <f>SUM(AA6:AA16)</f>
        <v>17259529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-20598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>
        <v>-1849856</v>
      </c>
      <c r="G23" s="159">
        <v>-30473382</v>
      </c>
      <c r="H23" s="159">
        <v>6076994</v>
      </c>
      <c r="I23" s="159">
        <v>10725258</v>
      </c>
      <c r="J23" s="60">
        <v>-13671130</v>
      </c>
      <c r="K23" s="159">
        <v>6271339</v>
      </c>
      <c r="L23" s="159">
        <v>8445355</v>
      </c>
      <c r="M23" s="60">
        <v>-5204306</v>
      </c>
      <c r="N23" s="159">
        <v>9512388</v>
      </c>
      <c r="O23" s="159">
        <v>2308886</v>
      </c>
      <c r="P23" s="159">
        <v>-812975</v>
      </c>
      <c r="Q23" s="60">
        <v>-2959541</v>
      </c>
      <c r="R23" s="159">
        <v>-1463630</v>
      </c>
      <c r="S23" s="159"/>
      <c r="T23" s="60"/>
      <c r="U23" s="159"/>
      <c r="V23" s="159"/>
      <c r="W23" s="159">
        <v>-5622372</v>
      </c>
      <c r="X23" s="60">
        <v>-1849856</v>
      </c>
      <c r="Y23" s="159">
        <v>-3772516</v>
      </c>
      <c r="Z23" s="141">
        <v>203.94</v>
      </c>
      <c r="AA23" s="225">
        <v>-1849856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-27207521</v>
      </c>
      <c r="D26" s="155"/>
      <c r="E26" s="59">
        <v>-46964400</v>
      </c>
      <c r="F26" s="60"/>
      <c r="G26" s="60">
        <v>-2132718</v>
      </c>
      <c r="H26" s="60">
        <v>-2102175</v>
      </c>
      <c r="I26" s="60">
        <v>-1925351</v>
      </c>
      <c r="J26" s="60">
        <v>-6160244</v>
      </c>
      <c r="K26" s="60">
        <v>-1672539</v>
      </c>
      <c r="L26" s="60">
        <v>-5774831</v>
      </c>
      <c r="M26" s="60">
        <v>-944209</v>
      </c>
      <c r="N26" s="60">
        <v>-8391579</v>
      </c>
      <c r="O26" s="60">
        <v>-163211</v>
      </c>
      <c r="P26" s="60">
        <v>-1396632</v>
      </c>
      <c r="Q26" s="60">
        <v>-3500817</v>
      </c>
      <c r="R26" s="60">
        <v>-5060660</v>
      </c>
      <c r="S26" s="60"/>
      <c r="T26" s="60"/>
      <c r="U26" s="60"/>
      <c r="V26" s="60"/>
      <c r="W26" s="60">
        <v>-19612483</v>
      </c>
      <c r="X26" s="60"/>
      <c r="Y26" s="60">
        <v>-19612483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-27228119</v>
      </c>
      <c r="D27" s="168">
        <f>SUM(D21:D26)</f>
        <v>0</v>
      </c>
      <c r="E27" s="72">
        <f t="shared" si="1"/>
        <v>-46964400</v>
      </c>
      <c r="F27" s="73">
        <f t="shared" si="1"/>
        <v>-1849856</v>
      </c>
      <c r="G27" s="73">
        <f t="shared" si="1"/>
        <v>-32606100</v>
      </c>
      <c r="H27" s="73">
        <f t="shared" si="1"/>
        <v>3974819</v>
      </c>
      <c r="I27" s="73">
        <f t="shared" si="1"/>
        <v>8799907</v>
      </c>
      <c r="J27" s="73">
        <f t="shared" si="1"/>
        <v>-19831374</v>
      </c>
      <c r="K27" s="73">
        <f t="shared" si="1"/>
        <v>4598800</v>
      </c>
      <c r="L27" s="73">
        <f t="shared" si="1"/>
        <v>2670524</v>
      </c>
      <c r="M27" s="73">
        <f t="shared" si="1"/>
        <v>-6148515</v>
      </c>
      <c r="N27" s="73">
        <f t="shared" si="1"/>
        <v>1120809</v>
      </c>
      <c r="O27" s="73">
        <f t="shared" si="1"/>
        <v>2145675</v>
      </c>
      <c r="P27" s="73">
        <f t="shared" si="1"/>
        <v>-2209607</v>
      </c>
      <c r="Q27" s="73">
        <f t="shared" si="1"/>
        <v>-6460358</v>
      </c>
      <c r="R27" s="73">
        <f t="shared" si="1"/>
        <v>-6524290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-25234855</v>
      </c>
      <c r="X27" s="73">
        <f t="shared" si="1"/>
        <v>-1849856</v>
      </c>
      <c r="Y27" s="73">
        <f t="shared" si="1"/>
        <v>-23384999</v>
      </c>
      <c r="Z27" s="170">
        <f>+IF(X27&lt;&gt;0,+(Y27/X27)*100,0)</f>
        <v>1264.152398889427</v>
      </c>
      <c r="AA27" s="74">
        <f>SUM(AA21:AA26)</f>
        <v>-1849856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-384647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3003487</v>
      </c>
      <c r="D33" s="155"/>
      <c r="E33" s="59"/>
      <c r="F33" s="60">
        <v>7884</v>
      </c>
      <c r="G33" s="60"/>
      <c r="H33" s="159"/>
      <c r="I33" s="159"/>
      <c r="J33" s="159"/>
      <c r="K33" s="60"/>
      <c r="L33" s="60"/>
      <c r="M33" s="60">
        <v>-13982</v>
      </c>
      <c r="N33" s="60">
        <v>-13982</v>
      </c>
      <c r="O33" s="159">
        <v>21866</v>
      </c>
      <c r="P33" s="159">
        <v>26664</v>
      </c>
      <c r="Q33" s="159">
        <v>-14255</v>
      </c>
      <c r="R33" s="60">
        <v>34275</v>
      </c>
      <c r="S33" s="60"/>
      <c r="T33" s="60"/>
      <c r="U33" s="60"/>
      <c r="V33" s="159"/>
      <c r="W33" s="159">
        <v>20293</v>
      </c>
      <c r="X33" s="159">
        <v>7884</v>
      </c>
      <c r="Y33" s="60">
        <v>12409</v>
      </c>
      <c r="Z33" s="140">
        <v>157.39</v>
      </c>
      <c r="AA33" s="62">
        <v>7884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-611801</v>
      </c>
      <c r="D35" s="155"/>
      <c r="E35" s="59">
        <v>-940310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2007039</v>
      </c>
      <c r="D36" s="168">
        <f>SUM(D31:D35)</f>
        <v>0</v>
      </c>
      <c r="E36" s="72">
        <f t="shared" si="2"/>
        <v>-940310</v>
      </c>
      <c r="F36" s="73">
        <f t="shared" si="2"/>
        <v>7884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-13982</v>
      </c>
      <c r="N36" s="73">
        <f t="shared" si="2"/>
        <v>-13982</v>
      </c>
      <c r="O36" s="73">
        <f t="shared" si="2"/>
        <v>21866</v>
      </c>
      <c r="P36" s="73">
        <f t="shared" si="2"/>
        <v>26664</v>
      </c>
      <c r="Q36" s="73">
        <f t="shared" si="2"/>
        <v>-14255</v>
      </c>
      <c r="R36" s="73">
        <f t="shared" si="2"/>
        <v>34275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20293</v>
      </c>
      <c r="X36" s="73">
        <f t="shared" si="2"/>
        <v>7884</v>
      </c>
      <c r="Y36" s="73">
        <f t="shared" si="2"/>
        <v>12409</v>
      </c>
      <c r="Z36" s="170">
        <f>+IF(X36&lt;&gt;0,+(Y36/X36)*100,0)</f>
        <v>157.3947234906139</v>
      </c>
      <c r="AA36" s="74">
        <f>SUM(AA31:AA35)</f>
        <v>7884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200526</v>
      </c>
      <c r="D38" s="153">
        <f>+D17+D27+D36</f>
        <v>0</v>
      </c>
      <c r="E38" s="99">
        <f t="shared" si="3"/>
        <v>24130136</v>
      </c>
      <c r="F38" s="100">
        <f t="shared" si="3"/>
        <v>15417557</v>
      </c>
      <c r="G38" s="100">
        <f t="shared" si="3"/>
        <v>-56438</v>
      </c>
      <c r="H38" s="100">
        <f t="shared" si="3"/>
        <v>569073</v>
      </c>
      <c r="I38" s="100">
        <f t="shared" si="3"/>
        <v>-640930</v>
      </c>
      <c r="J38" s="100">
        <f t="shared" si="3"/>
        <v>-128295</v>
      </c>
      <c r="K38" s="100">
        <f t="shared" si="3"/>
        <v>476718</v>
      </c>
      <c r="L38" s="100">
        <f t="shared" si="3"/>
        <v>-89493</v>
      </c>
      <c r="M38" s="100">
        <f t="shared" si="3"/>
        <v>-329728</v>
      </c>
      <c r="N38" s="100">
        <f t="shared" si="3"/>
        <v>57497</v>
      </c>
      <c r="O38" s="100">
        <f t="shared" si="3"/>
        <v>325241</v>
      </c>
      <c r="P38" s="100">
        <f t="shared" si="3"/>
        <v>-317170</v>
      </c>
      <c r="Q38" s="100">
        <f t="shared" si="3"/>
        <v>-82731</v>
      </c>
      <c r="R38" s="100">
        <f t="shared" si="3"/>
        <v>-74660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-145458</v>
      </c>
      <c r="X38" s="100">
        <f t="shared" si="3"/>
        <v>15417557</v>
      </c>
      <c r="Y38" s="100">
        <f t="shared" si="3"/>
        <v>-15563015</v>
      </c>
      <c r="Z38" s="137">
        <f>+IF(X38&lt;&gt;0,+(Y38/X38)*100,0)</f>
        <v>-100.94345686544244</v>
      </c>
      <c r="AA38" s="102">
        <f>+AA17+AA27+AA36</f>
        <v>15417557</v>
      </c>
    </row>
    <row r="39" spans="1:27" ht="12.75">
      <c r="A39" s="249" t="s">
        <v>200</v>
      </c>
      <c r="B39" s="182"/>
      <c r="C39" s="153">
        <v>986753</v>
      </c>
      <c r="D39" s="153"/>
      <c r="E39" s="99">
        <v>-21804274</v>
      </c>
      <c r="F39" s="100"/>
      <c r="G39" s="100">
        <v>-119958</v>
      </c>
      <c r="H39" s="100">
        <v>-176396</v>
      </c>
      <c r="I39" s="100">
        <v>392677</v>
      </c>
      <c r="J39" s="100">
        <v>-119958</v>
      </c>
      <c r="K39" s="100">
        <v>-248253</v>
      </c>
      <c r="L39" s="100">
        <v>228465</v>
      </c>
      <c r="M39" s="100">
        <v>138972</v>
      </c>
      <c r="N39" s="100">
        <v>-248253</v>
      </c>
      <c r="O39" s="100">
        <v>-190756</v>
      </c>
      <c r="P39" s="100">
        <v>134485</v>
      </c>
      <c r="Q39" s="100">
        <v>-182685</v>
      </c>
      <c r="R39" s="100">
        <v>-190756</v>
      </c>
      <c r="S39" s="100"/>
      <c r="T39" s="100"/>
      <c r="U39" s="100"/>
      <c r="V39" s="100"/>
      <c r="W39" s="100">
        <v>-119958</v>
      </c>
      <c r="X39" s="100"/>
      <c r="Y39" s="100">
        <v>-119958</v>
      </c>
      <c r="Z39" s="137"/>
      <c r="AA39" s="102"/>
    </row>
    <row r="40" spans="1:27" ht="12.75">
      <c r="A40" s="269" t="s">
        <v>201</v>
      </c>
      <c r="B40" s="256"/>
      <c r="C40" s="257">
        <v>1187279</v>
      </c>
      <c r="D40" s="257"/>
      <c r="E40" s="258">
        <v>2325863</v>
      </c>
      <c r="F40" s="259">
        <v>15417557</v>
      </c>
      <c r="G40" s="259">
        <v>-176396</v>
      </c>
      <c r="H40" s="259">
        <v>392677</v>
      </c>
      <c r="I40" s="259">
        <v>-248253</v>
      </c>
      <c r="J40" s="259">
        <v>-248253</v>
      </c>
      <c r="K40" s="259">
        <v>228465</v>
      </c>
      <c r="L40" s="259">
        <v>138972</v>
      </c>
      <c r="M40" s="259">
        <v>-190756</v>
      </c>
      <c r="N40" s="259">
        <v>-190756</v>
      </c>
      <c r="O40" s="259">
        <v>134485</v>
      </c>
      <c r="P40" s="259">
        <v>-182685</v>
      </c>
      <c r="Q40" s="259">
        <v>-265416</v>
      </c>
      <c r="R40" s="259">
        <v>-265416</v>
      </c>
      <c r="S40" s="259"/>
      <c r="T40" s="259"/>
      <c r="U40" s="259"/>
      <c r="V40" s="259"/>
      <c r="W40" s="259">
        <v>-265416</v>
      </c>
      <c r="X40" s="259">
        <v>15417557</v>
      </c>
      <c r="Y40" s="259">
        <v>-15682973</v>
      </c>
      <c r="Z40" s="260">
        <v>-101.72</v>
      </c>
      <c r="AA40" s="261">
        <v>15417557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65918367</v>
      </c>
      <c r="D5" s="200">
        <f t="shared" si="0"/>
        <v>0</v>
      </c>
      <c r="E5" s="106">
        <f t="shared" si="0"/>
        <v>46964400</v>
      </c>
      <c r="F5" s="106">
        <f t="shared" si="0"/>
        <v>34914489</v>
      </c>
      <c r="G5" s="106">
        <f t="shared" si="0"/>
        <v>594066</v>
      </c>
      <c r="H5" s="106">
        <f t="shared" si="0"/>
        <v>2221672</v>
      </c>
      <c r="I5" s="106">
        <f t="shared" si="0"/>
        <v>2211885</v>
      </c>
      <c r="J5" s="106">
        <f t="shared" si="0"/>
        <v>5027623</v>
      </c>
      <c r="K5" s="106">
        <f t="shared" si="0"/>
        <v>1407343</v>
      </c>
      <c r="L5" s="106">
        <f t="shared" si="0"/>
        <v>4927115</v>
      </c>
      <c r="M5" s="106">
        <f t="shared" si="0"/>
        <v>1550527</v>
      </c>
      <c r="N5" s="106">
        <f t="shared" si="0"/>
        <v>7884985</v>
      </c>
      <c r="O5" s="106">
        <f t="shared" si="0"/>
        <v>1225116</v>
      </c>
      <c r="P5" s="106">
        <f t="shared" si="0"/>
        <v>455111</v>
      </c>
      <c r="Q5" s="106">
        <f t="shared" si="0"/>
        <v>4699228</v>
      </c>
      <c r="R5" s="106">
        <f t="shared" si="0"/>
        <v>6379455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19292063</v>
      </c>
      <c r="X5" s="106">
        <f t="shared" si="0"/>
        <v>26185867</v>
      </c>
      <c r="Y5" s="106">
        <f t="shared" si="0"/>
        <v>-6893804</v>
      </c>
      <c r="Z5" s="201">
        <f>+IF(X5&lt;&gt;0,+(Y5/X5)*100,0)</f>
        <v>-26.326430207561963</v>
      </c>
      <c r="AA5" s="199">
        <f>SUM(AA11:AA18)</f>
        <v>34914489</v>
      </c>
    </row>
    <row r="6" spans="1:27" ht="12.75">
      <c r="A6" s="291" t="s">
        <v>205</v>
      </c>
      <c r="B6" s="142"/>
      <c r="C6" s="62">
        <v>26171987</v>
      </c>
      <c r="D6" s="156"/>
      <c r="E6" s="60">
        <v>18646573</v>
      </c>
      <c r="F6" s="60">
        <v>11218584</v>
      </c>
      <c r="G6" s="60"/>
      <c r="H6" s="60">
        <v>1420638</v>
      </c>
      <c r="I6" s="60">
        <v>1428135</v>
      </c>
      <c r="J6" s="60">
        <v>2848773</v>
      </c>
      <c r="K6" s="60">
        <v>1164551</v>
      </c>
      <c r="L6" s="60">
        <v>3779322</v>
      </c>
      <c r="M6" s="60">
        <v>1285765</v>
      </c>
      <c r="N6" s="60">
        <v>6229638</v>
      </c>
      <c r="O6" s="60">
        <v>1225116</v>
      </c>
      <c r="P6" s="60"/>
      <c r="Q6" s="60">
        <v>250964</v>
      </c>
      <c r="R6" s="60">
        <v>1476080</v>
      </c>
      <c r="S6" s="60"/>
      <c r="T6" s="60"/>
      <c r="U6" s="60"/>
      <c r="V6" s="60"/>
      <c r="W6" s="60">
        <v>10554491</v>
      </c>
      <c r="X6" s="60">
        <v>8413938</v>
      </c>
      <c r="Y6" s="60">
        <v>2140553</v>
      </c>
      <c r="Z6" s="140">
        <v>25.44</v>
      </c>
      <c r="AA6" s="155">
        <v>11218584</v>
      </c>
    </row>
    <row r="7" spans="1:27" ht="12.75">
      <c r="A7" s="291" t="s">
        <v>206</v>
      </c>
      <c r="B7" s="142"/>
      <c r="C7" s="62">
        <v>16456994</v>
      </c>
      <c r="D7" s="156"/>
      <c r="E7" s="60">
        <v>11725000</v>
      </c>
      <c r="F7" s="60">
        <v>1900000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1425000</v>
      </c>
      <c r="Y7" s="60">
        <v>-1425000</v>
      </c>
      <c r="Z7" s="140">
        <v>-100</v>
      </c>
      <c r="AA7" s="155">
        <v>1900000</v>
      </c>
    </row>
    <row r="8" spans="1:27" ht="12.75">
      <c r="A8" s="291" t="s">
        <v>207</v>
      </c>
      <c r="B8" s="142"/>
      <c r="C8" s="62">
        <v>22457305</v>
      </c>
      <c r="D8" s="156"/>
      <c r="E8" s="60">
        <v>16000000</v>
      </c>
      <c r="F8" s="60">
        <v>16072109</v>
      </c>
      <c r="G8" s="60">
        <v>568068</v>
      </c>
      <c r="H8" s="60">
        <v>551711</v>
      </c>
      <c r="I8" s="60">
        <v>716962</v>
      </c>
      <c r="J8" s="60">
        <v>1836741</v>
      </c>
      <c r="K8" s="60"/>
      <c r="L8" s="60">
        <v>819975</v>
      </c>
      <c r="M8" s="60"/>
      <c r="N8" s="60">
        <v>819975</v>
      </c>
      <c r="O8" s="60"/>
      <c r="P8" s="60"/>
      <c r="Q8" s="60">
        <v>2565550</v>
      </c>
      <c r="R8" s="60">
        <v>2565550</v>
      </c>
      <c r="S8" s="60"/>
      <c r="T8" s="60"/>
      <c r="U8" s="60"/>
      <c r="V8" s="60"/>
      <c r="W8" s="60">
        <v>5222266</v>
      </c>
      <c r="X8" s="60">
        <v>12054082</v>
      </c>
      <c r="Y8" s="60">
        <v>-6831816</v>
      </c>
      <c r="Z8" s="140">
        <v>-56.68</v>
      </c>
      <c r="AA8" s="155">
        <v>16072109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>
        <v>126677</v>
      </c>
      <c r="Q9" s="60"/>
      <c r="R9" s="60">
        <v>126677</v>
      </c>
      <c r="S9" s="60"/>
      <c r="T9" s="60"/>
      <c r="U9" s="60"/>
      <c r="V9" s="60"/>
      <c r="W9" s="60">
        <v>126677</v>
      </c>
      <c r="X9" s="60"/>
      <c r="Y9" s="60">
        <v>126677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5415116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4061337</v>
      </c>
      <c r="Y10" s="60">
        <v>-4061337</v>
      </c>
      <c r="Z10" s="140">
        <v>-100</v>
      </c>
      <c r="AA10" s="155">
        <v>5415116</v>
      </c>
    </row>
    <row r="11" spans="1:27" ht="12.75">
      <c r="A11" s="292" t="s">
        <v>210</v>
      </c>
      <c r="B11" s="142"/>
      <c r="C11" s="293">
        <f aca="true" t="shared" si="1" ref="C11:Y11">SUM(C6:C10)</f>
        <v>65086286</v>
      </c>
      <c r="D11" s="294">
        <f t="shared" si="1"/>
        <v>0</v>
      </c>
      <c r="E11" s="295">
        <f t="shared" si="1"/>
        <v>46371573</v>
      </c>
      <c r="F11" s="295">
        <f t="shared" si="1"/>
        <v>34605809</v>
      </c>
      <c r="G11" s="295">
        <f t="shared" si="1"/>
        <v>568068</v>
      </c>
      <c r="H11" s="295">
        <f t="shared" si="1"/>
        <v>1972349</v>
      </c>
      <c r="I11" s="295">
        <f t="shared" si="1"/>
        <v>2145097</v>
      </c>
      <c r="J11" s="295">
        <f t="shared" si="1"/>
        <v>4685514</v>
      </c>
      <c r="K11" s="295">
        <f t="shared" si="1"/>
        <v>1164551</v>
      </c>
      <c r="L11" s="295">
        <f t="shared" si="1"/>
        <v>4599297</v>
      </c>
      <c r="M11" s="295">
        <f t="shared" si="1"/>
        <v>1285765</v>
      </c>
      <c r="N11" s="295">
        <f t="shared" si="1"/>
        <v>7049613</v>
      </c>
      <c r="O11" s="295">
        <f t="shared" si="1"/>
        <v>1225116</v>
      </c>
      <c r="P11" s="295">
        <f t="shared" si="1"/>
        <v>126677</v>
      </c>
      <c r="Q11" s="295">
        <f t="shared" si="1"/>
        <v>2816514</v>
      </c>
      <c r="R11" s="295">
        <f t="shared" si="1"/>
        <v>4168307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15903434</v>
      </c>
      <c r="X11" s="295">
        <f t="shared" si="1"/>
        <v>25954357</v>
      </c>
      <c r="Y11" s="295">
        <f t="shared" si="1"/>
        <v>-10050923</v>
      </c>
      <c r="Z11" s="296">
        <f>+IF(X11&lt;&gt;0,+(Y11/X11)*100,0)</f>
        <v>-38.72537855590104</v>
      </c>
      <c r="AA11" s="297">
        <f>SUM(AA6:AA10)</f>
        <v>34605809</v>
      </c>
    </row>
    <row r="12" spans="1:27" ht="12.75">
      <c r="A12" s="298" t="s">
        <v>211</v>
      </c>
      <c r="B12" s="136"/>
      <c r="C12" s="62">
        <v>832081</v>
      </c>
      <c r="D12" s="156"/>
      <c r="E12" s="60">
        <v>592827</v>
      </c>
      <c r="F12" s="60"/>
      <c r="G12" s="60"/>
      <c r="H12" s="60">
        <v>249323</v>
      </c>
      <c r="I12" s="60"/>
      <c r="J12" s="60">
        <v>249323</v>
      </c>
      <c r="K12" s="60">
        <v>242792</v>
      </c>
      <c r="L12" s="60">
        <v>305087</v>
      </c>
      <c r="M12" s="60">
        <v>92879</v>
      </c>
      <c r="N12" s="60">
        <v>640758</v>
      </c>
      <c r="O12" s="60"/>
      <c r="P12" s="60">
        <v>308130</v>
      </c>
      <c r="Q12" s="60"/>
      <c r="R12" s="60">
        <v>308130</v>
      </c>
      <c r="S12" s="60"/>
      <c r="T12" s="60"/>
      <c r="U12" s="60"/>
      <c r="V12" s="60"/>
      <c r="W12" s="60">
        <v>1198211</v>
      </c>
      <c r="X12" s="60"/>
      <c r="Y12" s="60">
        <v>1198211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>
        <v>308680</v>
      </c>
      <c r="G15" s="60">
        <v>25998</v>
      </c>
      <c r="H15" s="60"/>
      <c r="I15" s="60">
        <v>66788</v>
      </c>
      <c r="J15" s="60">
        <v>92786</v>
      </c>
      <c r="K15" s="60"/>
      <c r="L15" s="60">
        <v>22731</v>
      </c>
      <c r="M15" s="60">
        <v>171883</v>
      </c>
      <c r="N15" s="60">
        <v>194614</v>
      </c>
      <c r="O15" s="60"/>
      <c r="P15" s="60">
        <v>20304</v>
      </c>
      <c r="Q15" s="60">
        <v>1882714</v>
      </c>
      <c r="R15" s="60">
        <v>1903018</v>
      </c>
      <c r="S15" s="60"/>
      <c r="T15" s="60"/>
      <c r="U15" s="60"/>
      <c r="V15" s="60"/>
      <c r="W15" s="60">
        <v>2190418</v>
      </c>
      <c r="X15" s="60">
        <v>231510</v>
      </c>
      <c r="Y15" s="60">
        <v>1958908</v>
      </c>
      <c r="Z15" s="140">
        <v>846.14</v>
      </c>
      <c r="AA15" s="155">
        <v>308680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26171987</v>
      </c>
      <c r="D36" s="156">
        <f t="shared" si="4"/>
        <v>0</v>
      </c>
      <c r="E36" s="60">
        <f t="shared" si="4"/>
        <v>18646573</v>
      </c>
      <c r="F36" s="60">
        <f t="shared" si="4"/>
        <v>11218584</v>
      </c>
      <c r="G36" s="60">
        <f t="shared" si="4"/>
        <v>0</v>
      </c>
      <c r="H36" s="60">
        <f t="shared" si="4"/>
        <v>1420638</v>
      </c>
      <c r="I36" s="60">
        <f t="shared" si="4"/>
        <v>1428135</v>
      </c>
      <c r="J36" s="60">
        <f t="shared" si="4"/>
        <v>2848773</v>
      </c>
      <c r="K36" s="60">
        <f t="shared" si="4"/>
        <v>1164551</v>
      </c>
      <c r="L36" s="60">
        <f t="shared" si="4"/>
        <v>3779322</v>
      </c>
      <c r="M36" s="60">
        <f t="shared" si="4"/>
        <v>1285765</v>
      </c>
      <c r="N36" s="60">
        <f t="shared" si="4"/>
        <v>6229638</v>
      </c>
      <c r="O36" s="60">
        <f t="shared" si="4"/>
        <v>1225116</v>
      </c>
      <c r="P36" s="60">
        <f t="shared" si="4"/>
        <v>0</v>
      </c>
      <c r="Q36" s="60">
        <f t="shared" si="4"/>
        <v>250964</v>
      </c>
      <c r="R36" s="60">
        <f t="shared" si="4"/>
        <v>1476080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10554491</v>
      </c>
      <c r="X36" s="60">
        <f t="shared" si="4"/>
        <v>8413938</v>
      </c>
      <c r="Y36" s="60">
        <f t="shared" si="4"/>
        <v>2140553</v>
      </c>
      <c r="Z36" s="140">
        <f aca="true" t="shared" si="5" ref="Z36:Z49">+IF(X36&lt;&gt;0,+(Y36/X36)*100,0)</f>
        <v>25.44056065067273</v>
      </c>
      <c r="AA36" s="155">
        <f>AA6+AA21</f>
        <v>11218584</v>
      </c>
    </row>
    <row r="37" spans="1:27" ht="12.75">
      <c r="A37" s="291" t="s">
        <v>206</v>
      </c>
      <c r="B37" s="142"/>
      <c r="C37" s="62">
        <f t="shared" si="4"/>
        <v>16456994</v>
      </c>
      <c r="D37" s="156">
        <f t="shared" si="4"/>
        <v>0</v>
      </c>
      <c r="E37" s="60">
        <f t="shared" si="4"/>
        <v>11725000</v>
      </c>
      <c r="F37" s="60">
        <f t="shared" si="4"/>
        <v>1900000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1425000</v>
      </c>
      <c r="Y37" s="60">
        <f t="shared" si="4"/>
        <v>-1425000</v>
      </c>
      <c r="Z37" s="140">
        <f t="shared" si="5"/>
        <v>-100</v>
      </c>
      <c r="AA37" s="155">
        <f>AA7+AA22</f>
        <v>1900000</v>
      </c>
    </row>
    <row r="38" spans="1:27" ht="12.75">
      <c r="A38" s="291" t="s">
        <v>207</v>
      </c>
      <c r="B38" s="142"/>
      <c r="C38" s="62">
        <f t="shared" si="4"/>
        <v>22457305</v>
      </c>
      <c r="D38" s="156">
        <f t="shared" si="4"/>
        <v>0</v>
      </c>
      <c r="E38" s="60">
        <f t="shared" si="4"/>
        <v>16000000</v>
      </c>
      <c r="F38" s="60">
        <f t="shared" si="4"/>
        <v>16072109</v>
      </c>
      <c r="G38" s="60">
        <f t="shared" si="4"/>
        <v>568068</v>
      </c>
      <c r="H38" s="60">
        <f t="shared" si="4"/>
        <v>551711</v>
      </c>
      <c r="I38" s="60">
        <f t="shared" si="4"/>
        <v>716962</v>
      </c>
      <c r="J38" s="60">
        <f t="shared" si="4"/>
        <v>1836741</v>
      </c>
      <c r="K38" s="60">
        <f t="shared" si="4"/>
        <v>0</v>
      </c>
      <c r="L38" s="60">
        <f t="shared" si="4"/>
        <v>819975</v>
      </c>
      <c r="M38" s="60">
        <f t="shared" si="4"/>
        <v>0</v>
      </c>
      <c r="N38" s="60">
        <f t="shared" si="4"/>
        <v>819975</v>
      </c>
      <c r="O38" s="60">
        <f t="shared" si="4"/>
        <v>0</v>
      </c>
      <c r="P38" s="60">
        <f t="shared" si="4"/>
        <v>0</v>
      </c>
      <c r="Q38" s="60">
        <f t="shared" si="4"/>
        <v>2565550</v>
      </c>
      <c r="R38" s="60">
        <f t="shared" si="4"/>
        <v>2565550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5222266</v>
      </c>
      <c r="X38" s="60">
        <f t="shared" si="4"/>
        <v>12054082</v>
      </c>
      <c r="Y38" s="60">
        <f t="shared" si="4"/>
        <v>-6831816</v>
      </c>
      <c r="Z38" s="140">
        <f t="shared" si="5"/>
        <v>-56.67636905074978</v>
      </c>
      <c r="AA38" s="155">
        <f>AA8+AA23</f>
        <v>16072109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126677</v>
      </c>
      <c r="Q39" s="60">
        <f t="shared" si="4"/>
        <v>0</v>
      </c>
      <c r="R39" s="60">
        <f t="shared" si="4"/>
        <v>126677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126677</v>
      </c>
      <c r="X39" s="60">
        <f t="shared" si="4"/>
        <v>0</v>
      </c>
      <c r="Y39" s="60">
        <f t="shared" si="4"/>
        <v>126677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5415116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4061337</v>
      </c>
      <c r="Y40" s="60">
        <f t="shared" si="4"/>
        <v>-4061337</v>
      </c>
      <c r="Z40" s="140">
        <f t="shared" si="5"/>
        <v>-100</v>
      </c>
      <c r="AA40" s="155">
        <f>AA10+AA25</f>
        <v>5415116</v>
      </c>
    </row>
    <row r="41" spans="1:27" ht="12.75">
      <c r="A41" s="292" t="s">
        <v>210</v>
      </c>
      <c r="B41" s="142"/>
      <c r="C41" s="293">
        <f aca="true" t="shared" si="6" ref="C41:Y41">SUM(C36:C40)</f>
        <v>65086286</v>
      </c>
      <c r="D41" s="294">
        <f t="shared" si="6"/>
        <v>0</v>
      </c>
      <c r="E41" s="295">
        <f t="shared" si="6"/>
        <v>46371573</v>
      </c>
      <c r="F41" s="295">
        <f t="shared" si="6"/>
        <v>34605809</v>
      </c>
      <c r="G41" s="295">
        <f t="shared" si="6"/>
        <v>568068</v>
      </c>
      <c r="H41" s="295">
        <f t="shared" si="6"/>
        <v>1972349</v>
      </c>
      <c r="I41" s="295">
        <f t="shared" si="6"/>
        <v>2145097</v>
      </c>
      <c r="J41" s="295">
        <f t="shared" si="6"/>
        <v>4685514</v>
      </c>
      <c r="K41" s="295">
        <f t="shared" si="6"/>
        <v>1164551</v>
      </c>
      <c r="L41" s="295">
        <f t="shared" si="6"/>
        <v>4599297</v>
      </c>
      <c r="M41" s="295">
        <f t="shared" si="6"/>
        <v>1285765</v>
      </c>
      <c r="N41" s="295">
        <f t="shared" si="6"/>
        <v>7049613</v>
      </c>
      <c r="O41" s="295">
        <f t="shared" si="6"/>
        <v>1225116</v>
      </c>
      <c r="P41" s="295">
        <f t="shared" si="6"/>
        <v>126677</v>
      </c>
      <c r="Q41" s="295">
        <f t="shared" si="6"/>
        <v>2816514</v>
      </c>
      <c r="R41" s="295">
        <f t="shared" si="6"/>
        <v>4168307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15903434</v>
      </c>
      <c r="X41" s="295">
        <f t="shared" si="6"/>
        <v>25954357</v>
      </c>
      <c r="Y41" s="295">
        <f t="shared" si="6"/>
        <v>-10050923</v>
      </c>
      <c r="Z41" s="296">
        <f t="shared" si="5"/>
        <v>-38.72537855590104</v>
      </c>
      <c r="AA41" s="297">
        <f>SUM(AA36:AA40)</f>
        <v>34605809</v>
      </c>
    </row>
    <row r="42" spans="1:27" ht="12.75">
      <c r="A42" s="298" t="s">
        <v>211</v>
      </c>
      <c r="B42" s="136"/>
      <c r="C42" s="95">
        <f aca="true" t="shared" si="7" ref="C42:Y48">C12+C27</f>
        <v>832081</v>
      </c>
      <c r="D42" s="129">
        <f t="shared" si="7"/>
        <v>0</v>
      </c>
      <c r="E42" s="54">
        <f t="shared" si="7"/>
        <v>592827</v>
      </c>
      <c r="F42" s="54">
        <f t="shared" si="7"/>
        <v>0</v>
      </c>
      <c r="G42" s="54">
        <f t="shared" si="7"/>
        <v>0</v>
      </c>
      <c r="H42" s="54">
        <f t="shared" si="7"/>
        <v>249323</v>
      </c>
      <c r="I42" s="54">
        <f t="shared" si="7"/>
        <v>0</v>
      </c>
      <c r="J42" s="54">
        <f t="shared" si="7"/>
        <v>249323</v>
      </c>
      <c r="K42" s="54">
        <f t="shared" si="7"/>
        <v>242792</v>
      </c>
      <c r="L42" s="54">
        <f t="shared" si="7"/>
        <v>305087</v>
      </c>
      <c r="M42" s="54">
        <f t="shared" si="7"/>
        <v>92879</v>
      </c>
      <c r="N42" s="54">
        <f t="shared" si="7"/>
        <v>640758</v>
      </c>
      <c r="O42" s="54">
        <f t="shared" si="7"/>
        <v>0</v>
      </c>
      <c r="P42" s="54">
        <f t="shared" si="7"/>
        <v>308130</v>
      </c>
      <c r="Q42" s="54">
        <f t="shared" si="7"/>
        <v>0</v>
      </c>
      <c r="R42" s="54">
        <f t="shared" si="7"/>
        <v>308130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1198211</v>
      </c>
      <c r="X42" s="54">
        <f t="shared" si="7"/>
        <v>0</v>
      </c>
      <c r="Y42" s="54">
        <f t="shared" si="7"/>
        <v>1198211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308680</v>
      </c>
      <c r="G45" s="54">
        <f t="shared" si="7"/>
        <v>25998</v>
      </c>
      <c r="H45" s="54">
        <f t="shared" si="7"/>
        <v>0</v>
      </c>
      <c r="I45" s="54">
        <f t="shared" si="7"/>
        <v>66788</v>
      </c>
      <c r="J45" s="54">
        <f t="shared" si="7"/>
        <v>92786</v>
      </c>
      <c r="K45" s="54">
        <f t="shared" si="7"/>
        <v>0</v>
      </c>
      <c r="L45" s="54">
        <f t="shared" si="7"/>
        <v>22731</v>
      </c>
      <c r="M45" s="54">
        <f t="shared" si="7"/>
        <v>171883</v>
      </c>
      <c r="N45" s="54">
        <f t="shared" si="7"/>
        <v>194614</v>
      </c>
      <c r="O45" s="54">
        <f t="shared" si="7"/>
        <v>0</v>
      </c>
      <c r="P45" s="54">
        <f t="shared" si="7"/>
        <v>20304</v>
      </c>
      <c r="Q45" s="54">
        <f t="shared" si="7"/>
        <v>1882714</v>
      </c>
      <c r="R45" s="54">
        <f t="shared" si="7"/>
        <v>1903018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2190418</v>
      </c>
      <c r="X45" s="54">
        <f t="shared" si="7"/>
        <v>231510</v>
      </c>
      <c r="Y45" s="54">
        <f t="shared" si="7"/>
        <v>1958908</v>
      </c>
      <c r="Z45" s="184">
        <f t="shared" si="5"/>
        <v>846.1440110578376</v>
      </c>
      <c r="AA45" s="130">
        <f t="shared" si="8"/>
        <v>308680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65918367</v>
      </c>
      <c r="D49" s="218">
        <f t="shared" si="9"/>
        <v>0</v>
      </c>
      <c r="E49" s="220">
        <f t="shared" si="9"/>
        <v>46964400</v>
      </c>
      <c r="F49" s="220">
        <f t="shared" si="9"/>
        <v>34914489</v>
      </c>
      <c r="G49" s="220">
        <f t="shared" si="9"/>
        <v>594066</v>
      </c>
      <c r="H49" s="220">
        <f t="shared" si="9"/>
        <v>2221672</v>
      </c>
      <c r="I49" s="220">
        <f t="shared" si="9"/>
        <v>2211885</v>
      </c>
      <c r="J49" s="220">
        <f t="shared" si="9"/>
        <v>5027623</v>
      </c>
      <c r="K49" s="220">
        <f t="shared" si="9"/>
        <v>1407343</v>
      </c>
      <c r="L49" s="220">
        <f t="shared" si="9"/>
        <v>4927115</v>
      </c>
      <c r="M49" s="220">
        <f t="shared" si="9"/>
        <v>1550527</v>
      </c>
      <c r="N49" s="220">
        <f t="shared" si="9"/>
        <v>7884985</v>
      </c>
      <c r="O49" s="220">
        <f t="shared" si="9"/>
        <v>1225116</v>
      </c>
      <c r="P49" s="220">
        <f t="shared" si="9"/>
        <v>455111</v>
      </c>
      <c r="Q49" s="220">
        <f t="shared" si="9"/>
        <v>4699228</v>
      </c>
      <c r="R49" s="220">
        <f t="shared" si="9"/>
        <v>6379455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19292063</v>
      </c>
      <c r="X49" s="220">
        <f t="shared" si="9"/>
        <v>26185867</v>
      </c>
      <c r="Y49" s="220">
        <f t="shared" si="9"/>
        <v>-6893804</v>
      </c>
      <c r="Z49" s="221">
        <f t="shared" si="5"/>
        <v>-26.326430207561963</v>
      </c>
      <c r="AA49" s="222">
        <f>SUM(AA41:AA48)</f>
        <v>34914489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4628740</v>
      </c>
      <c r="D51" s="129">
        <f t="shared" si="10"/>
        <v>0</v>
      </c>
      <c r="E51" s="54">
        <f t="shared" si="10"/>
        <v>5037600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1324993</v>
      </c>
      <c r="D52" s="156"/>
      <c r="E52" s="60">
        <v>1010000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30577</v>
      </c>
      <c r="D53" s="156"/>
      <c r="E53" s="60">
        <v>117000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516893</v>
      </c>
      <c r="D54" s="156"/>
      <c r="E54" s="60">
        <v>490000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276647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473212</v>
      </c>
      <c r="D56" s="156"/>
      <c r="E56" s="60">
        <v>650000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2622322</v>
      </c>
      <c r="D57" s="294">
        <f t="shared" si="11"/>
        <v>0</v>
      </c>
      <c r="E57" s="295">
        <f t="shared" si="11"/>
        <v>2267000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87362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>
        <v>47321</v>
      </c>
      <c r="D60" s="156"/>
      <c r="E60" s="60">
        <v>30000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1871735</v>
      </c>
      <c r="D61" s="156"/>
      <c r="E61" s="60">
        <v>2740600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367224</v>
      </c>
      <c r="H65" s="60">
        <v>364878</v>
      </c>
      <c r="I65" s="60">
        <v>371757</v>
      </c>
      <c r="J65" s="60">
        <v>1103859</v>
      </c>
      <c r="K65" s="60">
        <v>156916</v>
      </c>
      <c r="L65" s="60">
        <v>134100</v>
      </c>
      <c r="M65" s="60">
        <v>130086</v>
      </c>
      <c r="N65" s="60">
        <v>421102</v>
      </c>
      <c r="O65" s="60">
        <v>241719</v>
      </c>
      <c r="P65" s="60">
        <v>279530</v>
      </c>
      <c r="Q65" s="60">
        <v>185856</v>
      </c>
      <c r="R65" s="60">
        <v>707105</v>
      </c>
      <c r="S65" s="60"/>
      <c r="T65" s="60"/>
      <c r="U65" s="60"/>
      <c r="V65" s="60"/>
      <c r="W65" s="60">
        <v>2232066</v>
      </c>
      <c r="X65" s="60"/>
      <c r="Y65" s="60">
        <v>2232066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5037600</v>
      </c>
      <c r="F66" s="275">
        <v>5037600</v>
      </c>
      <c r="G66" s="275">
        <v>137848</v>
      </c>
      <c r="H66" s="275">
        <v>48095</v>
      </c>
      <c r="I66" s="275">
        <v>69194</v>
      </c>
      <c r="J66" s="275">
        <v>255137</v>
      </c>
      <c r="K66" s="275">
        <v>117076</v>
      </c>
      <c r="L66" s="275">
        <v>335409</v>
      </c>
      <c r="M66" s="275">
        <v>144113</v>
      </c>
      <c r="N66" s="275">
        <v>596598</v>
      </c>
      <c r="O66" s="275">
        <v>250542</v>
      </c>
      <c r="P66" s="275">
        <v>79723</v>
      </c>
      <c r="Q66" s="275">
        <v>23012</v>
      </c>
      <c r="R66" s="275">
        <v>353277</v>
      </c>
      <c r="S66" s="275"/>
      <c r="T66" s="275"/>
      <c r="U66" s="275"/>
      <c r="V66" s="275"/>
      <c r="W66" s="275">
        <v>1205012</v>
      </c>
      <c r="X66" s="275">
        <v>3778200</v>
      </c>
      <c r="Y66" s="275">
        <v>-2573188</v>
      </c>
      <c r="Z66" s="140">
        <v>-68.11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5037600</v>
      </c>
      <c r="F69" s="220">
        <f t="shared" si="12"/>
        <v>5037600</v>
      </c>
      <c r="G69" s="220">
        <f t="shared" si="12"/>
        <v>505072</v>
      </c>
      <c r="H69" s="220">
        <f t="shared" si="12"/>
        <v>412973</v>
      </c>
      <c r="I69" s="220">
        <f t="shared" si="12"/>
        <v>440951</v>
      </c>
      <c r="J69" s="220">
        <f t="shared" si="12"/>
        <v>1358996</v>
      </c>
      <c r="K69" s="220">
        <f t="shared" si="12"/>
        <v>273992</v>
      </c>
      <c r="L69" s="220">
        <f t="shared" si="12"/>
        <v>469509</v>
      </c>
      <c r="M69" s="220">
        <f t="shared" si="12"/>
        <v>274199</v>
      </c>
      <c r="N69" s="220">
        <f t="shared" si="12"/>
        <v>1017700</v>
      </c>
      <c r="O69" s="220">
        <f t="shared" si="12"/>
        <v>492261</v>
      </c>
      <c r="P69" s="220">
        <f t="shared" si="12"/>
        <v>359253</v>
      </c>
      <c r="Q69" s="220">
        <f t="shared" si="12"/>
        <v>208868</v>
      </c>
      <c r="R69" s="220">
        <f t="shared" si="12"/>
        <v>1060382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3437078</v>
      </c>
      <c r="X69" s="220">
        <f t="shared" si="12"/>
        <v>3778200</v>
      </c>
      <c r="Y69" s="220">
        <f t="shared" si="12"/>
        <v>-341122</v>
      </c>
      <c r="Z69" s="221">
        <f>+IF(X69&lt;&gt;0,+(Y69/X69)*100,0)</f>
        <v>-9.028690911015827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65086286</v>
      </c>
      <c r="D5" s="357">
        <f t="shared" si="0"/>
        <v>0</v>
      </c>
      <c r="E5" s="356">
        <f t="shared" si="0"/>
        <v>46371573</v>
      </c>
      <c r="F5" s="358">
        <f t="shared" si="0"/>
        <v>34605809</v>
      </c>
      <c r="G5" s="358">
        <f t="shared" si="0"/>
        <v>568068</v>
      </c>
      <c r="H5" s="356">
        <f t="shared" si="0"/>
        <v>1972349</v>
      </c>
      <c r="I5" s="356">
        <f t="shared" si="0"/>
        <v>2145097</v>
      </c>
      <c r="J5" s="358">
        <f t="shared" si="0"/>
        <v>4685514</v>
      </c>
      <c r="K5" s="358">
        <f t="shared" si="0"/>
        <v>1164551</v>
      </c>
      <c r="L5" s="356">
        <f t="shared" si="0"/>
        <v>4599297</v>
      </c>
      <c r="M5" s="356">
        <f t="shared" si="0"/>
        <v>1285765</v>
      </c>
      <c r="N5" s="358">
        <f t="shared" si="0"/>
        <v>7049613</v>
      </c>
      <c r="O5" s="358">
        <f t="shared" si="0"/>
        <v>1225116</v>
      </c>
      <c r="P5" s="356">
        <f t="shared" si="0"/>
        <v>126677</v>
      </c>
      <c r="Q5" s="356">
        <f t="shared" si="0"/>
        <v>2816514</v>
      </c>
      <c r="R5" s="358">
        <f t="shared" si="0"/>
        <v>4168307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15903434</v>
      </c>
      <c r="X5" s="356">
        <f t="shared" si="0"/>
        <v>25954357</v>
      </c>
      <c r="Y5" s="358">
        <f t="shared" si="0"/>
        <v>-10050923</v>
      </c>
      <c r="Z5" s="359">
        <f>+IF(X5&lt;&gt;0,+(Y5/X5)*100,0)</f>
        <v>-38.72537855590104</v>
      </c>
      <c r="AA5" s="360">
        <f>+AA6+AA8+AA11+AA13+AA15</f>
        <v>34605809</v>
      </c>
    </row>
    <row r="6" spans="1:27" ht="12.75">
      <c r="A6" s="361" t="s">
        <v>205</v>
      </c>
      <c r="B6" s="142"/>
      <c r="C6" s="60">
        <f>+C7</f>
        <v>26171987</v>
      </c>
      <c r="D6" s="340">
        <f aca="true" t="shared" si="1" ref="D6:AA6">+D7</f>
        <v>0</v>
      </c>
      <c r="E6" s="60">
        <f t="shared" si="1"/>
        <v>18646573</v>
      </c>
      <c r="F6" s="59">
        <f t="shared" si="1"/>
        <v>11218584</v>
      </c>
      <c r="G6" s="59">
        <f t="shared" si="1"/>
        <v>0</v>
      </c>
      <c r="H6" s="60">
        <f t="shared" si="1"/>
        <v>1420638</v>
      </c>
      <c r="I6" s="60">
        <f t="shared" si="1"/>
        <v>1428135</v>
      </c>
      <c r="J6" s="59">
        <f t="shared" si="1"/>
        <v>2848773</v>
      </c>
      <c r="K6" s="59">
        <f t="shared" si="1"/>
        <v>1164551</v>
      </c>
      <c r="L6" s="60">
        <f t="shared" si="1"/>
        <v>3779322</v>
      </c>
      <c r="M6" s="60">
        <f t="shared" si="1"/>
        <v>1285765</v>
      </c>
      <c r="N6" s="59">
        <f t="shared" si="1"/>
        <v>6229638</v>
      </c>
      <c r="O6" s="59">
        <f t="shared" si="1"/>
        <v>1225116</v>
      </c>
      <c r="P6" s="60">
        <f t="shared" si="1"/>
        <v>0</v>
      </c>
      <c r="Q6" s="60">
        <f t="shared" si="1"/>
        <v>250964</v>
      </c>
      <c r="R6" s="59">
        <f t="shared" si="1"/>
        <v>1476080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10554491</v>
      </c>
      <c r="X6" s="60">
        <f t="shared" si="1"/>
        <v>8413938</v>
      </c>
      <c r="Y6" s="59">
        <f t="shared" si="1"/>
        <v>2140553</v>
      </c>
      <c r="Z6" s="61">
        <f>+IF(X6&lt;&gt;0,+(Y6/X6)*100,0)</f>
        <v>25.44056065067273</v>
      </c>
      <c r="AA6" s="62">
        <f t="shared" si="1"/>
        <v>11218584</v>
      </c>
    </row>
    <row r="7" spans="1:27" ht="12.75">
      <c r="A7" s="291" t="s">
        <v>229</v>
      </c>
      <c r="B7" s="142"/>
      <c r="C7" s="60">
        <v>26171987</v>
      </c>
      <c r="D7" s="340"/>
      <c r="E7" s="60">
        <v>18646573</v>
      </c>
      <c r="F7" s="59">
        <v>11218584</v>
      </c>
      <c r="G7" s="59"/>
      <c r="H7" s="60">
        <v>1420638</v>
      </c>
      <c r="I7" s="60">
        <v>1428135</v>
      </c>
      <c r="J7" s="59">
        <v>2848773</v>
      </c>
      <c r="K7" s="59">
        <v>1164551</v>
      </c>
      <c r="L7" s="60">
        <v>3779322</v>
      </c>
      <c r="M7" s="60">
        <v>1285765</v>
      </c>
      <c r="N7" s="59">
        <v>6229638</v>
      </c>
      <c r="O7" s="59">
        <v>1225116</v>
      </c>
      <c r="P7" s="60"/>
      <c r="Q7" s="60">
        <v>250964</v>
      </c>
      <c r="R7" s="59">
        <v>1476080</v>
      </c>
      <c r="S7" s="59"/>
      <c r="T7" s="60"/>
      <c r="U7" s="60"/>
      <c r="V7" s="59"/>
      <c r="W7" s="59">
        <v>10554491</v>
      </c>
      <c r="X7" s="60">
        <v>8413938</v>
      </c>
      <c r="Y7" s="59">
        <v>2140553</v>
      </c>
      <c r="Z7" s="61">
        <v>25.44</v>
      </c>
      <c r="AA7" s="62">
        <v>11218584</v>
      </c>
    </row>
    <row r="8" spans="1:27" ht="12.75">
      <c r="A8" s="361" t="s">
        <v>206</v>
      </c>
      <c r="B8" s="142"/>
      <c r="C8" s="60">
        <f aca="true" t="shared" si="2" ref="C8:Y8">SUM(C9:C10)</f>
        <v>16456994</v>
      </c>
      <c r="D8" s="340">
        <f t="shared" si="2"/>
        <v>0</v>
      </c>
      <c r="E8" s="60">
        <f t="shared" si="2"/>
        <v>11725000</v>
      </c>
      <c r="F8" s="59">
        <f t="shared" si="2"/>
        <v>1900000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1425000</v>
      </c>
      <c r="Y8" s="59">
        <f t="shared" si="2"/>
        <v>-1425000</v>
      </c>
      <c r="Z8" s="61">
        <f>+IF(X8&lt;&gt;0,+(Y8/X8)*100,0)</f>
        <v>-100</v>
      </c>
      <c r="AA8" s="62">
        <f>SUM(AA9:AA10)</f>
        <v>1900000</v>
      </c>
    </row>
    <row r="9" spans="1:27" ht="12.75">
      <c r="A9" s="291" t="s">
        <v>230</v>
      </c>
      <c r="B9" s="142"/>
      <c r="C9" s="60">
        <v>16456994</v>
      </c>
      <c r="D9" s="340"/>
      <c r="E9" s="60">
        <v>11725000</v>
      </c>
      <c r="F9" s="59">
        <v>1900000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1425000</v>
      </c>
      <c r="Y9" s="59">
        <v>-1425000</v>
      </c>
      <c r="Z9" s="61">
        <v>-100</v>
      </c>
      <c r="AA9" s="62">
        <v>1900000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22457305</v>
      </c>
      <c r="D11" s="363">
        <f aca="true" t="shared" si="3" ref="D11:AA11">+D12</f>
        <v>0</v>
      </c>
      <c r="E11" s="362">
        <f t="shared" si="3"/>
        <v>16000000</v>
      </c>
      <c r="F11" s="364">
        <f t="shared" si="3"/>
        <v>16072109</v>
      </c>
      <c r="G11" s="364">
        <f t="shared" si="3"/>
        <v>568068</v>
      </c>
      <c r="H11" s="362">
        <f t="shared" si="3"/>
        <v>551711</v>
      </c>
      <c r="I11" s="362">
        <f t="shared" si="3"/>
        <v>716962</v>
      </c>
      <c r="J11" s="364">
        <f t="shared" si="3"/>
        <v>1836741</v>
      </c>
      <c r="K11" s="364">
        <f t="shared" si="3"/>
        <v>0</v>
      </c>
      <c r="L11" s="362">
        <f t="shared" si="3"/>
        <v>819975</v>
      </c>
      <c r="M11" s="362">
        <f t="shared" si="3"/>
        <v>0</v>
      </c>
      <c r="N11" s="364">
        <f t="shared" si="3"/>
        <v>819975</v>
      </c>
      <c r="O11" s="364">
        <f t="shared" si="3"/>
        <v>0</v>
      </c>
      <c r="P11" s="362">
        <f t="shared" si="3"/>
        <v>0</v>
      </c>
      <c r="Q11" s="362">
        <f t="shared" si="3"/>
        <v>2565550</v>
      </c>
      <c r="R11" s="364">
        <f t="shared" si="3"/>
        <v>2565550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5222266</v>
      </c>
      <c r="X11" s="362">
        <f t="shared" si="3"/>
        <v>12054082</v>
      </c>
      <c r="Y11" s="364">
        <f t="shared" si="3"/>
        <v>-6831816</v>
      </c>
      <c r="Z11" s="365">
        <f>+IF(X11&lt;&gt;0,+(Y11/X11)*100,0)</f>
        <v>-56.67636905074978</v>
      </c>
      <c r="AA11" s="366">
        <f t="shared" si="3"/>
        <v>16072109</v>
      </c>
    </row>
    <row r="12" spans="1:27" ht="12.75">
      <c r="A12" s="291" t="s">
        <v>232</v>
      </c>
      <c r="B12" s="136"/>
      <c r="C12" s="60">
        <v>22457305</v>
      </c>
      <c r="D12" s="340"/>
      <c r="E12" s="60">
        <v>16000000</v>
      </c>
      <c r="F12" s="59">
        <v>16072109</v>
      </c>
      <c r="G12" s="59">
        <v>568068</v>
      </c>
      <c r="H12" s="60">
        <v>551711</v>
      </c>
      <c r="I12" s="60">
        <v>716962</v>
      </c>
      <c r="J12" s="59">
        <v>1836741</v>
      </c>
      <c r="K12" s="59"/>
      <c r="L12" s="60">
        <v>819975</v>
      </c>
      <c r="M12" s="60"/>
      <c r="N12" s="59">
        <v>819975</v>
      </c>
      <c r="O12" s="59"/>
      <c r="P12" s="60"/>
      <c r="Q12" s="60">
        <v>2565550</v>
      </c>
      <c r="R12" s="59">
        <v>2565550</v>
      </c>
      <c r="S12" s="59"/>
      <c r="T12" s="60"/>
      <c r="U12" s="60"/>
      <c r="V12" s="59"/>
      <c r="W12" s="59">
        <v>5222266</v>
      </c>
      <c r="X12" s="60">
        <v>12054082</v>
      </c>
      <c r="Y12" s="59">
        <v>-6831816</v>
      </c>
      <c r="Z12" s="61">
        <v>-56.68</v>
      </c>
      <c r="AA12" s="62">
        <v>16072109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126677</v>
      </c>
      <c r="Q13" s="275">
        <f t="shared" si="4"/>
        <v>0</v>
      </c>
      <c r="R13" s="342">
        <f t="shared" si="4"/>
        <v>126677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126677</v>
      </c>
      <c r="X13" s="275">
        <f t="shared" si="4"/>
        <v>0</v>
      </c>
      <c r="Y13" s="342">
        <f t="shared" si="4"/>
        <v>126677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>
        <v>126677</v>
      </c>
      <c r="Q14" s="60"/>
      <c r="R14" s="59">
        <v>126677</v>
      </c>
      <c r="S14" s="59"/>
      <c r="T14" s="60"/>
      <c r="U14" s="60"/>
      <c r="V14" s="59"/>
      <c r="W14" s="59">
        <v>126677</v>
      </c>
      <c r="X14" s="60"/>
      <c r="Y14" s="59">
        <v>126677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5415116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4061337</v>
      </c>
      <c r="Y15" s="59">
        <f t="shared" si="5"/>
        <v>-4061337</v>
      </c>
      <c r="Z15" s="61">
        <f>+IF(X15&lt;&gt;0,+(Y15/X15)*100,0)</f>
        <v>-100</v>
      </c>
      <c r="AA15" s="62">
        <f>SUM(AA16:AA20)</f>
        <v>5415116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5415116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4061337</v>
      </c>
      <c r="Y20" s="59">
        <v>-4061337</v>
      </c>
      <c r="Z20" s="61">
        <v>-100</v>
      </c>
      <c r="AA20" s="62">
        <v>5415116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832081</v>
      </c>
      <c r="D22" s="344">
        <f t="shared" si="6"/>
        <v>0</v>
      </c>
      <c r="E22" s="343">
        <f t="shared" si="6"/>
        <v>592827</v>
      </c>
      <c r="F22" s="345">
        <f t="shared" si="6"/>
        <v>0</v>
      </c>
      <c r="G22" s="345">
        <f t="shared" si="6"/>
        <v>0</v>
      </c>
      <c r="H22" s="343">
        <f t="shared" si="6"/>
        <v>249323</v>
      </c>
      <c r="I22" s="343">
        <f t="shared" si="6"/>
        <v>0</v>
      </c>
      <c r="J22" s="345">
        <f t="shared" si="6"/>
        <v>249323</v>
      </c>
      <c r="K22" s="345">
        <f t="shared" si="6"/>
        <v>242792</v>
      </c>
      <c r="L22" s="343">
        <f t="shared" si="6"/>
        <v>305087</v>
      </c>
      <c r="M22" s="343">
        <f t="shared" si="6"/>
        <v>92879</v>
      </c>
      <c r="N22" s="345">
        <f t="shared" si="6"/>
        <v>640758</v>
      </c>
      <c r="O22" s="345">
        <f t="shared" si="6"/>
        <v>0</v>
      </c>
      <c r="P22" s="343">
        <f t="shared" si="6"/>
        <v>308130</v>
      </c>
      <c r="Q22" s="343">
        <f t="shared" si="6"/>
        <v>0</v>
      </c>
      <c r="R22" s="345">
        <f t="shared" si="6"/>
        <v>308130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1198211</v>
      </c>
      <c r="X22" s="343">
        <f t="shared" si="6"/>
        <v>0</v>
      </c>
      <c r="Y22" s="345">
        <f t="shared" si="6"/>
        <v>1198211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832081</v>
      </c>
      <c r="D24" s="340"/>
      <c r="E24" s="60"/>
      <c r="F24" s="59"/>
      <c r="G24" s="59"/>
      <c r="H24" s="60">
        <v>249323</v>
      </c>
      <c r="I24" s="60"/>
      <c r="J24" s="59">
        <v>249323</v>
      </c>
      <c r="K24" s="59">
        <v>242792</v>
      </c>
      <c r="L24" s="60">
        <v>305087</v>
      </c>
      <c r="M24" s="60">
        <v>92879</v>
      </c>
      <c r="N24" s="59">
        <v>640758</v>
      </c>
      <c r="O24" s="59"/>
      <c r="P24" s="60"/>
      <c r="Q24" s="60"/>
      <c r="R24" s="59"/>
      <c r="S24" s="59"/>
      <c r="T24" s="60"/>
      <c r="U24" s="60"/>
      <c r="V24" s="59"/>
      <c r="W24" s="59">
        <v>890081</v>
      </c>
      <c r="X24" s="60"/>
      <c r="Y24" s="59">
        <v>890081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308130</v>
      </c>
      <c r="Q25" s="60"/>
      <c r="R25" s="59">
        <v>308130</v>
      </c>
      <c r="S25" s="59"/>
      <c r="T25" s="60"/>
      <c r="U25" s="60"/>
      <c r="V25" s="59"/>
      <c r="W25" s="59">
        <v>308130</v>
      </c>
      <c r="X25" s="60"/>
      <c r="Y25" s="59">
        <v>308130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592827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308680</v>
      </c>
      <c r="G40" s="345">
        <f t="shared" si="9"/>
        <v>25998</v>
      </c>
      <c r="H40" s="343">
        <f t="shared" si="9"/>
        <v>0</v>
      </c>
      <c r="I40" s="343">
        <f t="shared" si="9"/>
        <v>66788</v>
      </c>
      <c r="J40" s="345">
        <f t="shared" si="9"/>
        <v>92786</v>
      </c>
      <c r="K40" s="345">
        <f t="shared" si="9"/>
        <v>0</v>
      </c>
      <c r="L40" s="343">
        <f t="shared" si="9"/>
        <v>22731</v>
      </c>
      <c r="M40" s="343">
        <f t="shared" si="9"/>
        <v>171883</v>
      </c>
      <c r="N40" s="345">
        <f t="shared" si="9"/>
        <v>194614</v>
      </c>
      <c r="O40" s="345">
        <f t="shared" si="9"/>
        <v>0</v>
      </c>
      <c r="P40" s="343">
        <f t="shared" si="9"/>
        <v>20304</v>
      </c>
      <c r="Q40" s="343">
        <f t="shared" si="9"/>
        <v>1882714</v>
      </c>
      <c r="R40" s="345">
        <f t="shared" si="9"/>
        <v>1903018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2190418</v>
      </c>
      <c r="X40" s="343">
        <f t="shared" si="9"/>
        <v>231510</v>
      </c>
      <c r="Y40" s="345">
        <f t="shared" si="9"/>
        <v>1958908</v>
      </c>
      <c r="Z40" s="336">
        <f>+IF(X40&lt;&gt;0,+(Y40/X40)*100,0)</f>
        <v>846.1440110578376</v>
      </c>
      <c r="AA40" s="350">
        <f>SUM(AA41:AA49)</f>
        <v>308680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464079</v>
      </c>
      <c r="R41" s="364">
        <v>464079</v>
      </c>
      <c r="S41" s="364"/>
      <c r="T41" s="362"/>
      <c r="U41" s="362"/>
      <c r="V41" s="364"/>
      <c r="W41" s="364">
        <v>464079</v>
      </c>
      <c r="X41" s="362"/>
      <c r="Y41" s="364">
        <v>464079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1296803</v>
      </c>
      <c r="R43" s="370">
        <v>1296803</v>
      </c>
      <c r="S43" s="370"/>
      <c r="T43" s="305"/>
      <c r="U43" s="305"/>
      <c r="V43" s="370"/>
      <c r="W43" s="370">
        <v>1296803</v>
      </c>
      <c r="X43" s="305"/>
      <c r="Y43" s="370">
        <v>1296803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308680</v>
      </c>
      <c r="G44" s="53">
        <v>25998</v>
      </c>
      <c r="H44" s="54"/>
      <c r="I44" s="54">
        <v>54594</v>
      </c>
      <c r="J44" s="53">
        <v>80592</v>
      </c>
      <c r="K44" s="53"/>
      <c r="L44" s="54">
        <v>22731</v>
      </c>
      <c r="M44" s="54">
        <v>171883</v>
      </c>
      <c r="N44" s="53">
        <v>194614</v>
      </c>
      <c r="O44" s="53"/>
      <c r="P44" s="54">
        <v>20304</v>
      </c>
      <c r="Q44" s="54">
        <v>121832</v>
      </c>
      <c r="R44" s="53">
        <v>142136</v>
      </c>
      <c r="S44" s="53"/>
      <c r="T44" s="54"/>
      <c r="U44" s="54"/>
      <c r="V44" s="53"/>
      <c r="W44" s="53">
        <v>417342</v>
      </c>
      <c r="X44" s="54">
        <v>231510</v>
      </c>
      <c r="Y44" s="53">
        <v>185832</v>
      </c>
      <c r="Z44" s="94">
        <v>80.27</v>
      </c>
      <c r="AA44" s="95">
        <v>308680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>
        <v>12194</v>
      </c>
      <c r="J48" s="53">
        <v>12194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12194</v>
      </c>
      <c r="X48" s="54"/>
      <c r="Y48" s="53">
        <v>12194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65918367</v>
      </c>
      <c r="D60" s="346">
        <f t="shared" si="14"/>
        <v>0</v>
      </c>
      <c r="E60" s="219">
        <f t="shared" si="14"/>
        <v>46964400</v>
      </c>
      <c r="F60" s="264">
        <f t="shared" si="14"/>
        <v>34914489</v>
      </c>
      <c r="G60" s="264">
        <f t="shared" si="14"/>
        <v>594066</v>
      </c>
      <c r="H60" s="219">
        <f t="shared" si="14"/>
        <v>2221672</v>
      </c>
      <c r="I60" s="219">
        <f t="shared" si="14"/>
        <v>2211885</v>
      </c>
      <c r="J60" s="264">
        <f t="shared" si="14"/>
        <v>5027623</v>
      </c>
      <c r="K60" s="264">
        <f t="shared" si="14"/>
        <v>1407343</v>
      </c>
      <c r="L60" s="219">
        <f t="shared" si="14"/>
        <v>4927115</v>
      </c>
      <c r="M60" s="219">
        <f t="shared" si="14"/>
        <v>1550527</v>
      </c>
      <c r="N60" s="264">
        <f t="shared" si="14"/>
        <v>7884985</v>
      </c>
      <c r="O60" s="264">
        <f t="shared" si="14"/>
        <v>1225116</v>
      </c>
      <c r="P60" s="219">
        <f t="shared" si="14"/>
        <v>455111</v>
      </c>
      <c r="Q60" s="219">
        <f t="shared" si="14"/>
        <v>4699228</v>
      </c>
      <c r="R60" s="264">
        <f t="shared" si="14"/>
        <v>6379455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19292063</v>
      </c>
      <c r="X60" s="219">
        <f t="shared" si="14"/>
        <v>26185867</v>
      </c>
      <c r="Y60" s="264">
        <f t="shared" si="14"/>
        <v>-6893804</v>
      </c>
      <c r="Z60" s="337">
        <f>+IF(X60&lt;&gt;0,+(Y60/X60)*100,0)</f>
        <v>-26.326430207561963</v>
      </c>
      <c r="AA60" s="232">
        <f>+AA57+AA54+AA51+AA40+AA37+AA34+AA22+AA5</f>
        <v>34914489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2018-05-09T09:55:51Z</dcterms:created>
  <dcterms:modified xsi:type="dcterms:W3CDTF">2018-05-09T09:55:55Z</dcterms:modified>
  <cp:category/>
  <cp:version/>
  <cp:contentType/>
  <cp:contentStatus/>
</cp:coreProperties>
</file>