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<sst xmlns="http://schemas.openxmlformats.org/spreadsheetml/2006/main" count="857" uniqueCount="303">
  <si>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Ngwathe(FS203)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</si>
  <si>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</si>
  <si>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</si>
  <si>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</si>
  <si>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</si>
  <si>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</si>
  <si>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</si>
  <si>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</si>
  <si>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</si>
  <si>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</si>
  <si>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</si>
  <si>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</si>
  <si>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</si>
  <si>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</si>
  <si>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</si>
  <si>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</si>
  <si>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</si>
  <si>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</si>
  <si>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</si>
  <si>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</si>
  <si>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</si>
  <si>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</si>
  <si>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</si>
  <si>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</si>
  <si>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</si>
  <si>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</si>
  <si>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</si>
  <si>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</si>
  <si>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</si>
  <si>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</si>
  <si>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</si>
  <si>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</si>
  <si>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</si>
  <si>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</si>
  <si>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</si>
  <si>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</si>
  <si>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</si>
  <si>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</si>
  <si>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</si>
  <si>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</si>
  <si>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</si>
  <si>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</si>
  <si>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</si>
  <si>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</si>
  <si>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</si>
  <si>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</si>
  <si>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</si>
  <si>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</si>
  <si>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</si>
  <si>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</si>
  <si>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</si>
  <si>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</si>
  <si>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</si>
  <si>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</si>
  <si>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</si>
  <si>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</si>
  <si>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</si>
  <si>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</si>
  <si>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</si>
  <si>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</si>
  <si>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</si>
  <si>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</si>
  <si>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</si>
  <si>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</si>
  <si>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</si>
  <si>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</si>
  <si>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</si>
  <si>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</si>
  <si>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</si>
  <si>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</si>
  <si>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Ngwathe(FS203)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</si>
  <si>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</si>
  <si>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</si>
  <si>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</si>
  <si>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</si>
  <si>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</si>
  <si>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</si>
  <si>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</si>
  <si>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</si>
  <si>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</si>
  <si>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</si>
  <si>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</si>
  <si>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</si>
  <si>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</si>
  <si>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</si>
  <si>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</si>
  <si>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</si>
  <si>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</si>
  <si>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</si>
  <si>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</si>
  <si>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</si>
  <si>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</si>
  <si>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</si>
  <si>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</si>
  <si>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</si>
  <si>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</si>
  <si>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</si>
  <si>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</si>
  <si>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</si>
  <si>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</si>
  <si>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Ngwathe(FS203)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</si>
  <si>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</si>
  <si>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</si>
  <si>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</si>
  <si>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</si>
  <si>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</si>
  <si>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</si>
  <si>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</si>
  <si>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</si>
  <si>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</si>
  <si>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</si>
  <si>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</si>
  <si>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</si>
  <si>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</si>
  <si>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</si>
  <si>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</si>
  <si>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</si>
  <si>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</si>
  <si>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</si>
  <si>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</si>
  <si>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</si>
  <si>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</si>
  <si>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</si>
  <si>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</si>
  <si>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</si>
  <si>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</si>
  <si>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</si>
  <si>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</si>
  <si>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</si>
  <si>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Ngwathe(FS203)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</si>
  <si>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</si>
  <si>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</si>
  <si>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</si>
  <si>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</si>
  <si>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</si>
  <si>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</si>
  <si>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</si>
  <si>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</si>
  <si>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</si>
  <si>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</si>
  <si>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Ngwathe(FS203)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</si>
  <si>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</si>
  <si>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</si>
  <si>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</si>
  <si>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</si>
  <si>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</si>
  <si>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</si>
  <si>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</si>
  <si>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</si>
  <si>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</si>
  <si>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</si>
  <si>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</si>
  <si>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</si>
  <si>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</si>
  <si>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</si>
  <si>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</si>
  <si>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</si>
  <si>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</si>
  <si>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</si>
  <si>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</si>
  <si>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</si>
  <si>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</si>
  <si>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</si>
  <si>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</si>
  <si>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</si>
  <si>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</si>
  <si>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</si>
  <si>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</si>
  <si>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</si>
  <si>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</si>
  <si>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</si>
  <si>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</si>
  <si>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</si>
  <si>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</si>
  <si>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Ngwathe(FS203)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</si>
  <si>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</si>
  <si>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</si>
  <si>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</si>
  <si>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</si>
  <si>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</si>
  <si>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</si>
  <si>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</si>
  <si>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</si>
  <si>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</si>
  <si>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</si>
  <si>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</si>
  <si>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</si>
  <si>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</si>
  <si>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</si>
  <si>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</si>
  <si>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</si>
  <si>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</si>
  <si>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</si>
  <si>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</si>
  <si>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</si>
  <si>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</si>
  <si>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</si>
  <si>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</si>
  <si>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</si>
  <si>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</si>
  <si>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</si>
  <si>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</si>
  <si>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Ngwathe(FS203)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</si>
  <si>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</si>
  <si>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</si>
  <si>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</si>
  <si>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</si>
  <si>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</si>
  <si>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</si>
  <si>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</si>
  <si>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</si>
  <si>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</si>
  <si>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</si>
  <si>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</si>
  <si>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</si>
  <si>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</si>
  <si>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</si>
  <si>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</si>
  <si>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</si>
  <si>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</si>
  <si>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</si>
  <si>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</si>
  <si>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</si>
  <si>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</si>
  <si>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</si>
  <si>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</si>
  <si>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</si>
  <si>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Ngwathe(FS203)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</si>
  <si>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</si>
  <si>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</si>
  <si>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</si>
  <si>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</si>
  <si>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</si>
  <si>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</si>
  <si>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</si>
  <si>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</si>
  <si>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</si>
  <si>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</si>
  <si>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</si>
  <si>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</si>
  <si>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</si>
  <si>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</si>
  <si>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</si>
  <si>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</si>
  <si>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</si>
  <si>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</si>
  <si>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</si>
  <si>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</si>
  <si>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</si>
  <si>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</si>
  <si>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</si>
  <si>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</si>
  <si>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</si>
  <si>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</si>
  <si>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</si>
  <si>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</si>
  <si>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</si>
  <si>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</si>
  <si>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</si>
  <si>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</si>
  <si>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</si>
  <si>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</si>
  <si>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</si>
  <si>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Ngwathe(FS203)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</si>
  <si>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</si>
  <si>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</si>
  <si>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Ngwathe(FS203)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</si>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</sst>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76797103</v>
      </c>
      <c r="C5" s="19">
        <v>0</v>
      </c>
      <c r="D5" s="59">
        <v>84461230</v>
      </c>
      <c r="E5" s="60">
        <v>83017669</v>
      </c>
      <c r="F5" s="60">
        <v>6537345</v>
      </c>
      <c r="G5" s="60">
        <v>7060145</v>
      </c>
      <c r="H5" s="60">
        <v>7094851</v>
      </c>
      <c r="I5" s="60">
        <v>20692341</v>
      </c>
      <c r="J5" s="60">
        <v>6399544</v>
      </c>
      <c r="K5" s="60">
        <v>6127712</v>
      </c>
      <c r="L5" s="60">
        <v>6628998</v>
      </c>
      <c r="M5" s="60">
        <v>19156254</v>
      </c>
      <c r="N5" s="60">
        <v>5359993</v>
      </c>
      <c r="O5" s="60">
        <v>7204352</v>
      </c>
      <c r="P5" s="60">
        <v>5268279</v>
      </c>
      <c r="Q5" s="60">
        <v>17832624</v>
      </c>
      <c r="R5" s="60">
        <v>0</v>
      </c>
      <c r="S5" s="60">
        <v>0</v>
      </c>
      <c r="T5" s="60">
        <v>0</v>
      </c>
      <c r="U5" s="60">
        <v>0</v>
      </c>
      <c r="V5" s="60">
        <v>57681219</v>
      </c>
      <c r="W5" s="60">
        <v>91844154</v>
      </c>
      <c r="X5" s="60">
        <v>-34162935</v>
      </c>
      <c r="Y5" s="61">
        <v>-37.2</v>
      </c>
      <c r="Z5" s="62">
        <v>83017669</v>
      </c>
    </row>
    <row r="6" spans="1:26" ht="12.75">
      <c r="A6" s="58" t="s">
        <v>32</v>
      </c>
      <c r="B6" s="19">
        <v>261919438</v>
      </c>
      <c r="C6" s="19">
        <v>0</v>
      </c>
      <c r="D6" s="59">
        <v>353988294</v>
      </c>
      <c r="E6" s="60">
        <v>313210973</v>
      </c>
      <c r="F6" s="60">
        <v>25776399</v>
      </c>
      <c r="G6" s="60">
        <v>25860387</v>
      </c>
      <c r="H6" s="60">
        <v>29008266</v>
      </c>
      <c r="I6" s="60">
        <v>80645052</v>
      </c>
      <c r="J6" s="60">
        <v>13074452</v>
      </c>
      <c r="K6" s="60">
        <v>22006724</v>
      </c>
      <c r="L6" s="60">
        <v>20295251</v>
      </c>
      <c r="M6" s="60">
        <v>55376427</v>
      </c>
      <c r="N6" s="60">
        <v>21874871</v>
      </c>
      <c r="O6" s="60">
        <v>28507998</v>
      </c>
      <c r="P6" s="60">
        <v>20313787</v>
      </c>
      <c r="Q6" s="60">
        <v>70696656</v>
      </c>
      <c r="R6" s="60">
        <v>0</v>
      </c>
      <c r="S6" s="60">
        <v>0</v>
      </c>
      <c r="T6" s="60">
        <v>0</v>
      </c>
      <c r="U6" s="60">
        <v>0</v>
      </c>
      <c r="V6" s="60">
        <v>206718135</v>
      </c>
      <c r="W6" s="60">
        <v>232727535</v>
      </c>
      <c r="X6" s="60">
        <v>-26009400</v>
      </c>
      <c r="Y6" s="61">
        <v>-11.18</v>
      </c>
      <c r="Z6" s="62">
        <v>313210973</v>
      </c>
    </row>
    <row r="7" spans="1:26" ht="12.75">
      <c r="A7" s="58" t="s">
        <v>33</v>
      </c>
      <c r="B7" s="19">
        <v>1522469</v>
      </c>
      <c r="C7" s="19">
        <v>0</v>
      </c>
      <c r="D7" s="59">
        <v>1400000</v>
      </c>
      <c r="E7" s="60">
        <v>1400000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4265703</v>
      </c>
      <c r="X7" s="60">
        <v>-4265703</v>
      </c>
      <c r="Y7" s="61">
        <v>-100</v>
      </c>
      <c r="Z7" s="62">
        <v>1400000</v>
      </c>
    </row>
    <row r="8" spans="1:26" ht="12.75">
      <c r="A8" s="58" t="s">
        <v>34</v>
      </c>
      <c r="B8" s="19">
        <v>173558977</v>
      </c>
      <c r="C8" s="19">
        <v>0</v>
      </c>
      <c r="D8" s="59">
        <v>169751000</v>
      </c>
      <c r="E8" s="60">
        <v>163751000</v>
      </c>
      <c r="F8" s="60">
        <v>76149000</v>
      </c>
      <c r="G8" s="60">
        <v>250000</v>
      </c>
      <c r="H8" s="60">
        <v>6000000</v>
      </c>
      <c r="I8" s="60">
        <v>82399000</v>
      </c>
      <c r="J8" s="60">
        <v>0</v>
      </c>
      <c r="K8" s="60">
        <v>10450000</v>
      </c>
      <c r="L8" s="60">
        <v>54499000</v>
      </c>
      <c r="M8" s="60">
        <v>64949000</v>
      </c>
      <c r="N8" s="60">
        <v>0</v>
      </c>
      <c r="O8" s="60">
        <v>300000</v>
      </c>
      <c r="P8" s="60">
        <v>56097000</v>
      </c>
      <c r="Q8" s="60">
        <v>56397000</v>
      </c>
      <c r="R8" s="60">
        <v>0</v>
      </c>
      <c r="S8" s="60">
        <v>0</v>
      </c>
      <c r="T8" s="60">
        <v>0</v>
      </c>
      <c r="U8" s="60">
        <v>0</v>
      </c>
      <c r="V8" s="60">
        <v>203745000</v>
      </c>
      <c r="W8" s="60">
        <v>165510000</v>
      </c>
      <c r="X8" s="60">
        <v>38235000</v>
      </c>
      <c r="Y8" s="61">
        <v>23.1</v>
      </c>
      <c r="Z8" s="62">
        <v>163751000</v>
      </c>
    </row>
    <row r="9" spans="1:26" ht="12.75">
      <c r="A9" s="58" t="s">
        <v>35</v>
      </c>
      <c r="B9" s="19">
        <v>48308935</v>
      </c>
      <c r="C9" s="19">
        <v>0</v>
      </c>
      <c r="D9" s="59">
        <v>74569309</v>
      </c>
      <c r="E9" s="60">
        <v>57410224</v>
      </c>
      <c r="F9" s="60">
        <v>1119243</v>
      </c>
      <c r="G9" s="60">
        <v>1016173</v>
      </c>
      <c r="H9" s="60">
        <v>1276131</v>
      </c>
      <c r="I9" s="60">
        <v>3411547</v>
      </c>
      <c r="J9" s="60">
        <v>873507</v>
      </c>
      <c r="K9" s="60">
        <v>839803</v>
      </c>
      <c r="L9" s="60">
        <v>976687</v>
      </c>
      <c r="M9" s="60">
        <v>2689997</v>
      </c>
      <c r="N9" s="60">
        <v>1015953</v>
      </c>
      <c r="O9" s="60">
        <v>4428133</v>
      </c>
      <c r="P9" s="60">
        <v>3014993</v>
      </c>
      <c r="Q9" s="60">
        <v>8459079</v>
      </c>
      <c r="R9" s="60">
        <v>0</v>
      </c>
      <c r="S9" s="60">
        <v>0</v>
      </c>
      <c r="T9" s="60">
        <v>0</v>
      </c>
      <c r="U9" s="60">
        <v>0</v>
      </c>
      <c r="V9" s="60">
        <v>14560623</v>
      </c>
      <c r="W9" s="60">
        <v>73937619</v>
      </c>
      <c r="X9" s="60">
        <v>-59376996</v>
      </c>
      <c r="Y9" s="61">
        <v>-80.31</v>
      </c>
      <c r="Z9" s="62">
        <v>57410224</v>
      </c>
    </row>
    <row r="10" spans="1:26" ht="22.5">
      <c r="A10" s="63" t="s">
        <v>278</v>
      </c>
      <c r="B10" s="64">
        <f>SUM(B5:B9)</f>
        <v>562106922</v>
      </c>
      <c r="C10" s="64">
        <f>SUM(C5:C9)</f>
        <v>0</v>
      </c>
      <c r="D10" s="65">
        <f aca="true" t="shared" si="0" ref="D10:Z10">SUM(D5:D9)</f>
        <v>684169833</v>
      </c>
      <c r="E10" s="66">
        <f t="shared" si="0"/>
        <v>618789866</v>
      </c>
      <c r="F10" s="66">
        <f t="shared" si="0"/>
        <v>109581987</v>
      </c>
      <c r="G10" s="66">
        <f t="shared" si="0"/>
        <v>34186705</v>
      </c>
      <c r="H10" s="66">
        <f t="shared" si="0"/>
        <v>43379248</v>
      </c>
      <c r="I10" s="66">
        <f t="shared" si="0"/>
        <v>187147940</v>
      </c>
      <c r="J10" s="66">
        <f t="shared" si="0"/>
        <v>20347503</v>
      </c>
      <c r="K10" s="66">
        <f t="shared" si="0"/>
        <v>39424239</v>
      </c>
      <c r="L10" s="66">
        <f t="shared" si="0"/>
        <v>82399936</v>
      </c>
      <c r="M10" s="66">
        <f t="shared" si="0"/>
        <v>142171678</v>
      </c>
      <c r="N10" s="66">
        <f t="shared" si="0"/>
        <v>28250817</v>
      </c>
      <c r="O10" s="66">
        <f t="shared" si="0"/>
        <v>40440483</v>
      </c>
      <c r="P10" s="66">
        <f t="shared" si="0"/>
        <v>84694059</v>
      </c>
      <c r="Q10" s="66">
        <f t="shared" si="0"/>
        <v>153385359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482704977</v>
      </c>
      <c r="W10" s="66">
        <f t="shared" si="0"/>
        <v>568285011</v>
      </c>
      <c r="X10" s="66">
        <f t="shared" si="0"/>
        <v>-85580034</v>
      </c>
      <c r="Y10" s="67">
        <f>+IF(W10&lt;&gt;0,(X10/W10)*100,0)</f>
        <v>-15.059350914324925</v>
      </c>
      <c r="Z10" s="68">
        <f t="shared" si="0"/>
        <v>618789866</v>
      </c>
    </row>
    <row r="11" spans="1:26" ht="12.75">
      <c r="A11" s="58" t="s">
        <v>37</v>
      </c>
      <c r="B11" s="19">
        <v>186763715</v>
      </c>
      <c r="C11" s="19">
        <v>0</v>
      </c>
      <c r="D11" s="59">
        <v>204626381</v>
      </c>
      <c r="E11" s="60">
        <v>204532201</v>
      </c>
      <c r="F11" s="60">
        <v>8135230</v>
      </c>
      <c r="G11" s="60">
        <v>2180670</v>
      </c>
      <c r="H11" s="60">
        <v>6138598</v>
      </c>
      <c r="I11" s="60">
        <v>16454498</v>
      </c>
      <c r="J11" s="60">
        <v>7609802</v>
      </c>
      <c r="K11" s="60">
        <v>72205837</v>
      </c>
      <c r="L11" s="60">
        <v>36348255</v>
      </c>
      <c r="M11" s="60">
        <v>116163894</v>
      </c>
      <c r="N11" s="60">
        <v>17070059</v>
      </c>
      <c r="O11" s="60">
        <v>18505283</v>
      </c>
      <c r="P11" s="60">
        <v>16447504</v>
      </c>
      <c r="Q11" s="60">
        <v>52022846</v>
      </c>
      <c r="R11" s="60">
        <v>0</v>
      </c>
      <c r="S11" s="60">
        <v>0</v>
      </c>
      <c r="T11" s="60">
        <v>0</v>
      </c>
      <c r="U11" s="60">
        <v>0</v>
      </c>
      <c r="V11" s="60">
        <v>184641238</v>
      </c>
      <c r="W11" s="60">
        <v>154092285</v>
      </c>
      <c r="X11" s="60">
        <v>30548953</v>
      </c>
      <c r="Y11" s="61">
        <v>19.83</v>
      </c>
      <c r="Z11" s="62">
        <v>204532201</v>
      </c>
    </row>
    <row r="12" spans="1:26" ht="12.75">
      <c r="A12" s="58" t="s">
        <v>38</v>
      </c>
      <c r="B12" s="19">
        <v>11443395</v>
      </c>
      <c r="C12" s="19">
        <v>0</v>
      </c>
      <c r="D12" s="59">
        <v>13300000</v>
      </c>
      <c r="E12" s="60">
        <v>13300000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4458918</v>
      </c>
      <c r="L12" s="60">
        <v>2224059</v>
      </c>
      <c r="M12" s="60">
        <v>6682977</v>
      </c>
      <c r="N12" s="60">
        <v>1409159</v>
      </c>
      <c r="O12" s="60">
        <v>1199759</v>
      </c>
      <c r="P12" s="60">
        <v>1199459</v>
      </c>
      <c r="Q12" s="60">
        <v>3808377</v>
      </c>
      <c r="R12" s="60">
        <v>0</v>
      </c>
      <c r="S12" s="60">
        <v>0</v>
      </c>
      <c r="T12" s="60">
        <v>0</v>
      </c>
      <c r="U12" s="60">
        <v>0</v>
      </c>
      <c r="V12" s="60">
        <v>10491354</v>
      </c>
      <c r="W12" s="60">
        <v>4057650</v>
      </c>
      <c r="X12" s="60">
        <v>6433704</v>
      </c>
      <c r="Y12" s="61">
        <v>158.56</v>
      </c>
      <c r="Z12" s="62">
        <v>13300000</v>
      </c>
    </row>
    <row r="13" spans="1:26" ht="12.75">
      <c r="A13" s="58" t="s">
        <v>279</v>
      </c>
      <c r="B13" s="19">
        <v>66234822</v>
      </c>
      <c r="C13" s="19">
        <v>0</v>
      </c>
      <c r="D13" s="59">
        <v>65550000</v>
      </c>
      <c r="E13" s="60">
        <v>65550000</v>
      </c>
      <c r="F13" s="60">
        <v>0</v>
      </c>
      <c r="G13" s="60">
        <v>191100</v>
      </c>
      <c r="H13" s="60">
        <v>0</v>
      </c>
      <c r="I13" s="60">
        <v>191100</v>
      </c>
      <c r="J13" s="60">
        <v>6720536</v>
      </c>
      <c r="K13" s="60">
        <v>1849046</v>
      </c>
      <c r="L13" s="60">
        <v>929820</v>
      </c>
      <c r="M13" s="60">
        <v>9499402</v>
      </c>
      <c r="N13" s="60">
        <v>0</v>
      </c>
      <c r="O13" s="60">
        <v>-9686257</v>
      </c>
      <c r="P13" s="60">
        <v>640473</v>
      </c>
      <c r="Q13" s="60">
        <v>-9045784</v>
      </c>
      <c r="R13" s="60">
        <v>0</v>
      </c>
      <c r="S13" s="60">
        <v>0</v>
      </c>
      <c r="T13" s="60">
        <v>0</v>
      </c>
      <c r="U13" s="60">
        <v>0</v>
      </c>
      <c r="V13" s="60">
        <v>644718</v>
      </c>
      <c r="W13" s="60">
        <v>49162500</v>
      </c>
      <c r="X13" s="60">
        <v>-48517782</v>
      </c>
      <c r="Y13" s="61">
        <v>-98.69</v>
      </c>
      <c r="Z13" s="62">
        <v>65550000</v>
      </c>
    </row>
    <row r="14" spans="1:26" ht="12.75">
      <c r="A14" s="58" t="s">
        <v>40</v>
      </c>
      <c r="B14" s="19">
        <v>106579869</v>
      </c>
      <c r="C14" s="19">
        <v>0</v>
      </c>
      <c r="D14" s="59">
        <v>104850194</v>
      </c>
      <c r="E14" s="60">
        <v>0</v>
      </c>
      <c r="F14" s="60">
        <v>100000</v>
      </c>
      <c r="G14" s="60">
        <v>139350</v>
      </c>
      <c r="H14" s="60">
        <v>424196</v>
      </c>
      <c r="I14" s="60">
        <v>663546</v>
      </c>
      <c r="J14" s="60">
        <v>100000</v>
      </c>
      <c r="K14" s="60">
        <v>875</v>
      </c>
      <c r="L14" s="60">
        <v>600000</v>
      </c>
      <c r="M14" s="60">
        <v>700875</v>
      </c>
      <c r="N14" s="60">
        <v>100000</v>
      </c>
      <c r="O14" s="60">
        <v>505</v>
      </c>
      <c r="P14" s="60">
        <v>-699699</v>
      </c>
      <c r="Q14" s="60">
        <v>-599194</v>
      </c>
      <c r="R14" s="60">
        <v>0</v>
      </c>
      <c r="S14" s="60">
        <v>0</v>
      </c>
      <c r="T14" s="60">
        <v>0</v>
      </c>
      <c r="U14" s="60">
        <v>0</v>
      </c>
      <c r="V14" s="60">
        <v>765227</v>
      </c>
      <c r="W14" s="60">
        <v>108000000</v>
      </c>
      <c r="X14" s="60">
        <v>-107234773</v>
      </c>
      <c r="Y14" s="61">
        <v>-99.29</v>
      </c>
      <c r="Z14" s="62">
        <v>0</v>
      </c>
    </row>
    <row r="15" spans="1:26" ht="12.75">
      <c r="A15" s="58" t="s">
        <v>41</v>
      </c>
      <c r="B15" s="19">
        <v>237779702</v>
      </c>
      <c r="C15" s="19">
        <v>0</v>
      </c>
      <c r="D15" s="59">
        <v>180546200</v>
      </c>
      <c r="E15" s="60">
        <v>189086200</v>
      </c>
      <c r="F15" s="60">
        <v>2200000</v>
      </c>
      <c r="G15" s="60">
        <v>2200000</v>
      </c>
      <c r="H15" s="60">
        <v>2307732</v>
      </c>
      <c r="I15" s="60">
        <v>6707732</v>
      </c>
      <c r="J15" s="60">
        <v>2278641</v>
      </c>
      <c r="K15" s="60">
        <v>10243180</v>
      </c>
      <c r="L15" s="60">
        <v>20582138</v>
      </c>
      <c r="M15" s="60">
        <v>33103959</v>
      </c>
      <c r="N15" s="60">
        <v>7455831</v>
      </c>
      <c r="O15" s="60">
        <v>3035362</v>
      </c>
      <c r="P15" s="60">
        <v>15518439</v>
      </c>
      <c r="Q15" s="60">
        <v>26009632</v>
      </c>
      <c r="R15" s="60">
        <v>0</v>
      </c>
      <c r="S15" s="60">
        <v>0</v>
      </c>
      <c r="T15" s="60">
        <v>0</v>
      </c>
      <c r="U15" s="60">
        <v>0</v>
      </c>
      <c r="V15" s="60">
        <v>65821323</v>
      </c>
      <c r="W15" s="60">
        <v>182012526</v>
      </c>
      <c r="X15" s="60">
        <v>-116191203</v>
      </c>
      <c r="Y15" s="61">
        <v>-63.84</v>
      </c>
      <c r="Z15" s="62">
        <v>189086200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36509418</v>
      </c>
      <c r="X16" s="60">
        <v>-36509418</v>
      </c>
      <c r="Y16" s="61">
        <v>-100</v>
      </c>
      <c r="Z16" s="62">
        <v>0</v>
      </c>
    </row>
    <row r="17" spans="1:26" ht="12.75">
      <c r="A17" s="58" t="s">
        <v>43</v>
      </c>
      <c r="B17" s="19">
        <v>218257115</v>
      </c>
      <c r="C17" s="19">
        <v>0</v>
      </c>
      <c r="D17" s="59">
        <v>216197809</v>
      </c>
      <c r="E17" s="60">
        <v>224604297</v>
      </c>
      <c r="F17" s="60">
        <v>1950065</v>
      </c>
      <c r="G17" s="60">
        <v>5445565</v>
      </c>
      <c r="H17" s="60">
        <v>10694544</v>
      </c>
      <c r="I17" s="60">
        <v>18090174</v>
      </c>
      <c r="J17" s="60">
        <v>11936961</v>
      </c>
      <c r="K17" s="60">
        <v>8426274</v>
      </c>
      <c r="L17" s="60">
        <v>12922358</v>
      </c>
      <c r="M17" s="60">
        <v>33285593</v>
      </c>
      <c r="N17" s="60">
        <v>3387289</v>
      </c>
      <c r="O17" s="60">
        <v>8457632</v>
      </c>
      <c r="P17" s="60">
        <v>9796138</v>
      </c>
      <c r="Q17" s="60">
        <v>21641059</v>
      </c>
      <c r="R17" s="60">
        <v>0</v>
      </c>
      <c r="S17" s="60">
        <v>0</v>
      </c>
      <c r="T17" s="60">
        <v>0</v>
      </c>
      <c r="U17" s="60">
        <v>0</v>
      </c>
      <c r="V17" s="60">
        <v>73016826</v>
      </c>
      <c r="W17" s="60">
        <v>107320194</v>
      </c>
      <c r="X17" s="60">
        <v>-34303368</v>
      </c>
      <c r="Y17" s="61">
        <v>-31.96</v>
      </c>
      <c r="Z17" s="62">
        <v>224604297</v>
      </c>
    </row>
    <row r="18" spans="1:26" ht="12.75">
      <c r="A18" s="70" t="s">
        <v>44</v>
      </c>
      <c r="B18" s="71">
        <f>SUM(B11:B17)</f>
        <v>827058618</v>
      </c>
      <c r="C18" s="71">
        <f>SUM(C11:C17)</f>
        <v>0</v>
      </c>
      <c r="D18" s="72">
        <f aca="true" t="shared" si="1" ref="D18:Z18">SUM(D11:D17)</f>
        <v>785070584</v>
      </c>
      <c r="E18" s="73">
        <f t="shared" si="1"/>
        <v>697072698</v>
      </c>
      <c r="F18" s="73">
        <f t="shared" si="1"/>
        <v>12385295</v>
      </c>
      <c r="G18" s="73">
        <f t="shared" si="1"/>
        <v>10156685</v>
      </c>
      <c r="H18" s="73">
        <f t="shared" si="1"/>
        <v>19565070</v>
      </c>
      <c r="I18" s="73">
        <f t="shared" si="1"/>
        <v>42107050</v>
      </c>
      <c r="J18" s="73">
        <f t="shared" si="1"/>
        <v>28645940</v>
      </c>
      <c r="K18" s="73">
        <f t="shared" si="1"/>
        <v>97184130</v>
      </c>
      <c r="L18" s="73">
        <f t="shared" si="1"/>
        <v>73606630</v>
      </c>
      <c r="M18" s="73">
        <f t="shared" si="1"/>
        <v>199436700</v>
      </c>
      <c r="N18" s="73">
        <f t="shared" si="1"/>
        <v>29422338</v>
      </c>
      <c r="O18" s="73">
        <f t="shared" si="1"/>
        <v>21512284</v>
      </c>
      <c r="P18" s="73">
        <f t="shared" si="1"/>
        <v>42902314</v>
      </c>
      <c r="Q18" s="73">
        <f t="shared" si="1"/>
        <v>93836936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335380686</v>
      </c>
      <c r="W18" s="73">
        <f t="shared" si="1"/>
        <v>641154573</v>
      </c>
      <c r="X18" s="73">
        <f t="shared" si="1"/>
        <v>-305773887</v>
      </c>
      <c r="Y18" s="67">
        <f>+IF(W18&lt;&gt;0,(X18/W18)*100,0)</f>
        <v>-47.69113406916307</v>
      </c>
      <c r="Z18" s="74">
        <f t="shared" si="1"/>
        <v>697072698</v>
      </c>
    </row>
    <row r="19" spans="1:26" ht="12.75">
      <c r="A19" s="70" t="s">
        <v>45</v>
      </c>
      <c r="B19" s="75">
        <f>+B10-B18</f>
        <v>-264951696</v>
      </c>
      <c r="C19" s="75">
        <f>+C10-C18</f>
        <v>0</v>
      </c>
      <c r="D19" s="76">
        <f aca="true" t="shared" si="2" ref="D19:Z19">+D10-D18</f>
        <v>-100900751</v>
      </c>
      <c r="E19" s="77">
        <f t="shared" si="2"/>
        <v>-78282832</v>
      </c>
      <c r="F19" s="77">
        <f t="shared" si="2"/>
        <v>97196692</v>
      </c>
      <c r="G19" s="77">
        <f t="shared" si="2"/>
        <v>24030020</v>
      </c>
      <c r="H19" s="77">
        <f t="shared" si="2"/>
        <v>23814178</v>
      </c>
      <c r="I19" s="77">
        <f t="shared" si="2"/>
        <v>145040890</v>
      </c>
      <c r="J19" s="77">
        <f t="shared" si="2"/>
        <v>-8298437</v>
      </c>
      <c r="K19" s="77">
        <f t="shared" si="2"/>
        <v>-57759891</v>
      </c>
      <c r="L19" s="77">
        <f t="shared" si="2"/>
        <v>8793306</v>
      </c>
      <c r="M19" s="77">
        <f t="shared" si="2"/>
        <v>-57265022</v>
      </c>
      <c r="N19" s="77">
        <f t="shared" si="2"/>
        <v>-1171521</v>
      </c>
      <c r="O19" s="77">
        <f t="shared" si="2"/>
        <v>18928199</v>
      </c>
      <c r="P19" s="77">
        <f t="shared" si="2"/>
        <v>41791745</v>
      </c>
      <c r="Q19" s="77">
        <f t="shared" si="2"/>
        <v>59548423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147324291</v>
      </c>
      <c r="W19" s="77">
        <f>IF(E10=E18,0,W10-W18)</f>
        <v>-72869562</v>
      </c>
      <c r="X19" s="77">
        <f t="shared" si="2"/>
        <v>220193853</v>
      </c>
      <c r="Y19" s="78">
        <f>+IF(W19&lt;&gt;0,(X19/W19)*100,0)</f>
        <v>-302.1753486044008</v>
      </c>
      <c r="Z19" s="79">
        <f t="shared" si="2"/>
        <v>-78282832</v>
      </c>
    </row>
    <row r="20" spans="1:26" ht="12.75">
      <c r="A20" s="58" t="s">
        <v>46</v>
      </c>
      <c r="B20" s="19">
        <v>63035325</v>
      </c>
      <c r="C20" s="19">
        <v>0</v>
      </c>
      <c r="D20" s="59">
        <v>90078000</v>
      </c>
      <c r="E20" s="60">
        <v>110178000</v>
      </c>
      <c r="F20" s="60">
        <v>17000000</v>
      </c>
      <c r="G20" s="60">
        <v>2800000</v>
      </c>
      <c r="H20" s="60">
        <v>0</v>
      </c>
      <c r="I20" s="60">
        <v>19800000</v>
      </c>
      <c r="J20" s="60">
        <v>20020929</v>
      </c>
      <c r="K20" s="60">
        <v>0</v>
      </c>
      <c r="L20" s="60">
        <v>12048000</v>
      </c>
      <c r="M20" s="60">
        <v>32068929</v>
      </c>
      <c r="N20" s="60">
        <v>0</v>
      </c>
      <c r="O20" s="60">
        <v>0</v>
      </c>
      <c r="P20" s="60">
        <v>18000000</v>
      </c>
      <c r="Q20" s="60">
        <v>18000000</v>
      </c>
      <c r="R20" s="60">
        <v>0</v>
      </c>
      <c r="S20" s="60">
        <v>0</v>
      </c>
      <c r="T20" s="60">
        <v>0</v>
      </c>
      <c r="U20" s="60">
        <v>0</v>
      </c>
      <c r="V20" s="60">
        <v>69868929</v>
      </c>
      <c r="W20" s="60">
        <v>72058500</v>
      </c>
      <c r="X20" s="60">
        <v>-2189571</v>
      </c>
      <c r="Y20" s="61">
        <v>-3.04</v>
      </c>
      <c r="Z20" s="62">
        <v>110178000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-201916371</v>
      </c>
      <c r="C22" s="86">
        <f>SUM(C19:C21)</f>
        <v>0</v>
      </c>
      <c r="D22" s="87">
        <f aca="true" t="shared" si="3" ref="D22:Z22">SUM(D19:D21)</f>
        <v>-10822751</v>
      </c>
      <c r="E22" s="88">
        <f t="shared" si="3"/>
        <v>31895168</v>
      </c>
      <c r="F22" s="88">
        <f t="shared" si="3"/>
        <v>114196692</v>
      </c>
      <c r="G22" s="88">
        <f t="shared" si="3"/>
        <v>26830020</v>
      </c>
      <c r="H22" s="88">
        <f t="shared" si="3"/>
        <v>23814178</v>
      </c>
      <c r="I22" s="88">
        <f t="shared" si="3"/>
        <v>164840890</v>
      </c>
      <c r="J22" s="88">
        <f t="shared" si="3"/>
        <v>11722492</v>
      </c>
      <c r="K22" s="88">
        <f t="shared" si="3"/>
        <v>-57759891</v>
      </c>
      <c r="L22" s="88">
        <f t="shared" si="3"/>
        <v>20841306</v>
      </c>
      <c r="M22" s="88">
        <f t="shared" si="3"/>
        <v>-25196093</v>
      </c>
      <c r="N22" s="88">
        <f t="shared" si="3"/>
        <v>-1171521</v>
      </c>
      <c r="O22" s="88">
        <f t="shared" si="3"/>
        <v>18928199</v>
      </c>
      <c r="P22" s="88">
        <f t="shared" si="3"/>
        <v>59791745</v>
      </c>
      <c r="Q22" s="88">
        <f t="shared" si="3"/>
        <v>77548423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217193220</v>
      </c>
      <c r="W22" s="88">
        <f t="shared" si="3"/>
        <v>-811062</v>
      </c>
      <c r="X22" s="88">
        <f t="shared" si="3"/>
        <v>218004282</v>
      </c>
      <c r="Y22" s="89">
        <f>+IF(W22&lt;&gt;0,(X22/W22)*100,0)</f>
        <v>-26878.86770678444</v>
      </c>
      <c r="Z22" s="90">
        <f t="shared" si="3"/>
        <v>31895168</v>
      </c>
    </row>
    <row r="23" spans="1:26" ht="12.75">
      <c r="A23" s="91" t="s">
        <v>48</v>
      </c>
      <c r="B23" s="19">
        <v>10264089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-191652282</v>
      </c>
      <c r="C24" s="75">
        <f>SUM(C22:C23)</f>
        <v>0</v>
      </c>
      <c r="D24" s="76">
        <f aca="true" t="shared" si="4" ref="D24:Z24">SUM(D22:D23)</f>
        <v>-10822751</v>
      </c>
      <c r="E24" s="77">
        <f t="shared" si="4"/>
        <v>31895168</v>
      </c>
      <c r="F24" s="77">
        <f t="shared" si="4"/>
        <v>114196692</v>
      </c>
      <c r="G24" s="77">
        <f t="shared" si="4"/>
        <v>26830020</v>
      </c>
      <c r="H24" s="77">
        <f t="shared" si="4"/>
        <v>23814178</v>
      </c>
      <c r="I24" s="77">
        <f t="shared" si="4"/>
        <v>164840890</v>
      </c>
      <c r="J24" s="77">
        <f t="shared" si="4"/>
        <v>11722492</v>
      </c>
      <c r="K24" s="77">
        <f t="shared" si="4"/>
        <v>-57759891</v>
      </c>
      <c r="L24" s="77">
        <f t="shared" si="4"/>
        <v>20841306</v>
      </c>
      <c r="M24" s="77">
        <f t="shared" si="4"/>
        <v>-25196093</v>
      </c>
      <c r="N24" s="77">
        <f t="shared" si="4"/>
        <v>-1171521</v>
      </c>
      <c r="O24" s="77">
        <f t="shared" si="4"/>
        <v>18928199</v>
      </c>
      <c r="P24" s="77">
        <f t="shared" si="4"/>
        <v>59791745</v>
      </c>
      <c r="Q24" s="77">
        <f t="shared" si="4"/>
        <v>77548423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217193220</v>
      </c>
      <c r="W24" s="77">
        <f t="shared" si="4"/>
        <v>-811062</v>
      </c>
      <c r="X24" s="77">
        <f t="shared" si="4"/>
        <v>218004282</v>
      </c>
      <c r="Y24" s="78">
        <f>+IF(W24&lt;&gt;0,(X24/W24)*100,0)</f>
        <v>-26878.86770678444</v>
      </c>
      <c r="Z24" s="79">
        <f t="shared" si="4"/>
        <v>31895168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121775641</v>
      </c>
      <c r="C27" s="22">
        <v>0</v>
      </c>
      <c r="D27" s="99">
        <v>90078001</v>
      </c>
      <c r="E27" s="100">
        <v>125048001</v>
      </c>
      <c r="F27" s="100">
        <v>790681</v>
      </c>
      <c r="G27" s="100">
        <v>5592537</v>
      </c>
      <c r="H27" s="100">
        <v>860340</v>
      </c>
      <c r="I27" s="100">
        <v>7243558</v>
      </c>
      <c r="J27" s="100">
        <v>3381936</v>
      </c>
      <c r="K27" s="100">
        <v>43356</v>
      </c>
      <c r="L27" s="100">
        <v>12762049</v>
      </c>
      <c r="M27" s="100">
        <v>16187341</v>
      </c>
      <c r="N27" s="100">
        <v>7110391</v>
      </c>
      <c r="O27" s="100">
        <v>6023326</v>
      </c>
      <c r="P27" s="100">
        <v>13901949</v>
      </c>
      <c r="Q27" s="100">
        <v>27035666</v>
      </c>
      <c r="R27" s="100">
        <v>0</v>
      </c>
      <c r="S27" s="100">
        <v>0</v>
      </c>
      <c r="T27" s="100">
        <v>0</v>
      </c>
      <c r="U27" s="100">
        <v>0</v>
      </c>
      <c r="V27" s="100">
        <v>50466565</v>
      </c>
      <c r="W27" s="100">
        <v>93786001</v>
      </c>
      <c r="X27" s="100">
        <v>-43319436</v>
      </c>
      <c r="Y27" s="101">
        <v>-46.19</v>
      </c>
      <c r="Z27" s="102">
        <v>125048001</v>
      </c>
    </row>
    <row r="28" spans="1:26" ht="12.75">
      <c r="A28" s="103" t="s">
        <v>46</v>
      </c>
      <c r="B28" s="19">
        <v>115908334</v>
      </c>
      <c r="C28" s="19">
        <v>0</v>
      </c>
      <c r="D28" s="59">
        <v>90078001</v>
      </c>
      <c r="E28" s="60">
        <v>118028001</v>
      </c>
      <c r="F28" s="60">
        <v>790681</v>
      </c>
      <c r="G28" s="60">
        <v>5592537</v>
      </c>
      <c r="H28" s="60">
        <v>860340</v>
      </c>
      <c r="I28" s="60">
        <v>7243558</v>
      </c>
      <c r="J28" s="60">
        <v>3381936</v>
      </c>
      <c r="K28" s="60">
        <v>43356</v>
      </c>
      <c r="L28" s="60">
        <v>12762049</v>
      </c>
      <c r="M28" s="60">
        <v>16187341</v>
      </c>
      <c r="N28" s="60">
        <v>7110391</v>
      </c>
      <c r="O28" s="60">
        <v>6023326</v>
      </c>
      <c r="P28" s="60">
        <v>13901949</v>
      </c>
      <c r="Q28" s="60">
        <v>27035666</v>
      </c>
      <c r="R28" s="60">
        <v>0</v>
      </c>
      <c r="S28" s="60">
        <v>0</v>
      </c>
      <c r="T28" s="60">
        <v>0</v>
      </c>
      <c r="U28" s="60">
        <v>0</v>
      </c>
      <c r="V28" s="60">
        <v>50466565</v>
      </c>
      <c r="W28" s="60">
        <v>88521001</v>
      </c>
      <c r="X28" s="60">
        <v>-38054436</v>
      </c>
      <c r="Y28" s="61">
        <v>-42.99</v>
      </c>
      <c r="Z28" s="62">
        <v>118028001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5867307</v>
      </c>
      <c r="C31" s="19">
        <v>0</v>
      </c>
      <c r="D31" s="59">
        <v>0</v>
      </c>
      <c r="E31" s="60">
        <v>7020000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5265000</v>
      </c>
      <c r="X31" s="60">
        <v>-5265000</v>
      </c>
      <c r="Y31" s="61">
        <v>-100</v>
      </c>
      <c r="Z31" s="62">
        <v>7020000</v>
      </c>
    </row>
    <row r="32" spans="1:26" ht="12.75">
      <c r="A32" s="70" t="s">
        <v>54</v>
      </c>
      <c r="B32" s="22">
        <f>SUM(B28:B31)</f>
        <v>121775641</v>
      </c>
      <c r="C32" s="22">
        <f>SUM(C28:C31)</f>
        <v>0</v>
      </c>
      <c r="D32" s="99">
        <f aca="true" t="shared" si="5" ref="D32:Z32">SUM(D28:D31)</f>
        <v>90078001</v>
      </c>
      <c r="E32" s="100">
        <f t="shared" si="5"/>
        <v>125048001</v>
      </c>
      <c r="F32" s="100">
        <f t="shared" si="5"/>
        <v>790681</v>
      </c>
      <c r="G32" s="100">
        <f t="shared" si="5"/>
        <v>5592537</v>
      </c>
      <c r="H32" s="100">
        <f t="shared" si="5"/>
        <v>860340</v>
      </c>
      <c r="I32" s="100">
        <f t="shared" si="5"/>
        <v>7243558</v>
      </c>
      <c r="J32" s="100">
        <f t="shared" si="5"/>
        <v>3381936</v>
      </c>
      <c r="K32" s="100">
        <f t="shared" si="5"/>
        <v>43356</v>
      </c>
      <c r="L32" s="100">
        <f t="shared" si="5"/>
        <v>12762049</v>
      </c>
      <c r="M32" s="100">
        <f t="shared" si="5"/>
        <v>16187341</v>
      </c>
      <c r="N32" s="100">
        <f t="shared" si="5"/>
        <v>7110391</v>
      </c>
      <c r="O32" s="100">
        <f t="shared" si="5"/>
        <v>6023326</v>
      </c>
      <c r="P32" s="100">
        <f t="shared" si="5"/>
        <v>13901949</v>
      </c>
      <c r="Q32" s="100">
        <f t="shared" si="5"/>
        <v>27035666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50466565</v>
      </c>
      <c r="W32" s="100">
        <f t="shared" si="5"/>
        <v>93786001</v>
      </c>
      <c r="X32" s="100">
        <f t="shared" si="5"/>
        <v>-43319436</v>
      </c>
      <c r="Y32" s="101">
        <f>+IF(W32&lt;&gt;0,(X32/W32)*100,0)</f>
        <v>-46.18966107745654</v>
      </c>
      <c r="Z32" s="102">
        <f t="shared" si="5"/>
        <v>125048001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215319097</v>
      </c>
      <c r="C35" s="19">
        <v>0</v>
      </c>
      <c r="D35" s="59">
        <v>678268268</v>
      </c>
      <c r="E35" s="60">
        <v>678268268</v>
      </c>
      <c r="F35" s="60">
        <v>70209709</v>
      </c>
      <c r="G35" s="60">
        <v>73747962</v>
      </c>
      <c r="H35" s="60">
        <v>83039102</v>
      </c>
      <c r="I35" s="60">
        <v>83039102</v>
      </c>
      <c r="J35" s="60">
        <v>88333047</v>
      </c>
      <c r="K35" s="60">
        <v>430911689</v>
      </c>
      <c r="L35" s="60">
        <v>116644242</v>
      </c>
      <c r="M35" s="60">
        <v>116644242</v>
      </c>
      <c r="N35" s="60">
        <v>119814051</v>
      </c>
      <c r="O35" s="60">
        <v>137892404</v>
      </c>
      <c r="P35" s="60">
        <v>177464049</v>
      </c>
      <c r="Q35" s="60">
        <v>177464049</v>
      </c>
      <c r="R35" s="60">
        <v>0</v>
      </c>
      <c r="S35" s="60">
        <v>0</v>
      </c>
      <c r="T35" s="60">
        <v>0</v>
      </c>
      <c r="U35" s="60">
        <v>0</v>
      </c>
      <c r="V35" s="60">
        <v>177464049</v>
      </c>
      <c r="W35" s="60">
        <v>508701201</v>
      </c>
      <c r="X35" s="60">
        <v>-331237152</v>
      </c>
      <c r="Y35" s="61">
        <v>-65.11</v>
      </c>
      <c r="Z35" s="62">
        <v>678268268</v>
      </c>
    </row>
    <row r="36" spans="1:26" ht="12.75">
      <c r="A36" s="58" t="s">
        <v>57</v>
      </c>
      <c r="B36" s="19">
        <v>914415387</v>
      </c>
      <c r="C36" s="19">
        <v>0</v>
      </c>
      <c r="D36" s="59">
        <v>896480716</v>
      </c>
      <c r="E36" s="60">
        <v>896480716</v>
      </c>
      <c r="F36" s="60">
        <v>1042281</v>
      </c>
      <c r="G36" s="60">
        <v>6634818</v>
      </c>
      <c r="H36" s="60">
        <v>7495158</v>
      </c>
      <c r="I36" s="60">
        <v>7495158</v>
      </c>
      <c r="J36" s="60">
        <v>10877094</v>
      </c>
      <c r="K36" s="60">
        <v>10920450</v>
      </c>
      <c r="L36" s="60">
        <v>23682498</v>
      </c>
      <c r="M36" s="60">
        <v>23682498</v>
      </c>
      <c r="N36" s="60">
        <v>30792890</v>
      </c>
      <c r="O36" s="60">
        <v>36816216</v>
      </c>
      <c r="P36" s="60">
        <v>50726059</v>
      </c>
      <c r="Q36" s="60">
        <v>50726059</v>
      </c>
      <c r="R36" s="60">
        <v>0</v>
      </c>
      <c r="S36" s="60">
        <v>0</v>
      </c>
      <c r="T36" s="60">
        <v>0</v>
      </c>
      <c r="U36" s="60">
        <v>0</v>
      </c>
      <c r="V36" s="60">
        <v>50726059</v>
      </c>
      <c r="W36" s="60">
        <v>672360537</v>
      </c>
      <c r="X36" s="60">
        <v>-621634478</v>
      </c>
      <c r="Y36" s="61">
        <v>-92.46</v>
      </c>
      <c r="Z36" s="62">
        <v>896480716</v>
      </c>
    </row>
    <row r="37" spans="1:26" ht="12.75">
      <c r="A37" s="58" t="s">
        <v>58</v>
      </c>
      <c r="B37" s="19">
        <v>1143059439</v>
      </c>
      <c r="C37" s="19">
        <v>0</v>
      </c>
      <c r="D37" s="59">
        <v>868282688</v>
      </c>
      <c r="E37" s="60">
        <v>868282688</v>
      </c>
      <c r="F37" s="60">
        <v>42944704</v>
      </c>
      <c r="G37" s="60">
        <v>60643933</v>
      </c>
      <c r="H37" s="60">
        <v>74119187</v>
      </c>
      <c r="I37" s="60">
        <v>74119187</v>
      </c>
      <c r="J37" s="60">
        <v>77300766</v>
      </c>
      <c r="K37" s="60">
        <v>-323081094</v>
      </c>
      <c r="L37" s="60">
        <v>-734394</v>
      </c>
      <c r="M37" s="60">
        <v>-734394</v>
      </c>
      <c r="N37" s="60">
        <v>-12186114</v>
      </c>
      <c r="O37" s="60">
        <v>-17359594</v>
      </c>
      <c r="P37" s="60">
        <v>-11049339</v>
      </c>
      <c r="Q37" s="60">
        <v>-11049339</v>
      </c>
      <c r="R37" s="60">
        <v>0</v>
      </c>
      <c r="S37" s="60">
        <v>0</v>
      </c>
      <c r="T37" s="60">
        <v>0</v>
      </c>
      <c r="U37" s="60">
        <v>0</v>
      </c>
      <c r="V37" s="60">
        <v>-11049339</v>
      </c>
      <c r="W37" s="60">
        <v>651212016</v>
      </c>
      <c r="X37" s="60">
        <v>-662261355</v>
      </c>
      <c r="Y37" s="61">
        <v>-101.7</v>
      </c>
      <c r="Z37" s="62">
        <v>868282688</v>
      </c>
    </row>
    <row r="38" spans="1:26" ht="12.75">
      <c r="A38" s="58" t="s">
        <v>59</v>
      </c>
      <c r="B38" s="19">
        <v>156698130</v>
      </c>
      <c r="C38" s="19">
        <v>0</v>
      </c>
      <c r="D38" s="59">
        <v>205257192</v>
      </c>
      <c r="E38" s="60">
        <v>205257192</v>
      </c>
      <c r="F38" s="60">
        <v>0</v>
      </c>
      <c r="G38" s="60">
        <v>0</v>
      </c>
      <c r="H38" s="60">
        <v>0</v>
      </c>
      <c r="I38" s="60">
        <v>0</v>
      </c>
      <c r="J38" s="60">
        <v>52447</v>
      </c>
      <c r="K38" s="60">
        <v>52447</v>
      </c>
      <c r="L38" s="60">
        <v>52447</v>
      </c>
      <c r="M38" s="60">
        <v>52447</v>
      </c>
      <c r="N38" s="60">
        <v>52447</v>
      </c>
      <c r="O38" s="60">
        <v>52447</v>
      </c>
      <c r="P38" s="60">
        <v>52447</v>
      </c>
      <c r="Q38" s="60">
        <v>52447</v>
      </c>
      <c r="R38" s="60">
        <v>0</v>
      </c>
      <c r="S38" s="60">
        <v>0</v>
      </c>
      <c r="T38" s="60">
        <v>0</v>
      </c>
      <c r="U38" s="60">
        <v>0</v>
      </c>
      <c r="V38" s="60">
        <v>52447</v>
      </c>
      <c r="W38" s="60">
        <v>153942894</v>
      </c>
      <c r="X38" s="60">
        <v>-153890447</v>
      </c>
      <c r="Y38" s="61">
        <v>-99.97</v>
      </c>
      <c r="Z38" s="62">
        <v>205257192</v>
      </c>
    </row>
    <row r="39" spans="1:26" ht="12.75">
      <c r="A39" s="58" t="s">
        <v>60</v>
      </c>
      <c r="B39" s="19">
        <v>-170023085</v>
      </c>
      <c r="C39" s="19">
        <v>0</v>
      </c>
      <c r="D39" s="59">
        <v>501209103</v>
      </c>
      <c r="E39" s="60">
        <v>501209103</v>
      </c>
      <c r="F39" s="60">
        <v>28307286</v>
      </c>
      <c r="G39" s="60">
        <v>19738847</v>
      </c>
      <c r="H39" s="60">
        <v>16415073</v>
      </c>
      <c r="I39" s="60">
        <v>16415073</v>
      </c>
      <c r="J39" s="60">
        <v>21856928</v>
      </c>
      <c r="K39" s="60">
        <v>764860785</v>
      </c>
      <c r="L39" s="60">
        <v>141008687</v>
      </c>
      <c r="M39" s="60">
        <v>141008687</v>
      </c>
      <c r="N39" s="60">
        <v>162740607</v>
      </c>
      <c r="O39" s="60">
        <v>192015767</v>
      </c>
      <c r="P39" s="60">
        <v>239187000</v>
      </c>
      <c r="Q39" s="60">
        <v>239187000</v>
      </c>
      <c r="R39" s="60">
        <v>0</v>
      </c>
      <c r="S39" s="60">
        <v>0</v>
      </c>
      <c r="T39" s="60">
        <v>0</v>
      </c>
      <c r="U39" s="60">
        <v>0</v>
      </c>
      <c r="V39" s="60">
        <v>239187000</v>
      </c>
      <c r="W39" s="60">
        <v>375906827</v>
      </c>
      <c r="X39" s="60">
        <v>-136719827</v>
      </c>
      <c r="Y39" s="61">
        <v>-36.37</v>
      </c>
      <c r="Z39" s="62">
        <v>501209103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74937506</v>
      </c>
      <c r="C42" s="19">
        <v>0</v>
      </c>
      <c r="D42" s="59">
        <v>115827244</v>
      </c>
      <c r="E42" s="60">
        <v>45789298</v>
      </c>
      <c r="F42" s="60">
        <v>29744860</v>
      </c>
      <c r="G42" s="60">
        <v>-11196776</v>
      </c>
      <c r="H42" s="60">
        <v>8416292</v>
      </c>
      <c r="I42" s="60">
        <v>26964376</v>
      </c>
      <c r="J42" s="60">
        <v>11858229</v>
      </c>
      <c r="K42" s="60">
        <v>5577730</v>
      </c>
      <c r="L42" s="60">
        <v>21335668</v>
      </c>
      <c r="M42" s="60">
        <v>38771627</v>
      </c>
      <c r="N42" s="60">
        <v>-2885328</v>
      </c>
      <c r="O42" s="60">
        <v>942320</v>
      </c>
      <c r="P42" s="60">
        <v>45852383</v>
      </c>
      <c r="Q42" s="60">
        <v>43909375</v>
      </c>
      <c r="R42" s="60">
        <v>0</v>
      </c>
      <c r="S42" s="60">
        <v>0</v>
      </c>
      <c r="T42" s="60">
        <v>0</v>
      </c>
      <c r="U42" s="60">
        <v>0</v>
      </c>
      <c r="V42" s="60">
        <v>109645378</v>
      </c>
      <c r="W42" s="60">
        <v>74275186</v>
      </c>
      <c r="X42" s="60">
        <v>35370192</v>
      </c>
      <c r="Y42" s="61">
        <v>47.62</v>
      </c>
      <c r="Z42" s="62">
        <v>45789298</v>
      </c>
    </row>
    <row r="43" spans="1:26" ht="12.75">
      <c r="A43" s="58" t="s">
        <v>63</v>
      </c>
      <c r="B43" s="19">
        <v>-73209116</v>
      </c>
      <c r="C43" s="19">
        <v>0</v>
      </c>
      <c r="D43" s="59">
        <v>-89578000</v>
      </c>
      <c r="E43" s="60">
        <v>-104178002</v>
      </c>
      <c r="F43" s="60">
        <v>-178627</v>
      </c>
      <c r="G43" s="60">
        <v>-7158124</v>
      </c>
      <c r="H43" s="60">
        <v>-3645160</v>
      </c>
      <c r="I43" s="60">
        <v>-10981911</v>
      </c>
      <c r="J43" s="60">
        <v>-5230964</v>
      </c>
      <c r="K43" s="60">
        <v>-6141315</v>
      </c>
      <c r="L43" s="60">
        <v>-17569056</v>
      </c>
      <c r="M43" s="60">
        <v>-28941335</v>
      </c>
      <c r="N43" s="60">
        <v>-8374997</v>
      </c>
      <c r="O43" s="60">
        <v>-2261448</v>
      </c>
      <c r="P43" s="60">
        <v>-14723890</v>
      </c>
      <c r="Q43" s="60">
        <v>-25360335</v>
      </c>
      <c r="R43" s="60">
        <v>0</v>
      </c>
      <c r="S43" s="60">
        <v>0</v>
      </c>
      <c r="T43" s="60">
        <v>0</v>
      </c>
      <c r="U43" s="60">
        <v>0</v>
      </c>
      <c r="V43" s="60">
        <v>-65283581</v>
      </c>
      <c r="W43" s="60">
        <v>-72050624</v>
      </c>
      <c r="X43" s="60">
        <v>6767043</v>
      </c>
      <c r="Y43" s="61">
        <v>-9.39</v>
      </c>
      <c r="Z43" s="62">
        <v>-104178002</v>
      </c>
    </row>
    <row r="44" spans="1:26" ht="12.75">
      <c r="A44" s="58" t="s">
        <v>64</v>
      </c>
      <c r="B44" s="19">
        <v>-6391358</v>
      </c>
      <c r="C44" s="19">
        <v>0</v>
      </c>
      <c r="D44" s="59">
        <v>-800000</v>
      </c>
      <c r="E44" s="60">
        <v>-800000</v>
      </c>
      <c r="F44" s="60">
        <v>-93763</v>
      </c>
      <c r="G44" s="60">
        <v>-93763</v>
      </c>
      <c r="H44" s="60">
        <v>-546806</v>
      </c>
      <c r="I44" s="60">
        <v>-734332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-734332</v>
      </c>
      <c r="W44" s="60">
        <v>-734332</v>
      </c>
      <c r="X44" s="60">
        <v>0</v>
      </c>
      <c r="Y44" s="61">
        <v>0</v>
      </c>
      <c r="Z44" s="62">
        <v>-800000</v>
      </c>
    </row>
    <row r="45" spans="1:26" ht="12.75">
      <c r="A45" s="70" t="s">
        <v>65</v>
      </c>
      <c r="B45" s="22">
        <v>3780797</v>
      </c>
      <c r="C45" s="22">
        <v>0</v>
      </c>
      <c r="D45" s="99">
        <v>35449245</v>
      </c>
      <c r="E45" s="100">
        <v>-34096095</v>
      </c>
      <c r="F45" s="100">
        <v>33253267</v>
      </c>
      <c r="G45" s="100">
        <v>14804604</v>
      </c>
      <c r="H45" s="100">
        <v>19028930</v>
      </c>
      <c r="I45" s="100">
        <v>19028930</v>
      </c>
      <c r="J45" s="100">
        <v>25656195</v>
      </c>
      <c r="K45" s="100">
        <v>25092610</v>
      </c>
      <c r="L45" s="100">
        <v>28859222</v>
      </c>
      <c r="M45" s="100">
        <v>28859222</v>
      </c>
      <c r="N45" s="100">
        <v>17598897</v>
      </c>
      <c r="O45" s="100">
        <v>16279769</v>
      </c>
      <c r="P45" s="100">
        <v>47408262</v>
      </c>
      <c r="Q45" s="100">
        <v>47408262</v>
      </c>
      <c r="R45" s="100">
        <v>0</v>
      </c>
      <c r="S45" s="100">
        <v>0</v>
      </c>
      <c r="T45" s="100">
        <v>0</v>
      </c>
      <c r="U45" s="100">
        <v>0</v>
      </c>
      <c r="V45" s="100">
        <v>47408262</v>
      </c>
      <c r="W45" s="100">
        <v>26582839</v>
      </c>
      <c r="X45" s="100">
        <v>20825423</v>
      </c>
      <c r="Y45" s="101">
        <v>78.34</v>
      </c>
      <c r="Z45" s="102">
        <v>-34096095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56377912</v>
      </c>
      <c r="C49" s="52">
        <v>0</v>
      </c>
      <c r="D49" s="129">
        <v>19990195</v>
      </c>
      <c r="E49" s="54">
        <v>616202659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692570766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36593433</v>
      </c>
      <c r="C51" s="52">
        <v>0</v>
      </c>
      <c r="D51" s="129">
        <v>29234089</v>
      </c>
      <c r="E51" s="54">
        <v>26369675</v>
      </c>
      <c r="F51" s="54">
        <v>0</v>
      </c>
      <c r="G51" s="54">
        <v>0</v>
      </c>
      <c r="H51" s="54">
        <v>0</v>
      </c>
      <c r="I51" s="54">
        <v>959592293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1051789490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59.65855515613142</v>
      </c>
      <c r="C58" s="5">
        <f>IF(C67=0,0,+(C76/C67)*100)</f>
        <v>0</v>
      </c>
      <c r="D58" s="6">
        <f aca="true" t="shared" si="6" ref="D58:Z58">IF(D67=0,0,+(D76/D67)*100)</f>
        <v>79.72745799617387</v>
      </c>
      <c r="E58" s="7">
        <f t="shared" si="6"/>
        <v>61.28716288875328</v>
      </c>
      <c r="F58" s="7">
        <f t="shared" si="6"/>
        <v>47.42515438908798</v>
      </c>
      <c r="G58" s="7">
        <f t="shared" si="6"/>
        <v>56.67029265457953</v>
      </c>
      <c r="H58" s="7">
        <f t="shared" si="6"/>
        <v>54.290223921961825</v>
      </c>
      <c r="I58" s="7">
        <f t="shared" si="6"/>
        <v>52.867142141635895</v>
      </c>
      <c r="J58" s="7">
        <f t="shared" si="6"/>
        <v>104.26057583724733</v>
      </c>
      <c r="K58" s="7">
        <f t="shared" si="6"/>
        <v>72.81798120951002</v>
      </c>
      <c r="L58" s="7">
        <f t="shared" si="6"/>
        <v>70.52322337297343</v>
      </c>
      <c r="M58" s="7">
        <f t="shared" si="6"/>
        <v>80.25694018005679</v>
      </c>
      <c r="N58" s="7">
        <f t="shared" si="6"/>
        <v>58.115992466098355</v>
      </c>
      <c r="O58" s="7">
        <f t="shared" si="6"/>
        <v>36.42398128889627</v>
      </c>
      <c r="P58" s="7">
        <f t="shared" si="6"/>
        <v>78.01296942459382</v>
      </c>
      <c r="Q58" s="7">
        <f t="shared" si="6"/>
        <v>54.9948315219137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61.18933918275663</v>
      </c>
      <c r="W58" s="7">
        <f t="shared" si="6"/>
        <v>49.6918143007403</v>
      </c>
      <c r="X58" s="7">
        <f t="shared" si="6"/>
        <v>0</v>
      </c>
      <c r="Y58" s="7">
        <f t="shared" si="6"/>
        <v>0</v>
      </c>
      <c r="Z58" s="8">
        <f t="shared" si="6"/>
        <v>61.28716288875328</v>
      </c>
    </row>
    <row r="59" spans="1:26" ht="12.75">
      <c r="A59" s="37" t="s">
        <v>31</v>
      </c>
      <c r="B59" s="9">
        <f aca="true" t="shared" si="7" ref="B59:Z66">IF(B68=0,0,+(B77/B68)*100)</f>
        <v>55.373238493123885</v>
      </c>
      <c r="C59" s="9">
        <f t="shared" si="7"/>
        <v>0</v>
      </c>
      <c r="D59" s="2">
        <f t="shared" si="7"/>
        <v>80.98141123448</v>
      </c>
      <c r="E59" s="10">
        <f t="shared" si="7"/>
        <v>67.26214150869497</v>
      </c>
      <c r="F59" s="10">
        <f t="shared" si="7"/>
        <v>46.728037146578615</v>
      </c>
      <c r="G59" s="10">
        <f t="shared" si="7"/>
        <v>50.07201693449639</v>
      </c>
      <c r="H59" s="10">
        <f t="shared" si="7"/>
        <v>47.619661075334776</v>
      </c>
      <c r="I59" s="10">
        <f t="shared" si="7"/>
        <v>48.17470386748411</v>
      </c>
      <c r="J59" s="10">
        <f t="shared" si="7"/>
        <v>73.15604049288513</v>
      </c>
      <c r="K59" s="10">
        <f t="shared" si="7"/>
        <v>59.065177997921566</v>
      </c>
      <c r="L59" s="10">
        <f t="shared" si="7"/>
        <v>50.85294942010844</v>
      </c>
      <c r="M59" s="10">
        <f t="shared" si="7"/>
        <v>60.930691355418446</v>
      </c>
      <c r="N59" s="10">
        <f t="shared" si="7"/>
        <v>60.14254123093071</v>
      </c>
      <c r="O59" s="10">
        <f t="shared" si="7"/>
        <v>41.047147612998366</v>
      </c>
      <c r="P59" s="10">
        <f t="shared" si="7"/>
        <v>92.85396616238434</v>
      </c>
      <c r="Q59" s="10">
        <f t="shared" si="7"/>
        <v>62.0919445169707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56.713667927163605</v>
      </c>
      <c r="W59" s="10">
        <f t="shared" si="7"/>
        <v>42.1801337513545</v>
      </c>
      <c r="X59" s="10">
        <f t="shared" si="7"/>
        <v>0</v>
      </c>
      <c r="Y59" s="10">
        <f t="shared" si="7"/>
        <v>0</v>
      </c>
      <c r="Z59" s="11">
        <f t="shared" si="7"/>
        <v>67.26214150869497</v>
      </c>
    </row>
    <row r="60" spans="1:26" ht="12.75">
      <c r="A60" s="38" t="s">
        <v>32</v>
      </c>
      <c r="B60" s="12">
        <f t="shared" si="7"/>
        <v>70.84531236662168</v>
      </c>
      <c r="C60" s="12">
        <f t="shared" si="7"/>
        <v>0</v>
      </c>
      <c r="D60" s="3">
        <f t="shared" si="7"/>
        <v>80.01862485317099</v>
      </c>
      <c r="E60" s="13">
        <f t="shared" si="7"/>
        <v>67.73432647265523</v>
      </c>
      <c r="F60" s="13">
        <f t="shared" si="7"/>
        <v>48.321280253304586</v>
      </c>
      <c r="G60" s="13">
        <f t="shared" si="7"/>
        <v>58.99960043134699</v>
      </c>
      <c r="H60" s="13">
        <f t="shared" si="7"/>
        <v>56.30677821280321</v>
      </c>
      <c r="I60" s="13">
        <f t="shared" si="7"/>
        <v>54.61789645817328</v>
      </c>
      <c r="J60" s="13">
        <f t="shared" si="7"/>
        <v>122.19078856995307</v>
      </c>
      <c r="K60" s="13">
        <f t="shared" si="7"/>
        <v>77.45480426800462</v>
      </c>
      <c r="L60" s="13">
        <f t="shared" si="7"/>
        <v>78.19064174175526</v>
      </c>
      <c r="M60" s="13">
        <f t="shared" si="7"/>
        <v>88.28671448954265</v>
      </c>
      <c r="N60" s="13">
        <f t="shared" si="7"/>
        <v>58.97067004417992</v>
      </c>
      <c r="O60" s="13">
        <f t="shared" si="7"/>
        <v>39.89978531638735</v>
      </c>
      <c r="P60" s="13">
        <f t="shared" si="7"/>
        <v>83.67331507414151</v>
      </c>
      <c r="Q60" s="13">
        <f t="shared" si="7"/>
        <v>58.37844296341258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64.92331502507025</v>
      </c>
      <c r="W60" s="13">
        <f t="shared" si="7"/>
        <v>65.54617656221899</v>
      </c>
      <c r="X60" s="13">
        <f t="shared" si="7"/>
        <v>0</v>
      </c>
      <c r="Y60" s="13">
        <f t="shared" si="7"/>
        <v>0</v>
      </c>
      <c r="Z60" s="14">
        <f t="shared" si="7"/>
        <v>67.73432647265523</v>
      </c>
    </row>
    <row r="61" spans="1:26" ht="12.75">
      <c r="A61" s="39" t="s">
        <v>103</v>
      </c>
      <c r="B61" s="12">
        <f t="shared" si="7"/>
        <v>96.7314736308274</v>
      </c>
      <c r="C61" s="12">
        <f t="shared" si="7"/>
        <v>0</v>
      </c>
      <c r="D61" s="3">
        <f t="shared" si="7"/>
        <v>97.7811675062219</v>
      </c>
      <c r="E61" s="13">
        <f t="shared" si="7"/>
        <v>96.7596861238684</v>
      </c>
      <c r="F61" s="13">
        <f t="shared" si="7"/>
        <v>62.937655160898956</v>
      </c>
      <c r="G61" s="13">
        <f t="shared" si="7"/>
        <v>76.91216461540346</v>
      </c>
      <c r="H61" s="13">
        <f t="shared" si="7"/>
        <v>70.21959131904157</v>
      </c>
      <c r="I61" s="13">
        <f t="shared" si="7"/>
        <v>70.09984059178478</v>
      </c>
      <c r="J61" s="13">
        <f t="shared" si="7"/>
        <v>427.9157188835798</v>
      </c>
      <c r="K61" s="13">
        <f t="shared" si="7"/>
        <v>112.30484516649841</v>
      </c>
      <c r="L61" s="13">
        <f t="shared" si="7"/>
        <v>127.05058986673457</v>
      </c>
      <c r="M61" s="13">
        <f t="shared" si="7"/>
        <v>154.66523240406477</v>
      </c>
      <c r="N61" s="13">
        <f t="shared" si="7"/>
        <v>83.57670706368955</v>
      </c>
      <c r="O61" s="13">
        <f t="shared" si="7"/>
        <v>49.72847862184032</v>
      </c>
      <c r="P61" s="13">
        <f t="shared" si="7"/>
        <v>117.70219643730557</v>
      </c>
      <c r="Q61" s="13">
        <f t="shared" si="7"/>
        <v>77.98312323367179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91.27206512254119</v>
      </c>
      <c r="W61" s="13">
        <f t="shared" si="7"/>
        <v>77.51605587941765</v>
      </c>
      <c r="X61" s="13">
        <f t="shared" si="7"/>
        <v>0</v>
      </c>
      <c r="Y61" s="13">
        <f t="shared" si="7"/>
        <v>0</v>
      </c>
      <c r="Z61" s="14">
        <f t="shared" si="7"/>
        <v>96.7596861238684</v>
      </c>
    </row>
    <row r="62" spans="1:26" ht="12.75">
      <c r="A62" s="39" t="s">
        <v>104</v>
      </c>
      <c r="B62" s="12">
        <f t="shared" si="7"/>
        <v>37.020287823609344</v>
      </c>
      <c r="C62" s="12">
        <f t="shared" si="7"/>
        <v>0</v>
      </c>
      <c r="D62" s="3">
        <f t="shared" si="7"/>
        <v>66.12352107544181</v>
      </c>
      <c r="E62" s="13">
        <f t="shared" si="7"/>
        <v>32.5700536833639</v>
      </c>
      <c r="F62" s="13">
        <f t="shared" si="7"/>
        <v>28.522095577148377</v>
      </c>
      <c r="G62" s="13">
        <f t="shared" si="7"/>
        <v>34.833544874746515</v>
      </c>
      <c r="H62" s="13">
        <f t="shared" si="7"/>
        <v>33.028851805721104</v>
      </c>
      <c r="I62" s="13">
        <f t="shared" si="7"/>
        <v>32.054953573700736</v>
      </c>
      <c r="J62" s="13">
        <f t="shared" si="7"/>
        <v>43.42616869862448</v>
      </c>
      <c r="K62" s="13">
        <f t="shared" si="7"/>
        <v>42.9530495904178</v>
      </c>
      <c r="L62" s="13">
        <f t="shared" si="7"/>
        <v>34.61380705147729</v>
      </c>
      <c r="M62" s="13">
        <f t="shared" si="7"/>
        <v>40.20662784049084</v>
      </c>
      <c r="N62" s="13">
        <f t="shared" si="7"/>
        <v>34.531500222788985</v>
      </c>
      <c r="O62" s="13">
        <f t="shared" si="7"/>
        <v>24.328751149873824</v>
      </c>
      <c r="P62" s="13">
        <f t="shared" si="7"/>
        <v>50.4809328356108</v>
      </c>
      <c r="Q62" s="13">
        <f t="shared" si="7"/>
        <v>35.4220111002294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35.751073317997175</v>
      </c>
      <c r="W62" s="13">
        <f t="shared" si="7"/>
        <v>41.819388927615684</v>
      </c>
      <c r="X62" s="13">
        <f t="shared" si="7"/>
        <v>0</v>
      </c>
      <c r="Y62" s="13">
        <f t="shared" si="7"/>
        <v>0</v>
      </c>
      <c r="Z62" s="14">
        <f t="shared" si="7"/>
        <v>32.5700536833639</v>
      </c>
    </row>
    <row r="63" spans="1:26" ht="12.75">
      <c r="A63" s="39" t="s">
        <v>105</v>
      </c>
      <c r="B63" s="12">
        <f t="shared" si="7"/>
        <v>44.92930431381513</v>
      </c>
      <c r="C63" s="12">
        <f t="shared" si="7"/>
        <v>0</v>
      </c>
      <c r="D63" s="3">
        <f t="shared" si="7"/>
        <v>57.08271329912784</v>
      </c>
      <c r="E63" s="13">
        <f t="shared" si="7"/>
        <v>38.911074882319674</v>
      </c>
      <c r="F63" s="13">
        <f t="shared" si="7"/>
        <v>35.23402132827969</v>
      </c>
      <c r="G63" s="13">
        <f t="shared" si="7"/>
        <v>40.31965607827378</v>
      </c>
      <c r="H63" s="13">
        <f t="shared" si="7"/>
        <v>39.78720981253161</v>
      </c>
      <c r="I63" s="13">
        <f t="shared" si="7"/>
        <v>38.44986605079593</v>
      </c>
      <c r="J63" s="13">
        <f t="shared" si="7"/>
        <v>41.452216982732295</v>
      </c>
      <c r="K63" s="13">
        <f t="shared" si="7"/>
        <v>37.18629534476327</v>
      </c>
      <c r="L63" s="13">
        <f t="shared" si="7"/>
        <v>37.261615219678376</v>
      </c>
      <c r="M63" s="13">
        <f t="shared" si="7"/>
        <v>38.63409747563426</v>
      </c>
      <c r="N63" s="13">
        <f t="shared" si="7"/>
        <v>37.341520812386754</v>
      </c>
      <c r="O63" s="13">
        <f t="shared" si="7"/>
        <v>29.099002990145195</v>
      </c>
      <c r="P63" s="13">
        <f t="shared" si="7"/>
        <v>46.843164883132694</v>
      </c>
      <c r="Q63" s="13">
        <f t="shared" si="7"/>
        <v>37.44910835920125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38.18195085170381</v>
      </c>
      <c r="W63" s="13">
        <f t="shared" si="7"/>
        <v>34.02618504270309</v>
      </c>
      <c r="X63" s="13">
        <f t="shared" si="7"/>
        <v>0</v>
      </c>
      <c r="Y63" s="13">
        <f t="shared" si="7"/>
        <v>0</v>
      </c>
      <c r="Z63" s="14">
        <f t="shared" si="7"/>
        <v>38.911074882319674</v>
      </c>
    </row>
    <row r="64" spans="1:26" ht="12.75">
      <c r="A64" s="39" t="s">
        <v>106</v>
      </c>
      <c r="B64" s="12">
        <f t="shared" si="7"/>
        <v>33.02301018613988</v>
      </c>
      <c r="C64" s="12">
        <f t="shared" si="7"/>
        <v>0</v>
      </c>
      <c r="D64" s="3">
        <f t="shared" si="7"/>
        <v>42.26516234230521</v>
      </c>
      <c r="E64" s="13">
        <f t="shared" si="7"/>
        <v>18.445895871202925</v>
      </c>
      <c r="F64" s="13">
        <f t="shared" si="7"/>
        <v>25.027750893087873</v>
      </c>
      <c r="G64" s="13">
        <f t="shared" si="7"/>
        <v>27.169014084507044</v>
      </c>
      <c r="H64" s="13">
        <f t="shared" si="7"/>
        <v>27.556266167977128</v>
      </c>
      <c r="I64" s="13">
        <f t="shared" si="7"/>
        <v>26.582840136391795</v>
      </c>
      <c r="J64" s="13">
        <f t="shared" si="7"/>
        <v>30.8476867886811</v>
      </c>
      <c r="K64" s="13">
        <f t="shared" si="7"/>
        <v>31.467511379872644</v>
      </c>
      <c r="L64" s="13">
        <f t="shared" si="7"/>
        <v>27.67475700483911</v>
      </c>
      <c r="M64" s="13">
        <f t="shared" si="7"/>
        <v>30.004143237041177</v>
      </c>
      <c r="N64" s="13">
        <f t="shared" si="7"/>
        <v>23.717598375263204</v>
      </c>
      <c r="O64" s="13">
        <f t="shared" si="7"/>
        <v>20.762315481401863</v>
      </c>
      <c r="P64" s="13">
        <f t="shared" si="7"/>
        <v>36.4276726876351</v>
      </c>
      <c r="Q64" s="13">
        <f t="shared" si="7"/>
        <v>26.79412180581177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27.798454962921554</v>
      </c>
      <c r="W64" s="13">
        <f t="shared" si="7"/>
        <v>74.76194516705608</v>
      </c>
      <c r="X64" s="13">
        <f t="shared" si="7"/>
        <v>0</v>
      </c>
      <c r="Y64" s="13">
        <f t="shared" si="7"/>
        <v>0</v>
      </c>
      <c r="Z64" s="14">
        <f t="shared" si="7"/>
        <v>18.445895871202925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46.99248120300752</v>
      </c>
      <c r="E66" s="16">
        <f t="shared" si="7"/>
        <v>9.542215575107683</v>
      </c>
      <c r="F66" s="16">
        <f t="shared" si="7"/>
        <v>27.235358490360582</v>
      </c>
      <c r="G66" s="16">
        <f t="shared" si="7"/>
        <v>40.35388816847037</v>
      </c>
      <c r="H66" s="16">
        <f t="shared" si="7"/>
        <v>39.66906990868728</v>
      </c>
      <c r="I66" s="16">
        <f t="shared" si="7"/>
        <v>35.363579271134455</v>
      </c>
      <c r="J66" s="16">
        <f t="shared" si="7"/>
        <v>53.29316210129548</v>
      </c>
      <c r="K66" s="16">
        <f t="shared" si="7"/>
        <v>44.09090835600868</v>
      </c>
      <c r="L66" s="16">
        <f t="shared" si="7"/>
        <v>40.37120334401054</v>
      </c>
      <c r="M66" s="16">
        <f t="shared" si="7"/>
        <v>45.61522786277463</v>
      </c>
      <c r="N66" s="16">
        <f t="shared" si="7"/>
        <v>22.98719434293015</v>
      </c>
      <c r="O66" s="16">
        <f t="shared" si="7"/>
        <v>5.414253897028461</v>
      </c>
      <c r="P66" s="16">
        <f t="shared" si="7"/>
        <v>10.657778936959279</v>
      </c>
      <c r="Q66" s="16">
        <f t="shared" si="7"/>
        <v>9.152192930784251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20.56879227811769</v>
      </c>
      <c r="W66" s="16">
        <f t="shared" si="7"/>
        <v>4.863778612489683</v>
      </c>
      <c r="X66" s="16">
        <f t="shared" si="7"/>
        <v>0</v>
      </c>
      <c r="Y66" s="16">
        <f t="shared" si="7"/>
        <v>0</v>
      </c>
      <c r="Z66" s="17">
        <f t="shared" si="7"/>
        <v>9.542215575107683</v>
      </c>
    </row>
    <row r="67" spans="1:26" ht="12.75" hidden="1">
      <c r="A67" s="41" t="s">
        <v>286</v>
      </c>
      <c r="B67" s="24">
        <v>382313461</v>
      </c>
      <c r="C67" s="24"/>
      <c r="D67" s="25">
        <v>444833524</v>
      </c>
      <c r="E67" s="26">
        <v>444839208</v>
      </c>
      <c r="F67" s="26">
        <v>33232109</v>
      </c>
      <c r="G67" s="26">
        <v>33757237</v>
      </c>
      <c r="H67" s="26">
        <v>36867085</v>
      </c>
      <c r="I67" s="26">
        <v>103856431</v>
      </c>
      <c r="J67" s="26">
        <v>20168025</v>
      </c>
      <c r="K67" s="26">
        <v>28752949</v>
      </c>
      <c r="L67" s="26">
        <v>27760610</v>
      </c>
      <c r="M67" s="26">
        <v>76681584</v>
      </c>
      <c r="N67" s="26">
        <v>28076289</v>
      </c>
      <c r="O67" s="26">
        <v>39981821</v>
      </c>
      <c r="P67" s="26">
        <v>28449990</v>
      </c>
      <c r="Q67" s="26">
        <v>96508100</v>
      </c>
      <c r="R67" s="26"/>
      <c r="S67" s="26"/>
      <c r="T67" s="26"/>
      <c r="U67" s="26"/>
      <c r="V67" s="26">
        <v>277046115</v>
      </c>
      <c r="W67" s="26">
        <v>391490586</v>
      </c>
      <c r="X67" s="26"/>
      <c r="Y67" s="25"/>
      <c r="Z67" s="27">
        <v>444839208</v>
      </c>
    </row>
    <row r="68" spans="1:26" ht="12.75" hidden="1">
      <c r="A68" s="37" t="s">
        <v>31</v>
      </c>
      <c r="B68" s="19">
        <v>76797103</v>
      </c>
      <c r="C68" s="19"/>
      <c r="D68" s="20">
        <v>84461230</v>
      </c>
      <c r="E68" s="21">
        <v>83017669</v>
      </c>
      <c r="F68" s="21">
        <v>6537345</v>
      </c>
      <c r="G68" s="21">
        <v>7060145</v>
      </c>
      <c r="H68" s="21">
        <v>7094851</v>
      </c>
      <c r="I68" s="21">
        <v>20692341</v>
      </c>
      <c r="J68" s="21">
        <v>6399544</v>
      </c>
      <c r="K68" s="21">
        <v>6127712</v>
      </c>
      <c r="L68" s="21">
        <v>6628998</v>
      </c>
      <c r="M68" s="21">
        <v>19156254</v>
      </c>
      <c r="N68" s="21">
        <v>5359993</v>
      </c>
      <c r="O68" s="21">
        <v>7204352</v>
      </c>
      <c r="P68" s="21">
        <v>5268279</v>
      </c>
      <c r="Q68" s="21">
        <v>17832624</v>
      </c>
      <c r="R68" s="21"/>
      <c r="S68" s="21"/>
      <c r="T68" s="21"/>
      <c r="U68" s="21"/>
      <c r="V68" s="21">
        <v>57681219</v>
      </c>
      <c r="W68" s="21">
        <v>91844154</v>
      </c>
      <c r="X68" s="21"/>
      <c r="Y68" s="20"/>
      <c r="Z68" s="23">
        <v>83017669</v>
      </c>
    </row>
    <row r="69" spans="1:26" ht="12.75" hidden="1">
      <c r="A69" s="38" t="s">
        <v>32</v>
      </c>
      <c r="B69" s="19">
        <v>261919438</v>
      </c>
      <c r="C69" s="19"/>
      <c r="D69" s="20">
        <v>353988294</v>
      </c>
      <c r="E69" s="21">
        <v>313210973</v>
      </c>
      <c r="F69" s="21">
        <v>25776399</v>
      </c>
      <c r="G69" s="21">
        <v>25860387</v>
      </c>
      <c r="H69" s="21">
        <v>29008266</v>
      </c>
      <c r="I69" s="21">
        <v>80645052</v>
      </c>
      <c r="J69" s="21">
        <v>13074452</v>
      </c>
      <c r="K69" s="21">
        <v>22006724</v>
      </c>
      <c r="L69" s="21">
        <v>20295251</v>
      </c>
      <c r="M69" s="21">
        <v>55376427</v>
      </c>
      <c r="N69" s="21">
        <v>21874871</v>
      </c>
      <c r="O69" s="21">
        <v>28507998</v>
      </c>
      <c r="P69" s="21">
        <v>20313787</v>
      </c>
      <c r="Q69" s="21">
        <v>70696656</v>
      </c>
      <c r="R69" s="21"/>
      <c r="S69" s="21"/>
      <c r="T69" s="21"/>
      <c r="U69" s="21"/>
      <c r="V69" s="21">
        <v>206718135</v>
      </c>
      <c r="W69" s="21">
        <v>232727535</v>
      </c>
      <c r="X69" s="21"/>
      <c r="Y69" s="20"/>
      <c r="Z69" s="23">
        <v>313210973</v>
      </c>
    </row>
    <row r="70" spans="1:26" ht="12.75" hidden="1">
      <c r="A70" s="39" t="s">
        <v>103</v>
      </c>
      <c r="B70" s="19">
        <v>146091861</v>
      </c>
      <c r="C70" s="19"/>
      <c r="D70" s="20">
        <v>197279651</v>
      </c>
      <c r="E70" s="21">
        <v>175404736</v>
      </c>
      <c r="F70" s="21">
        <v>14517994</v>
      </c>
      <c r="G70" s="21">
        <v>14947131</v>
      </c>
      <c r="H70" s="21">
        <v>18002943</v>
      </c>
      <c r="I70" s="21">
        <v>47468068</v>
      </c>
      <c r="J70" s="21">
        <v>2780172</v>
      </c>
      <c r="K70" s="21">
        <v>11624616</v>
      </c>
      <c r="L70" s="21">
        <v>9678203</v>
      </c>
      <c r="M70" s="21">
        <v>24082991</v>
      </c>
      <c r="N70" s="21">
        <v>11305041</v>
      </c>
      <c r="O70" s="21">
        <v>17263834</v>
      </c>
      <c r="P70" s="21">
        <v>10688764</v>
      </c>
      <c r="Q70" s="21">
        <v>39257639</v>
      </c>
      <c r="R70" s="21"/>
      <c r="S70" s="21"/>
      <c r="T70" s="21"/>
      <c r="U70" s="21"/>
      <c r="V70" s="21">
        <v>110808698</v>
      </c>
      <c r="W70" s="21">
        <v>154964106</v>
      </c>
      <c r="X70" s="21"/>
      <c r="Y70" s="20"/>
      <c r="Z70" s="23">
        <v>175404736</v>
      </c>
    </row>
    <row r="71" spans="1:26" ht="12.75" hidden="1">
      <c r="A71" s="39" t="s">
        <v>104</v>
      </c>
      <c r="B71" s="19">
        <v>56810628</v>
      </c>
      <c r="C71" s="19"/>
      <c r="D71" s="20">
        <v>73961937</v>
      </c>
      <c r="E71" s="21">
        <v>65136939</v>
      </c>
      <c r="F71" s="21">
        <v>5620695</v>
      </c>
      <c r="G71" s="21">
        <v>5262169</v>
      </c>
      <c r="H71" s="21">
        <v>5376024</v>
      </c>
      <c r="I71" s="21">
        <v>16258888</v>
      </c>
      <c r="J71" s="21">
        <v>4697276</v>
      </c>
      <c r="K71" s="21">
        <v>4830288</v>
      </c>
      <c r="L71" s="21">
        <v>5075986</v>
      </c>
      <c r="M71" s="21">
        <v>14603550</v>
      </c>
      <c r="N71" s="21">
        <v>5047377</v>
      </c>
      <c r="O71" s="21">
        <v>5622356</v>
      </c>
      <c r="P71" s="21">
        <v>4440225</v>
      </c>
      <c r="Q71" s="21">
        <v>15109958</v>
      </c>
      <c r="R71" s="21"/>
      <c r="S71" s="21"/>
      <c r="T71" s="21"/>
      <c r="U71" s="21"/>
      <c r="V71" s="21">
        <v>45972396</v>
      </c>
      <c r="W71" s="21">
        <v>38616669</v>
      </c>
      <c r="X71" s="21"/>
      <c r="Y71" s="20"/>
      <c r="Z71" s="23">
        <v>65136939</v>
      </c>
    </row>
    <row r="72" spans="1:26" ht="12.75" hidden="1">
      <c r="A72" s="39" t="s">
        <v>105</v>
      </c>
      <c r="B72" s="19">
        <v>31245683</v>
      </c>
      <c r="C72" s="19"/>
      <c r="D72" s="20">
        <v>43697858</v>
      </c>
      <c r="E72" s="21">
        <v>38165471</v>
      </c>
      <c r="F72" s="21">
        <v>2979237</v>
      </c>
      <c r="G72" s="21">
        <v>2988587</v>
      </c>
      <c r="H72" s="21">
        <v>2985570</v>
      </c>
      <c r="I72" s="21">
        <v>8953394</v>
      </c>
      <c r="J72" s="21">
        <v>2947700</v>
      </c>
      <c r="K72" s="21">
        <v>2946123</v>
      </c>
      <c r="L72" s="21">
        <v>2944714</v>
      </c>
      <c r="M72" s="21">
        <v>8838537</v>
      </c>
      <c r="N72" s="21">
        <v>2926094</v>
      </c>
      <c r="O72" s="21">
        <v>3053029</v>
      </c>
      <c r="P72" s="21">
        <v>2747261</v>
      </c>
      <c r="Q72" s="21">
        <v>8726384</v>
      </c>
      <c r="R72" s="21"/>
      <c r="S72" s="21"/>
      <c r="T72" s="21"/>
      <c r="U72" s="21"/>
      <c r="V72" s="21">
        <v>26518315</v>
      </c>
      <c r="W72" s="21">
        <v>31898745</v>
      </c>
      <c r="X72" s="21"/>
      <c r="Y72" s="20"/>
      <c r="Z72" s="23">
        <v>38165471</v>
      </c>
    </row>
    <row r="73" spans="1:26" ht="12.75" hidden="1">
      <c r="A73" s="39" t="s">
        <v>106</v>
      </c>
      <c r="B73" s="19">
        <v>27771266</v>
      </c>
      <c r="C73" s="19"/>
      <c r="D73" s="20">
        <v>39048848</v>
      </c>
      <c r="E73" s="21">
        <v>34503827</v>
      </c>
      <c r="F73" s="21">
        <v>2658473</v>
      </c>
      <c r="G73" s="21">
        <v>2662500</v>
      </c>
      <c r="H73" s="21">
        <v>2643729</v>
      </c>
      <c r="I73" s="21">
        <v>7964702</v>
      </c>
      <c r="J73" s="21">
        <v>2649304</v>
      </c>
      <c r="K73" s="21">
        <v>2605697</v>
      </c>
      <c r="L73" s="21">
        <v>2596348</v>
      </c>
      <c r="M73" s="21">
        <v>7851349</v>
      </c>
      <c r="N73" s="21">
        <v>2596359</v>
      </c>
      <c r="O73" s="21">
        <v>2568779</v>
      </c>
      <c r="P73" s="21">
        <v>2437537</v>
      </c>
      <c r="Q73" s="21">
        <v>7602675</v>
      </c>
      <c r="R73" s="21"/>
      <c r="S73" s="21"/>
      <c r="T73" s="21"/>
      <c r="U73" s="21"/>
      <c r="V73" s="21">
        <v>23418726</v>
      </c>
      <c r="W73" s="21">
        <v>7248015</v>
      </c>
      <c r="X73" s="21"/>
      <c r="Y73" s="20"/>
      <c r="Z73" s="23">
        <v>34503827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43596920</v>
      </c>
      <c r="C75" s="28"/>
      <c r="D75" s="29">
        <v>6384000</v>
      </c>
      <c r="E75" s="30">
        <v>48610566</v>
      </c>
      <c r="F75" s="30">
        <v>918365</v>
      </c>
      <c r="G75" s="30">
        <v>836705</v>
      </c>
      <c r="H75" s="30">
        <v>763968</v>
      </c>
      <c r="I75" s="30">
        <v>2519038</v>
      </c>
      <c r="J75" s="30">
        <v>694029</v>
      </c>
      <c r="K75" s="30">
        <v>618513</v>
      </c>
      <c r="L75" s="30">
        <v>836361</v>
      </c>
      <c r="M75" s="30">
        <v>2148903</v>
      </c>
      <c r="N75" s="30">
        <v>841425</v>
      </c>
      <c r="O75" s="30">
        <v>4269471</v>
      </c>
      <c r="P75" s="30">
        <v>2867924</v>
      </c>
      <c r="Q75" s="30">
        <v>7978820</v>
      </c>
      <c r="R75" s="30"/>
      <c r="S75" s="30"/>
      <c r="T75" s="30"/>
      <c r="U75" s="30"/>
      <c r="V75" s="30">
        <v>12646761</v>
      </c>
      <c r="W75" s="30">
        <v>66918897</v>
      </c>
      <c r="X75" s="30"/>
      <c r="Y75" s="29"/>
      <c r="Z75" s="31">
        <v>48610566</v>
      </c>
    </row>
    <row r="76" spans="1:26" ht="12.75" hidden="1">
      <c r="A76" s="42" t="s">
        <v>287</v>
      </c>
      <c r="B76" s="32">
        <v>228082687</v>
      </c>
      <c r="C76" s="32"/>
      <c r="D76" s="33">
        <v>354654461</v>
      </c>
      <c r="E76" s="34">
        <v>272629330</v>
      </c>
      <c r="F76" s="34">
        <v>15760379</v>
      </c>
      <c r="G76" s="34">
        <v>19130325</v>
      </c>
      <c r="H76" s="34">
        <v>20015223</v>
      </c>
      <c r="I76" s="34">
        <v>54905927</v>
      </c>
      <c r="J76" s="34">
        <v>21027299</v>
      </c>
      <c r="K76" s="34">
        <v>20937317</v>
      </c>
      <c r="L76" s="34">
        <v>19577677</v>
      </c>
      <c r="M76" s="34">
        <v>61542293</v>
      </c>
      <c r="N76" s="34">
        <v>16316814</v>
      </c>
      <c r="O76" s="34">
        <v>14562971</v>
      </c>
      <c r="P76" s="34">
        <v>22194682</v>
      </c>
      <c r="Q76" s="34">
        <v>53074467</v>
      </c>
      <c r="R76" s="34"/>
      <c r="S76" s="34"/>
      <c r="T76" s="34"/>
      <c r="U76" s="34"/>
      <c r="V76" s="34">
        <v>169522687</v>
      </c>
      <c r="W76" s="34">
        <v>194538775</v>
      </c>
      <c r="X76" s="34"/>
      <c r="Y76" s="33"/>
      <c r="Z76" s="35">
        <v>272629330</v>
      </c>
    </row>
    <row r="77" spans="1:26" ht="12.75" hidden="1">
      <c r="A77" s="37" t="s">
        <v>31</v>
      </c>
      <c r="B77" s="19">
        <v>42525043</v>
      </c>
      <c r="C77" s="19"/>
      <c r="D77" s="20">
        <v>68397896</v>
      </c>
      <c r="E77" s="21">
        <v>55839462</v>
      </c>
      <c r="F77" s="21">
        <v>3054773</v>
      </c>
      <c r="G77" s="21">
        <v>3535157</v>
      </c>
      <c r="H77" s="21">
        <v>3378544</v>
      </c>
      <c r="I77" s="21">
        <v>9968474</v>
      </c>
      <c r="J77" s="21">
        <v>4681653</v>
      </c>
      <c r="K77" s="21">
        <v>3619344</v>
      </c>
      <c r="L77" s="21">
        <v>3371041</v>
      </c>
      <c r="M77" s="21">
        <v>11672038</v>
      </c>
      <c r="N77" s="21">
        <v>3223636</v>
      </c>
      <c r="O77" s="21">
        <v>2957181</v>
      </c>
      <c r="P77" s="21">
        <v>4891806</v>
      </c>
      <c r="Q77" s="21">
        <v>11072623</v>
      </c>
      <c r="R77" s="21"/>
      <c r="S77" s="21"/>
      <c r="T77" s="21"/>
      <c r="U77" s="21"/>
      <c r="V77" s="21">
        <v>32713135</v>
      </c>
      <c r="W77" s="21">
        <v>38739987</v>
      </c>
      <c r="X77" s="21"/>
      <c r="Y77" s="20"/>
      <c r="Z77" s="23">
        <v>55839462</v>
      </c>
    </row>
    <row r="78" spans="1:26" ht="12.75" hidden="1">
      <c r="A78" s="38" t="s">
        <v>32</v>
      </c>
      <c r="B78" s="19">
        <v>185557644</v>
      </c>
      <c r="C78" s="19"/>
      <c r="D78" s="20">
        <v>283256565</v>
      </c>
      <c r="E78" s="21">
        <v>212151343</v>
      </c>
      <c r="F78" s="21">
        <v>12455486</v>
      </c>
      <c r="G78" s="21">
        <v>15257525</v>
      </c>
      <c r="H78" s="21">
        <v>16333620</v>
      </c>
      <c r="I78" s="21">
        <v>44046631</v>
      </c>
      <c r="J78" s="21">
        <v>15975776</v>
      </c>
      <c r="K78" s="21">
        <v>17045265</v>
      </c>
      <c r="L78" s="21">
        <v>15868987</v>
      </c>
      <c r="M78" s="21">
        <v>48890028</v>
      </c>
      <c r="N78" s="21">
        <v>12899758</v>
      </c>
      <c r="O78" s="21">
        <v>11374630</v>
      </c>
      <c r="P78" s="21">
        <v>16997219</v>
      </c>
      <c r="Q78" s="21">
        <v>41271607</v>
      </c>
      <c r="R78" s="21"/>
      <c r="S78" s="21"/>
      <c r="T78" s="21"/>
      <c r="U78" s="21"/>
      <c r="V78" s="21">
        <v>134208266</v>
      </c>
      <c r="W78" s="21">
        <v>152544001</v>
      </c>
      <c r="X78" s="21"/>
      <c r="Y78" s="20"/>
      <c r="Z78" s="23">
        <v>212151343</v>
      </c>
    </row>
    <row r="79" spans="1:26" ht="12.75" hidden="1">
      <c r="A79" s="39" t="s">
        <v>103</v>
      </c>
      <c r="B79" s="19">
        <v>141316810</v>
      </c>
      <c r="C79" s="19"/>
      <c r="D79" s="20">
        <v>192902346</v>
      </c>
      <c r="E79" s="21">
        <v>169721072</v>
      </c>
      <c r="F79" s="21">
        <v>9137285</v>
      </c>
      <c r="G79" s="21">
        <v>11496162</v>
      </c>
      <c r="H79" s="21">
        <v>12641593</v>
      </c>
      <c r="I79" s="21">
        <v>33275040</v>
      </c>
      <c r="J79" s="21">
        <v>11896793</v>
      </c>
      <c r="K79" s="21">
        <v>13055007</v>
      </c>
      <c r="L79" s="21">
        <v>12296214</v>
      </c>
      <c r="M79" s="21">
        <v>37248014</v>
      </c>
      <c r="N79" s="21">
        <v>9448381</v>
      </c>
      <c r="O79" s="21">
        <v>8585042</v>
      </c>
      <c r="P79" s="21">
        <v>12580910</v>
      </c>
      <c r="Q79" s="21">
        <v>30614333</v>
      </c>
      <c r="R79" s="21"/>
      <c r="S79" s="21"/>
      <c r="T79" s="21"/>
      <c r="U79" s="21"/>
      <c r="V79" s="21">
        <v>101137387</v>
      </c>
      <c r="W79" s="21">
        <v>120122063</v>
      </c>
      <c r="X79" s="21"/>
      <c r="Y79" s="20"/>
      <c r="Z79" s="23">
        <v>169721072</v>
      </c>
    </row>
    <row r="80" spans="1:26" ht="12.75" hidden="1">
      <c r="A80" s="39" t="s">
        <v>104</v>
      </c>
      <c r="B80" s="19">
        <v>21031458</v>
      </c>
      <c r="C80" s="19"/>
      <c r="D80" s="20">
        <v>48906237</v>
      </c>
      <c r="E80" s="21">
        <v>21215136</v>
      </c>
      <c r="F80" s="21">
        <v>1603140</v>
      </c>
      <c r="G80" s="21">
        <v>1833000</v>
      </c>
      <c r="H80" s="21">
        <v>1775639</v>
      </c>
      <c r="I80" s="21">
        <v>5211779</v>
      </c>
      <c r="J80" s="21">
        <v>2039847</v>
      </c>
      <c r="K80" s="21">
        <v>2074756</v>
      </c>
      <c r="L80" s="21">
        <v>1756992</v>
      </c>
      <c r="M80" s="21">
        <v>5871595</v>
      </c>
      <c r="N80" s="21">
        <v>1742935</v>
      </c>
      <c r="O80" s="21">
        <v>1367849</v>
      </c>
      <c r="P80" s="21">
        <v>2241467</v>
      </c>
      <c r="Q80" s="21">
        <v>5352251</v>
      </c>
      <c r="R80" s="21"/>
      <c r="S80" s="21"/>
      <c r="T80" s="21"/>
      <c r="U80" s="21"/>
      <c r="V80" s="21">
        <v>16435625</v>
      </c>
      <c r="W80" s="21">
        <v>16149255</v>
      </c>
      <c r="X80" s="21"/>
      <c r="Y80" s="20"/>
      <c r="Z80" s="23">
        <v>21215136</v>
      </c>
    </row>
    <row r="81" spans="1:26" ht="12.75" hidden="1">
      <c r="A81" s="39" t="s">
        <v>105</v>
      </c>
      <c r="B81" s="19">
        <v>14038468</v>
      </c>
      <c r="C81" s="19"/>
      <c r="D81" s="20">
        <v>24943923</v>
      </c>
      <c r="E81" s="21">
        <v>14850595</v>
      </c>
      <c r="F81" s="21">
        <v>1049705</v>
      </c>
      <c r="G81" s="21">
        <v>1204988</v>
      </c>
      <c r="H81" s="21">
        <v>1187875</v>
      </c>
      <c r="I81" s="21">
        <v>3442568</v>
      </c>
      <c r="J81" s="21">
        <v>1221887</v>
      </c>
      <c r="K81" s="21">
        <v>1095554</v>
      </c>
      <c r="L81" s="21">
        <v>1097248</v>
      </c>
      <c r="M81" s="21">
        <v>3414689</v>
      </c>
      <c r="N81" s="21">
        <v>1092648</v>
      </c>
      <c r="O81" s="21">
        <v>888401</v>
      </c>
      <c r="P81" s="21">
        <v>1286904</v>
      </c>
      <c r="Q81" s="21">
        <v>3267953</v>
      </c>
      <c r="R81" s="21"/>
      <c r="S81" s="21"/>
      <c r="T81" s="21"/>
      <c r="U81" s="21"/>
      <c r="V81" s="21">
        <v>10125210</v>
      </c>
      <c r="W81" s="21">
        <v>10853926</v>
      </c>
      <c r="X81" s="21"/>
      <c r="Y81" s="20"/>
      <c r="Z81" s="23">
        <v>14850595</v>
      </c>
    </row>
    <row r="82" spans="1:26" ht="12.75" hidden="1">
      <c r="A82" s="39" t="s">
        <v>106</v>
      </c>
      <c r="B82" s="19">
        <v>9170908</v>
      </c>
      <c r="C82" s="19"/>
      <c r="D82" s="20">
        <v>16504059</v>
      </c>
      <c r="E82" s="21">
        <v>6364540</v>
      </c>
      <c r="F82" s="21">
        <v>665356</v>
      </c>
      <c r="G82" s="21">
        <v>723375</v>
      </c>
      <c r="H82" s="21">
        <v>728513</v>
      </c>
      <c r="I82" s="21">
        <v>2117244</v>
      </c>
      <c r="J82" s="21">
        <v>817249</v>
      </c>
      <c r="K82" s="21">
        <v>819948</v>
      </c>
      <c r="L82" s="21">
        <v>718533</v>
      </c>
      <c r="M82" s="21">
        <v>2355730</v>
      </c>
      <c r="N82" s="21">
        <v>615794</v>
      </c>
      <c r="O82" s="21">
        <v>533338</v>
      </c>
      <c r="P82" s="21">
        <v>887938</v>
      </c>
      <c r="Q82" s="21">
        <v>2037070</v>
      </c>
      <c r="R82" s="21"/>
      <c r="S82" s="21"/>
      <c r="T82" s="21"/>
      <c r="U82" s="21"/>
      <c r="V82" s="21">
        <v>6510044</v>
      </c>
      <c r="W82" s="21">
        <v>5418757</v>
      </c>
      <c r="X82" s="21"/>
      <c r="Y82" s="20"/>
      <c r="Z82" s="23">
        <v>6364540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3000000</v>
      </c>
      <c r="E84" s="30">
        <v>4638525</v>
      </c>
      <c r="F84" s="30">
        <v>250120</v>
      </c>
      <c r="G84" s="30">
        <v>337643</v>
      </c>
      <c r="H84" s="30">
        <v>303059</v>
      </c>
      <c r="I84" s="30">
        <v>890822</v>
      </c>
      <c r="J84" s="30">
        <v>369870</v>
      </c>
      <c r="K84" s="30">
        <v>272708</v>
      </c>
      <c r="L84" s="30">
        <v>337649</v>
      </c>
      <c r="M84" s="30">
        <v>980227</v>
      </c>
      <c r="N84" s="30">
        <v>193420</v>
      </c>
      <c r="O84" s="30">
        <v>231160</v>
      </c>
      <c r="P84" s="30">
        <v>305657</v>
      </c>
      <c r="Q84" s="30">
        <v>730237</v>
      </c>
      <c r="R84" s="30"/>
      <c r="S84" s="30"/>
      <c r="T84" s="30"/>
      <c r="U84" s="30"/>
      <c r="V84" s="30">
        <v>2601286</v>
      </c>
      <c r="W84" s="30">
        <v>3254787</v>
      </c>
      <c r="X84" s="30"/>
      <c r="Y84" s="29"/>
      <c r="Z84" s="31">
        <v>4638525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17801152</v>
      </c>
      <c r="D5" s="357">
        <f t="shared" si="0"/>
        <v>0</v>
      </c>
      <c r="E5" s="356">
        <f t="shared" si="0"/>
        <v>7999600</v>
      </c>
      <c r="F5" s="358">
        <f t="shared" si="0"/>
        <v>11299600</v>
      </c>
      <c r="G5" s="358">
        <f t="shared" si="0"/>
        <v>52420</v>
      </c>
      <c r="H5" s="356">
        <f t="shared" si="0"/>
        <v>129829</v>
      </c>
      <c r="I5" s="356">
        <f t="shared" si="0"/>
        <v>0</v>
      </c>
      <c r="J5" s="358">
        <f t="shared" si="0"/>
        <v>182249</v>
      </c>
      <c r="K5" s="358">
        <f t="shared" si="0"/>
        <v>30391</v>
      </c>
      <c r="L5" s="356">
        <f t="shared" si="0"/>
        <v>526775</v>
      </c>
      <c r="M5" s="356">
        <f t="shared" si="0"/>
        <v>1159309</v>
      </c>
      <c r="N5" s="358">
        <f t="shared" si="0"/>
        <v>1716475</v>
      </c>
      <c r="O5" s="358">
        <f t="shared" si="0"/>
        <v>251000</v>
      </c>
      <c r="P5" s="356">
        <f t="shared" si="0"/>
        <v>65751</v>
      </c>
      <c r="Q5" s="356">
        <f t="shared" si="0"/>
        <v>70580</v>
      </c>
      <c r="R5" s="358">
        <f t="shared" si="0"/>
        <v>387331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2286055</v>
      </c>
      <c r="X5" s="356">
        <f t="shared" si="0"/>
        <v>8474700</v>
      </c>
      <c r="Y5" s="358">
        <f t="shared" si="0"/>
        <v>-6188645</v>
      </c>
      <c r="Z5" s="359">
        <f>+IF(X5&lt;&gt;0,+(Y5/X5)*100,0)</f>
        <v>-73.0249448358054</v>
      </c>
      <c r="AA5" s="360">
        <f>+AA6+AA8+AA11+AA13+AA15</f>
        <v>11299600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1128000</v>
      </c>
      <c r="G6" s="59">
        <f t="shared" si="1"/>
        <v>52420</v>
      </c>
      <c r="H6" s="60">
        <f t="shared" si="1"/>
        <v>0</v>
      </c>
      <c r="I6" s="60">
        <f t="shared" si="1"/>
        <v>0</v>
      </c>
      <c r="J6" s="59">
        <f t="shared" si="1"/>
        <v>52420</v>
      </c>
      <c r="K6" s="59">
        <f t="shared" si="1"/>
        <v>24391</v>
      </c>
      <c r="L6" s="60">
        <f t="shared" si="1"/>
        <v>493689</v>
      </c>
      <c r="M6" s="60">
        <f t="shared" si="1"/>
        <v>228644</v>
      </c>
      <c r="N6" s="59">
        <f t="shared" si="1"/>
        <v>746724</v>
      </c>
      <c r="O6" s="59">
        <f t="shared" si="1"/>
        <v>-7000</v>
      </c>
      <c r="P6" s="60">
        <f t="shared" si="1"/>
        <v>26096</v>
      </c>
      <c r="Q6" s="60">
        <f t="shared" si="1"/>
        <v>43873</v>
      </c>
      <c r="R6" s="59">
        <f t="shared" si="1"/>
        <v>62969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862113</v>
      </c>
      <c r="X6" s="60">
        <f t="shared" si="1"/>
        <v>846000</v>
      </c>
      <c r="Y6" s="59">
        <f t="shared" si="1"/>
        <v>16113</v>
      </c>
      <c r="Z6" s="61">
        <f>+IF(X6&lt;&gt;0,+(Y6/X6)*100,0)</f>
        <v>1.9046099290780143</v>
      </c>
      <c r="AA6" s="62">
        <f t="shared" si="1"/>
        <v>1128000</v>
      </c>
    </row>
    <row r="7" spans="1:27" ht="12.75">
      <c r="A7" s="291" t="s">
        <v>229</v>
      </c>
      <c r="B7" s="142"/>
      <c r="C7" s="60"/>
      <c r="D7" s="340"/>
      <c r="E7" s="60"/>
      <c r="F7" s="59">
        <v>1128000</v>
      </c>
      <c r="G7" s="59">
        <v>52420</v>
      </c>
      <c r="H7" s="60"/>
      <c r="I7" s="60"/>
      <c r="J7" s="59">
        <v>52420</v>
      </c>
      <c r="K7" s="59">
        <v>24391</v>
      </c>
      <c r="L7" s="60">
        <v>493689</v>
      </c>
      <c r="M7" s="60">
        <v>228644</v>
      </c>
      <c r="N7" s="59">
        <v>746724</v>
      </c>
      <c r="O7" s="59">
        <v>-7000</v>
      </c>
      <c r="P7" s="60">
        <v>26096</v>
      </c>
      <c r="Q7" s="60">
        <v>43873</v>
      </c>
      <c r="R7" s="59">
        <v>62969</v>
      </c>
      <c r="S7" s="59"/>
      <c r="T7" s="60"/>
      <c r="U7" s="60"/>
      <c r="V7" s="59"/>
      <c r="W7" s="59">
        <v>862113</v>
      </c>
      <c r="X7" s="60">
        <v>846000</v>
      </c>
      <c r="Y7" s="59">
        <v>16113</v>
      </c>
      <c r="Z7" s="61">
        <v>1.9</v>
      </c>
      <c r="AA7" s="62">
        <v>1128000</v>
      </c>
    </row>
    <row r="8" spans="1:27" ht="12.75">
      <c r="A8" s="361" t="s">
        <v>206</v>
      </c>
      <c r="B8" s="142"/>
      <c r="C8" s="60">
        <f aca="true" t="shared" si="2" ref="C8:Y8">SUM(C9:C10)</f>
        <v>5186893</v>
      </c>
      <c r="D8" s="340">
        <f t="shared" si="2"/>
        <v>0</v>
      </c>
      <c r="E8" s="60">
        <f t="shared" si="2"/>
        <v>4519200</v>
      </c>
      <c r="F8" s="59">
        <f t="shared" si="2"/>
        <v>2500000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1875000</v>
      </c>
      <c r="Y8" s="59">
        <f t="shared" si="2"/>
        <v>-1875000</v>
      </c>
      <c r="Z8" s="61">
        <f>+IF(X8&lt;&gt;0,+(Y8/X8)*100,0)</f>
        <v>-100</v>
      </c>
      <c r="AA8" s="62">
        <f>SUM(AA9:AA10)</f>
        <v>2500000</v>
      </c>
    </row>
    <row r="9" spans="1:27" ht="12.75">
      <c r="A9" s="291" t="s">
        <v>230</v>
      </c>
      <c r="B9" s="142"/>
      <c r="C9" s="60"/>
      <c r="D9" s="340"/>
      <c r="E9" s="60">
        <v>2019200</v>
      </c>
      <c r="F9" s="59">
        <v>2500000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1875000</v>
      </c>
      <c r="Y9" s="59">
        <v>-1875000</v>
      </c>
      <c r="Z9" s="61">
        <v>-100</v>
      </c>
      <c r="AA9" s="62">
        <v>2500000</v>
      </c>
    </row>
    <row r="10" spans="1:27" ht="12.75">
      <c r="A10" s="291" t="s">
        <v>231</v>
      </c>
      <c r="B10" s="142"/>
      <c r="C10" s="60">
        <v>5186893</v>
      </c>
      <c r="D10" s="340"/>
      <c r="E10" s="60">
        <v>2500000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1565265</v>
      </c>
      <c r="D11" s="363">
        <f aca="true" t="shared" si="3" ref="D11:AA11">+D12</f>
        <v>0</v>
      </c>
      <c r="E11" s="362">
        <f t="shared" si="3"/>
        <v>1128000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1565265</v>
      </c>
      <c r="D12" s="340"/>
      <c r="E12" s="60">
        <v>1128000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6100000</v>
      </c>
      <c r="D13" s="341">
        <f aca="true" t="shared" si="4" ref="D13:AA13">+D14</f>
        <v>0</v>
      </c>
      <c r="E13" s="275">
        <f t="shared" si="4"/>
        <v>1702400</v>
      </c>
      <c r="F13" s="342">
        <f t="shared" si="4"/>
        <v>2202400</v>
      </c>
      <c r="G13" s="342">
        <f t="shared" si="4"/>
        <v>0</v>
      </c>
      <c r="H13" s="275">
        <f t="shared" si="4"/>
        <v>129829</v>
      </c>
      <c r="I13" s="275">
        <f t="shared" si="4"/>
        <v>0</v>
      </c>
      <c r="J13" s="342">
        <f t="shared" si="4"/>
        <v>129829</v>
      </c>
      <c r="K13" s="342">
        <f t="shared" si="4"/>
        <v>6000</v>
      </c>
      <c r="L13" s="275">
        <f t="shared" si="4"/>
        <v>33086</v>
      </c>
      <c r="M13" s="275">
        <f t="shared" si="4"/>
        <v>930665</v>
      </c>
      <c r="N13" s="342">
        <f t="shared" si="4"/>
        <v>969751</v>
      </c>
      <c r="O13" s="342">
        <f t="shared" si="4"/>
        <v>258000</v>
      </c>
      <c r="P13" s="275">
        <f t="shared" si="4"/>
        <v>39655</v>
      </c>
      <c r="Q13" s="275">
        <f t="shared" si="4"/>
        <v>26707</v>
      </c>
      <c r="R13" s="342">
        <f t="shared" si="4"/>
        <v>324362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1423942</v>
      </c>
      <c r="X13" s="275">
        <f t="shared" si="4"/>
        <v>1651800</v>
      </c>
      <c r="Y13" s="342">
        <f t="shared" si="4"/>
        <v>-227858</v>
      </c>
      <c r="Z13" s="335">
        <f>+IF(X13&lt;&gt;0,+(Y13/X13)*100,0)</f>
        <v>-13.794527182467611</v>
      </c>
      <c r="AA13" s="273">
        <f t="shared" si="4"/>
        <v>2202400</v>
      </c>
    </row>
    <row r="14" spans="1:27" ht="12.75">
      <c r="A14" s="291" t="s">
        <v>233</v>
      </c>
      <c r="B14" s="136"/>
      <c r="C14" s="60">
        <v>6100000</v>
      </c>
      <c r="D14" s="340"/>
      <c r="E14" s="60">
        <v>1702400</v>
      </c>
      <c r="F14" s="59">
        <v>2202400</v>
      </c>
      <c r="G14" s="59"/>
      <c r="H14" s="60">
        <v>129829</v>
      </c>
      <c r="I14" s="60"/>
      <c r="J14" s="59">
        <v>129829</v>
      </c>
      <c r="K14" s="59">
        <v>6000</v>
      </c>
      <c r="L14" s="60">
        <v>33086</v>
      </c>
      <c r="M14" s="60">
        <v>930665</v>
      </c>
      <c r="N14" s="59">
        <v>969751</v>
      </c>
      <c r="O14" s="59">
        <v>258000</v>
      </c>
      <c r="P14" s="60">
        <v>39655</v>
      </c>
      <c r="Q14" s="60">
        <v>26707</v>
      </c>
      <c r="R14" s="59">
        <v>324362</v>
      </c>
      <c r="S14" s="59"/>
      <c r="T14" s="60"/>
      <c r="U14" s="60"/>
      <c r="V14" s="59"/>
      <c r="W14" s="59">
        <v>1423942</v>
      </c>
      <c r="X14" s="60">
        <v>1651800</v>
      </c>
      <c r="Y14" s="59">
        <v>-227858</v>
      </c>
      <c r="Z14" s="61">
        <v>-13.79</v>
      </c>
      <c r="AA14" s="62">
        <v>2202400</v>
      </c>
    </row>
    <row r="15" spans="1:27" ht="12.75">
      <c r="A15" s="361" t="s">
        <v>209</v>
      </c>
      <c r="B15" s="136"/>
      <c r="C15" s="60">
        <f aca="true" t="shared" si="5" ref="C15:Y15">SUM(C16:C20)</f>
        <v>4948994</v>
      </c>
      <c r="D15" s="340">
        <f t="shared" si="5"/>
        <v>0</v>
      </c>
      <c r="E15" s="60">
        <f t="shared" si="5"/>
        <v>650000</v>
      </c>
      <c r="F15" s="59">
        <f t="shared" si="5"/>
        <v>5469200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4101900</v>
      </c>
      <c r="Y15" s="59">
        <f t="shared" si="5"/>
        <v>-4101900</v>
      </c>
      <c r="Z15" s="61">
        <f>+IF(X15&lt;&gt;0,+(Y15/X15)*100,0)</f>
        <v>-100</v>
      </c>
      <c r="AA15" s="62">
        <f>SUM(AA16:AA20)</f>
        <v>5469200</v>
      </c>
    </row>
    <row r="16" spans="1:27" ht="12.75">
      <c r="A16" s="291" t="s">
        <v>234</v>
      </c>
      <c r="B16" s="300"/>
      <c r="C16" s="60">
        <v>127000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4821994</v>
      </c>
      <c r="D20" s="340"/>
      <c r="E20" s="60">
        <v>650000</v>
      </c>
      <c r="F20" s="59">
        <v>5469200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4101900</v>
      </c>
      <c r="Y20" s="59">
        <v>-4101900</v>
      </c>
      <c r="Z20" s="61">
        <v>-100</v>
      </c>
      <c r="AA20" s="62">
        <v>5469200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1221616</v>
      </c>
      <c r="D22" s="344">
        <f t="shared" si="6"/>
        <v>0</v>
      </c>
      <c r="E22" s="343">
        <f t="shared" si="6"/>
        <v>950000</v>
      </c>
      <c r="F22" s="345">
        <f t="shared" si="6"/>
        <v>575000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431250</v>
      </c>
      <c r="Y22" s="345">
        <f t="shared" si="6"/>
        <v>-431250</v>
      </c>
      <c r="Z22" s="336">
        <f>+IF(X22&lt;&gt;0,+(Y22/X22)*100,0)</f>
        <v>-100</v>
      </c>
      <c r="AA22" s="350">
        <f>SUM(AA23:AA32)</f>
        <v>575000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205430</v>
      </c>
      <c r="D24" s="340"/>
      <c r="E24" s="60">
        <v>200000</v>
      </c>
      <c r="F24" s="59">
        <v>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</v>
      </c>
      <c r="Y24" s="59">
        <v>-150000</v>
      </c>
      <c r="Z24" s="61">
        <v>-100</v>
      </c>
      <c r="AA24" s="62">
        <v>200000</v>
      </c>
    </row>
    <row r="25" spans="1:27" ht="12.75">
      <c r="A25" s="361" t="s">
        <v>239</v>
      </c>
      <c r="B25" s="142"/>
      <c r="C25" s="60">
        <v>1016186</v>
      </c>
      <c r="D25" s="340"/>
      <c r="E25" s="60">
        <v>500000</v>
      </c>
      <c r="F25" s="59">
        <v>75000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56250</v>
      </c>
      <c r="Y25" s="59">
        <v>-56250</v>
      </c>
      <c r="Z25" s="61">
        <v>-100</v>
      </c>
      <c r="AA25" s="62">
        <v>75000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250000</v>
      </c>
      <c r="F32" s="59">
        <v>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225000</v>
      </c>
      <c r="Y32" s="59">
        <v>-225000</v>
      </c>
      <c r="Z32" s="61">
        <v>-100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6620470</v>
      </c>
      <c r="D40" s="344">
        <f t="shared" si="9"/>
        <v>0</v>
      </c>
      <c r="E40" s="343">
        <f t="shared" si="9"/>
        <v>14696600</v>
      </c>
      <c r="F40" s="345">
        <f t="shared" si="9"/>
        <v>14311600</v>
      </c>
      <c r="G40" s="345">
        <f t="shared" si="9"/>
        <v>299685</v>
      </c>
      <c r="H40" s="343">
        <f t="shared" si="9"/>
        <v>2030334</v>
      </c>
      <c r="I40" s="343">
        <f t="shared" si="9"/>
        <v>1311522</v>
      </c>
      <c r="J40" s="345">
        <f t="shared" si="9"/>
        <v>3641541</v>
      </c>
      <c r="K40" s="345">
        <f t="shared" si="9"/>
        <v>4520072</v>
      </c>
      <c r="L40" s="343">
        <f t="shared" si="9"/>
        <v>1510185</v>
      </c>
      <c r="M40" s="343">
        <f t="shared" si="9"/>
        <v>1701821</v>
      </c>
      <c r="N40" s="345">
        <f t="shared" si="9"/>
        <v>7732078</v>
      </c>
      <c r="O40" s="345">
        <f t="shared" si="9"/>
        <v>-285800</v>
      </c>
      <c r="P40" s="343">
        <f t="shared" si="9"/>
        <v>1534289</v>
      </c>
      <c r="Q40" s="343">
        <f t="shared" si="9"/>
        <v>1470446</v>
      </c>
      <c r="R40" s="345">
        <f t="shared" si="9"/>
        <v>2718935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14092554</v>
      </c>
      <c r="X40" s="343">
        <f t="shared" si="9"/>
        <v>10733700</v>
      </c>
      <c r="Y40" s="345">
        <f t="shared" si="9"/>
        <v>3358854</v>
      </c>
      <c r="Z40" s="336">
        <f>+IF(X40&lt;&gt;0,+(Y40/X40)*100,0)</f>
        <v>31.29260180552838</v>
      </c>
      <c r="AA40" s="350">
        <f>SUM(AA41:AA49)</f>
        <v>14311600</v>
      </c>
    </row>
    <row r="41" spans="1:27" ht="12.75">
      <c r="A41" s="361" t="s">
        <v>248</v>
      </c>
      <c r="B41" s="142"/>
      <c r="C41" s="362">
        <v>2929152</v>
      </c>
      <c r="D41" s="363"/>
      <c r="E41" s="362">
        <v>1710000</v>
      </c>
      <c r="F41" s="364">
        <v>3250000</v>
      </c>
      <c r="G41" s="364">
        <v>16695</v>
      </c>
      <c r="H41" s="362">
        <v>103960</v>
      </c>
      <c r="I41" s="362">
        <v>43508</v>
      </c>
      <c r="J41" s="364">
        <v>164163</v>
      </c>
      <c r="K41" s="364">
        <v>100995</v>
      </c>
      <c r="L41" s="362">
        <v>357887</v>
      </c>
      <c r="M41" s="362">
        <v>88860</v>
      </c>
      <c r="N41" s="364">
        <v>547742</v>
      </c>
      <c r="O41" s="364">
        <v>-2520</v>
      </c>
      <c r="P41" s="362">
        <v>40503</v>
      </c>
      <c r="Q41" s="362">
        <v>283878</v>
      </c>
      <c r="R41" s="364">
        <v>321861</v>
      </c>
      <c r="S41" s="364"/>
      <c r="T41" s="362"/>
      <c r="U41" s="362"/>
      <c r="V41" s="364"/>
      <c r="W41" s="364">
        <v>1033766</v>
      </c>
      <c r="X41" s="362">
        <v>2437500</v>
      </c>
      <c r="Y41" s="364">
        <v>-1403734</v>
      </c>
      <c r="Z41" s="365">
        <v>-57.59</v>
      </c>
      <c r="AA41" s="366">
        <v>3250000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3503804</v>
      </c>
      <c r="D43" s="369"/>
      <c r="E43" s="305">
        <v>6482800</v>
      </c>
      <c r="F43" s="370">
        <v>5761600</v>
      </c>
      <c r="G43" s="370">
        <v>253090</v>
      </c>
      <c r="H43" s="305">
        <v>1926374</v>
      </c>
      <c r="I43" s="305">
        <v>1268014</v>
      </c>
      <c r="J43" s="370">
        <v>3447478</v>
      </c>
      <c r="K43" s="370">
        <v>4241430</v>
      </c>
      <c r="L43" s="305">
        <v>1078943</v>
      </c>
      <c r="M43" s="305">
        <v>1610935</v>
      </c>
      <c r="N43" s="370">
        <v>6931308</v>
      </c>
      <c r="O43" s="370">
        <v>-313288</v>
      </c>
      <c r="P43" s="305">
        <v>1465604</v>
      </c>
      <c r="Q43" s="305">
        <v>1147208</v>
      </c>
      <c r="R43" s="370">
        <v>2299524</v>
      </c>
      <c r="S43" s="370"/>
      <c r="T43" s="305"/>
      <c r="U43" s="305"/>
      <c r="V43" s="370"/>
      <c r="W43" s="370">
        <v>12678310</v>
      </c>
      <c r="X43" s="305">
        <v>4321200</v>
      </c>
      <c r="Y43" s="370">
        <v>8357110</v>
      </c>
      <c r="Z43" s="371">
        <v>193.4</v>
      </c>
      <c r="AA43" s="303">
        <v>5761600</v>
      </c>
    </row>
    <row r="44" spans="1:27" ht="12.75">
      <c r="A44" s="361" t="s">
        <v>251</v>
      </c>
      <c r="B44" s="136"/>
      <c r="C44" s="60">
        <v>187514</v>
      </c>
      <c r="D44" s="368"/>
      <c r="E44" s="54">
        <v>1703800</v>
      </c>
      <c r="F44" s="53"/>
      <c r="G44" s="53"/>
      <c r="H44" s="54"/>
      <c r="I44" s="54"/>
      <c r="J44" s="53"/>
      <c r="K44" s="53">
        <v>2559</v>
      </c>
      <c r="L44" s="54"/>
      <c r="M44" s="54">
        <v>526</v>
      </c>
      <c r="N44" s="53">
        <v>3085</v>
      </c>
      <c r="O44" s="53">
        <v>3508</v>
      </c>
      <c r="P44" s="54">
        <v>11316</v>
      </c>
      <c r="Q44" s="54">
        <v>28140</v>
      </c>
      <c r="R44" s="53">
        <v>42964</v>
      </c>
      <c r="S44" s="53"/>
      <c r="T44" s="54"/>
      <c r="U44" s="54"/>
      <c r="V44" s="53"/>
      <c r="W44" s="53">
        <v>46049</v>
      </c>
      <c r="X44" s="54"/>
      <c r="Y44" s="53">
        <v>46049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>
        <v>29900</v>
      </c>
      <c r="H47" s="54"/>
      <c r="I47" s="54"/>
      <c r="J47" s="53">
        <v>29900</v>
      </c>
      <c r="K47" s="53">
        <v>175088</v>
      </c>
      <c r="L47" s="54">
        <v>73355</v>
      </c>
      <c r="M47" s="54">
        <v>1500</v>
      </c>
      <c r="N47" s="53">
        <v>249943</v>
      </c>
      <c r="O47" s="53">
        <v>26500</v>
      </c>
      <c r="P47" s="54">
        <v>16866</v>
      </c>
      <c r="Q47" s="54">
        <v>11220</v>
      </c>
      <c r="R47" s="53">
        <v>54586</v>
      </c>
      <c r="S47" s="53"/>
      <c r="T47" s="54"/>
      <c r="U47" s="54"/>
      <c r="V47" s="53"/>
      <c r="W47" s="53">
        <v>334429</v>
      </c>
      <c r="X47" s="54"/>
      <c r="Y47" s="53">
        <v>334429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4800000</v>
      </c>
      <c r="F48" s="53">
        <v>5300000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3975000</v>
      </c>
      <c r="Y48" s="53">
        <v>-3975000</v>
      </c>
      <c r="Z48" s="94">
        <v>-100</v>
      </c>
      <c r="AA48" s="95">
        <v>5300000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25643238</v>
      </c>
      <c r="D60" s="346">
        <f t="shared" si="14"/>
        <v>0</v>
      </c>
      <c r="E60" s="219">
        <f t="shared" si="14"/>
        <v>23646200</v>
      </c>
      <c r="F60" s="264">
        <f t="shared" si="14"/>
        <v>26186200</v>
      </c>
      <c r="G60" s="264">
        <f t="shared" si="14"/>
        <v>352105</v>
      </c>
      <c r="H60" s="219">
        <f t="shared" si="14"/>
        <v>2160163</v>
      </c>
      <c r="I60" s="219">
        <f t="shared" si="14"/>
        <v>1311522</v>
      </c>
      <c r="J60" s="264">
        <f t="shared" si="14"/>
        <v>3823790</v>
      </c>
      <c r="K60" s="264">
        <f t="shared" si="14"/>
        <v>4550463</v>
      </c>
      <c r="L60" s="219">
        <f t="shared" si="14"/>
        <v>2036960</v>
      </c>
      <c r="M60" s="219">
        <f t="shared" si="14"/>
        <v>2861130</v>
      </c>
      <c r="N60" s="264">
        <f t="shared" si="14"/>
        <v>9448553</v>
      </c>
      <c r="O60" s="264">
        <f t="shared" si="14"/>
        <v>-34800</v>
      </c>
      <c r="P60" s="219">
        <f t="shared" si="14"/>
        <v>1600040</v>
      </c>
      <c r="Q60" s="219">
        <f t="shared" si="14"/>
        <v>1541026</v>
      </c>
      <c r="R60" s="264">
        <f t="shared" si="14"/>
        <v>3106266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16378609</v>
      </c>
      <c r="X60" s="219">
        <f t="shared" si="14"/>
        <v>19639650</v>
      </c>
      <c r="Y60" s="264">
        <f t="shared" si="14"/>
        <v>-3261041</v>
      </c>
      <c r="Z60" s="337">
        <f>+IF(X60&lt;&gt;0,+(Y60/X60)*100,0)</f>
        <v>-16.60437431420621</v>
      </c>
      <c r="AA60" s="232">
        <f>+AA57+AA54+AA51+AA40+AA37+AA34+AA22+AA5</f>
        <v>26186200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282666983</v>
      </c>
      <c r="D5" s="153">
        <f>SUM(D6:D8)</f>
        <v>0</v>
      </c>
      <c r="E5" s="154">
        <f t="shared" si="0"/>
        <v>310606309</v>
      </c>
      <c r="F5" s="100">
        <f t="shared" si="0"/>
        <v>297757807</v>
      </c>
      <c r="G5" s="100">
        <f t="shared" si="0"/>
        <v>100681060</v>
      </c>
      <c r="H5" s="100">
        <f t="shared" si="0"/>
        <v>11020564</v>
      </c>
      <c r="I5" s="100">
        <f t="shared" si="0"/>
        <v>14251237</v>
      </c>
      <c r="J5" s="100">
        <f t="shared" si="0"/>
        <v>125952861</v>
      </c>
      <c r="K5" s="100">
        <f t="shared" si="0"/>
        <v>27234644</v>
      </c>
      <c r="L5" s="100">
        <f t="shared" si="0"/>
        <v>17309045</v>
      </c>
      <c r="M5" s="100">
        <f t="shared" si="0"/>
        <v>64761173</v>
      </c>
      <c r="N5" s="100">
        <f t="shared" si="0"/>
        <v>109304862</v>
      </c>
      <c r="O5" s="100">
        <f t="shared" si="0"/>
        <v>6258094</v>
      </c>
      <c r="P5" s="100">
        <f t="shared" si="0"/>
        <v>8476391</v>
      </c>
      <c r="Q5" s="100">
        <f t="shared" si="0"/>
        <v>78931112</v>
      </c>
      <c r="R5" s="100">
        <f t="shared" si="0"/>
        <v>93665597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328923320</v>
      </c>
      <c r="X5" s="100">
        <f t="shared" si="0"/>
        <v>287940105</v>
      </c>
      <c r="Y5" s="100">
        <f t="shared" si="0"/>
        <v>40983215</v>
      </c>
      <c r="Z5" s="137">
        <f>+IF(X5&lt;&gt;0,+(Y5/X5)*100,0)</f>
        <v>14.233243055877889</v>
      </c>
      <c r="AA5" s="153">
        <f>SUM(AA6:AA8)</f>
        <v>297757807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281097924</v>
      </c>
      <c r="D7" s="157"/>
      <c r="E7" s="158">
        <v>310606309</v>
      </c>
      <c r="F7" s="159">
        <v>297757807</v>
      </c>
      <c r="G7" s="159">
        <v>93593912</v>
      </c>
      <c r="H7" s="159">
        <v>11020316</v>
      </c>
      <c r="I7" s="159">
        <v>14251089</v>
      </c>
      <c r="J7" s="159">
        <v>118865317</v>
      </c>
      <c r="K7" s="159">
        <v>27234496</v>
      </c>
      <c r="L7" s="159">
        <v>7293047</v>
      </c>
      <c r="M7" s="159">
        <v>52713025</v>
      </c>
      <c r="N7" s="159">
        <v>87240568</v>
      </c>
      <c r="O7" s="159">
        <v>6257946</v>
      </c>
      <c r="P7" s="159">
        <v>8476243</v>
      </c>
      <c r="Q7" s="159">
        <v>78930964</v>
      </c>
      <c r="R7" s="159">
        <v>93665153</v>
      </c>
      <c r="S7" s="159"/>
      <c r="T7" s="159"/>
      <c r="U7" s="159"/>
      <c r="V7" s="159"/>
      <c r="W7" s="159">
        <v>299771038</v>
      </c>
      <c r="X7" s="159">
        <v>287940105</v>
      </c>
      <c r="Y7" s="159">
        <v>11830933</v>
      </c>
      <c r="Z7" s="141">
        <v>4.11</v>
      </c>
      <c r="AA7" s="157">
        <v>297757807</v>
      </c>
    </row>
    <row r="8" spans="1:27" ht="12.75">
      <c r="A8" s="138" t="s">
        <v>77</v>
      </c>
      <c r="B8" s="136"/>
      <c r="C8" s="155">
        <v>1569059</v>
      </c>
      <c r="D8" s="155"/>
      <c r="E8" s="156"/>
      <c r="F8" s="60"/>
      <c r="G8" s="60">
        <v>7087148</v>
      </c>
      <c r="H8" s="60">
        <v>248</v>
      </c>
      <c r="I8" s="60">
        <v>148</v>
      </c>
      <c r="J8" s="60">
        <v>7087544</v>
      </c>
      <c r="K8" s="60">
        <v>148</v>
      </c>
      <c r="L8" s="60">
        <v>10015998</v>
      </c>
      <c r="M8" s="60">
        <v>12048148</v>
      </c>
      <c r="N8" s="60">
        <v>22064294</v>
      </c>
      <c r="O8" s="60">
        <v>148</v>
      </c>
      <c r="P8" s="60">
        <v>148</v>
      </c>
      <c r="Q8" s="60">
        <v>148</v>
      </c>
      <c r="R8" s="60">
        <v>444</v>
      </c>
      <c r="S8" s="60"/>
      <c r="T8" s="60"/>
      <c r="U8" s="60"/>
      <c r="V8" s="60"/>
      <c r="W8" s="60">
        <v>29152282</v>
      </c>
      <c r="X8" s="60"/>
      <c r="Y8" s="60">
        <v>29152282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2455315</v>
      </c>
      <c r="D9" s="153">
        <f>SUM(D10:D14)</f>
        <v>0</v>
      </c>
      <c r="E9" s="154">
        <f t="shared" si="1"/>
        <v>4618000</v>
      </c>
      <c r="F9" s="100">
        <f t="shared" si="1"/>
        <v>4207710</v>
      </c>
      <c r="G9" s="100">
        <f t="shared" si="1"/>
        <v>95481</v>
      </c>
      <c r="H9" s="100">
        <f t="shared" si="1"/>
        <v>92453</v>
      </c>
      <c r="I9" s="100">
        <f t="shared" si="1"/>
        <v>103290</v>
      </c>
      <c r="J9" s="100">
        <f t="shared" si="1"/>
        <v>291224</v>
      </c>
      <c r="K9" s="100">
        <f t="shared" si="1"/>
        <v>82768</v>
      </c>
      <c r="L9" s="100">
        <f t="shared" si="1"/>
        <v>93970</v>
      </c>
      <c r="M9" s="100">
        <f t="shared" si="1"/>
        <v>67031</v>
      </c>
      <c r="N9" s="100">
        <f t="shared" si="1"/>
        <v>243769</v>
      </c>
      <c r="O9" s="100">
        <f t="shared" si="1"/>
        <v>90034</v>
      </c>
      <c r="P9" s="100">
        <f t="shared" si="1"/>
        <v>74399</v>
      </c>
      <c r="Q9" s="100">
        <f t="shared" si="1"/>
        <v>77570</v>
      </c>
      <c r="R9" s="100">
        <f t="shared" si="1"/>
        <v>242003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776996</v>
      </c>
      <c r="X9" s="100">
        <f t="shared" si="1"/>
        <v>1745622</v>
      </c>
      <c r="Y9" s="100">
        <f t="shared" si="1"/>
        <v>-968626</v>
      </c>
      <c r="Z9" s="137">
        <f>+IF(X9&lt;&gt;0,+(Y9/X9)*100,0)</f>
        <v>-55.48887445277385</v>
      </c>
      <c r="AA9" s="153">
        <f>SUM(AA10:AA14)</f>
        <v>4207710</v>
      </c>
    </row>
    <row r="10" spans="1:27" ht="12.75">
      <c r="A10" s="138" t="s">
        <v>79</v>
      </c>
      <c r="B10" s="136"/>
      <c r="C10" s="155">
        <v>809026</v>
      </c>
      <c r="D10" s="155"/>
      <c r="E10" s="156">
        <v>1422000</v>
      </c>
      <c r="F10" s="60">
        <v>1279710</v>
      </c>
      <c r="G10" s="60">
        <v>87823</v>
      </c>
      <c r="H10" s="60">
        <v>86529</v>
      </c>
      <c r="I10" s="60">
        <v>97028</v>
      </c>
      <c r="J10" s="60">
        <v>271380</v>
      </c>
      <c r="K10" s="60">
        <v>72726</v>
      </c>
      <c r="L10" s="60">
        <v>86582</v>
      </c>
      <c r="M10" s="60">
        <v>57578</v>
      </c>
      <c r="N10" s="60">
        <v>216886</v>
      </c>
      <c r="O10" s="60">
        <v>82824</v>
      </c>
      <c r="P10" s="60">
        <v>67262</v>
      </c>
      <c r="Q10" s="60">
        <v>69415</v>
      </c>
      <c r="R10" s="60">
        <v>219501</v>
      </c>
      <c r="S10" s="60"/>
      <c r="T10" s="60"/>
      <c r="U10" s="60"/>
      <c r="V10" s="60"/>
      <c r="W10" s="60">
        <v>707767</v>
      </c>
      <c r="X10" s="60">
        <v>924372</v>
      </c>
      <c r="Y10" s="60">
        <v>-216605</v>
      </c>
      <c r="Z10" s="140">
        <v>-23.43</v>
      </c>
      <c r="AA10" s="155">
        <v>1279710</v>
      </c>
    </row>
    <row r="11" spans="1:27" ht="12.75">
      <c r="A11" s="138" t="s">
        <v>80</v>
      </c>
      <c r="B11" s="136"/>
      <c r="C11" s="155">
        <v>1322031</v>
      </c>
      <c r="D11" s="155"/>
      <c r="E11" s="156">
        <v>3193000</v>
      </c>
      <c r="F11" s="60">
        <v>2928000</v>
      </c>
      <c r="G11" s="60">
        <v>7658</v>
      </c>
      <c r="H11" s="60">
        <v>5924</v>
      </c>
      <c r="I11" s="60">
        <v>6262</v>
      </c>
      <c r="J11" s="60">
        <v>19844</v>
      </c>
      <c r="K11" s="60">
        <v>10042</v>
      </c>
      <c r="L11" s="60">
        <v>7388</v>
      </c>
      <c r="M11" s="60">
        <v>9453</v>
      </c>
      <c r="N11" s="60">
        <v>26883</v>
      </c>
      <c r="O11" s="60">
        <v>7210</v>
      </c>
      <c r="P11" s="60">
        <v>7137</v>
      </c>
      <c r="Q11" s="60">
        <v>8155</v>
      </c>
      <c r="R11" s="60">
        <v>22502</v>
      </c>
      <c r="S11" s="60"/>
      <c r="T11" s="60"/>
      <c r="U11" s="60"/>
      <c r="V11" s="60"/>
      <c r="W11" s="60">
        <v>69229</v>
      </c>
      <c r="X11" s="60">
        <v>819000</v>
      </c>
      <c r="Y11" s="60">
        <v>-749771</v>
      </c>
      <c r="Z11" s="140">
        <v>-91.55</v>
      </c>
      <c r="AA11" s="155">
        <v>2928000</v>
      </c>
    </row>
    <row r="12" spans="1:27" ht="12.75">
      <c r="A12" s="138" t="s">
        <v>81</v>
      </c>
      <c r="B12" s="136"/>
      <c r="C12" s="155">
        <v>324258</v>
      </c>
      <c r="D12" s="155"/>
      <c r="E12" s="156">
        <v>3000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2250</v>
      </c>
      <c r="Y12" s="60">
        <v>-2250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55922471</v>
      </c>
      <c r="D15" s="153">
        <f>SUM(D16:D18)</f>
        <v>0</v>
      </c>
      <c r="E15" s="154">
        <f t="shared" si="2"/>
        <v>54608000</v>
      </c>
      <c r="F15" s="100">
        <f t="shared" si="2"/>
        <v>51588000</v>
      </c>
      <c r="G15" s="100">
        <f t="shared" si="2"/>
        <v>22945</v>
      </c>
      <c r="H15" s="100">
        <f t="shared" si="2"/>
        <v>8182</v>
      </c>
      <c r="I15" s="100">
        <f t="shared" si="2"/>
        <v>11098</v>
      </c>
      <c r="J15" s="100">
        <f t="shared" si="2"/>
        <v>42225</v>
      </c>
      <c r="K15" s="100">
        <f t="shared" si="2"/>
        <v>48407</v>
      </c>
      <c r="L15" s="100">
        <f t="shared" si="2"/>
        <v>8584</v>
      </c>
      <c r="M15" s="100">
        <f t="shared" si="2"/>
        <v>17991</v>
      </c>
      <c r="N15" s="100">
        <f t="shared" si="2"/>
        <v>74982</v>
      </c>
      <c r="O15" s="100">
        <f t="shared" si="2"/>
        <v>22962</v>
      </c>
      <c r="P15" s="100">
        <f t="shared" si="2"/>
        <v>7930</v>
      </c>
      <c r="Q15" s="100">
        <f t="shared" si="2"/>
        <v>3926</v>
      </c>
      <c r="R15" s="100">
        <f t="shared" si="2"/>
        <v>34818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152025</v>
      </c>
      <c r="X15" s="100">
        <f t="shared" si="2"/>
        <v>1897497</v>
      </c>
      <c r="Y15" s="100">
        <f t="shared" si="2"/>
        <v>-1745472</v>
      </c>
      <c r="Z15" s="137">
        <f>+IF(X15&lt;&gt;0,+(Y15/X15)*100,0)</f>
        <v>-91.98812962550139</v>
      </c>
      <c r="AA15" s="153">
        <f>SUM(AA16:AA18)</f>
        <v>51588000</v>
      </c>
    </row>
    <row r="16" spans="1:27" ht="12.75">
      <c r="A16" s="138" t="s">
        <v>85</v>
      </c>
      <c r="B16" s="136"/>
      <c r="C16" s="155">
        <v>3777271</v>
      </c>
      <c r="D16" s="155"/>
      <c r="E16" s="156">
        <v>4530000</v>
      </c>
      <c r="F16" s="60">
        <v>1510000</v>
      </c>
      <c r="G16" s="60">
        <v>22945</v>
      </c>
      <c r="H16" s="60">
        <v>8182</v>
      </c>
      <c r="I16" s="60">
        <v>11098</v>
      </c>
      <c r="J16" s="60">
        <v>42225</v>
      </c>
      <c r="K16" s="60">
        <v>48407</v>
      </c>
      <c r="L16" s="60">
        <v>8584</v>
      </c>
      <c r="M16" s="60">
        <v>17991</v>
      </c>
      <c r="N16" s="60">
        <v>74982</v>
      </c>
      <c r="O16" s="60">
        <v>22962</v>
      </c>
      <c r="P16" s="60">
        <v>7930</v>
      </c>
      <c r="Q16" s="60">
        <v>3926</v>
      </c>
      <c r="R16" s="60">
        <v>34818</v>
      </c>
      <c r="S16" s="60"/>
      <c r="T16" s="60"/>
      <c r="U16" s="60"/>
      <c r="V16" s="60"/>
      <c r="W16" s="60">
        <v>152025</v>
      </c>
      <c r="X16" s="60">
        <v>1897497</v>
      </c>
      <c r="Y16" s="60">
        <v>-1745472</v>
      </c>
      <c r="Z16" s="140">
        <v>-91.99</v>
      </c>
      <c r="AA16" s="155">
        <v>1510000</v>
      </c>
    </row>
    <row r="17" spans="1:27" ht="12.75">
      <c r="A17" s="138" t="s">
        <v>86</v>
      </c>
      <c r="B17" s="136"/>
      <c r="C17" s="155">
        <v>52145200</v>
      </c>
      <c r="D17" s="155"/>
      <c r="E17" s="156">
        <v>50078000</v>
      </c>
      <c r="F17" s="60">
        <v>50078000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50078000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284079664</v>
      </c>
      <c r="D19" s="153">
        <f>SUM(D20:D23)</f>
        <v>0</v>
      </c>
      <c r="E19" s="154">
        <f t="shared" si="3"/>
        <v>404245524</v>
      </c>
      <c r="F19" s="100">
        <f t="shared" si="3"/>
        <v>375414349</v>
      </c>
      <c r="G19" s="100">
        <f t="shared" si="3"/>
        <v>25782501</v>
      </c>
      <c r="H19" s="100">
        <f t="shared" si="3"/>
        <v>25865506</v>
      </c>
      <c r="I19" s="100">
        <f t="shared" si="3"/>
        <v>29013623</v>
      </c>
      <c r="J19" s="100">
        <f t="shared" si="3"/>
        <v>80661630</v>
      </c>
      <c r="K19" s="100">
        <f t="shared" si="3"/>
        <v>13002613</v>
      </c>
      <c r="L19" s="100">
        <f t="shared" si="3"/>
        <v>22012640</v>
      </c>
      <c r="M19" s="100">
        <f t="shared" si="3"/>
        <v>29601741</v>
      </c>
      <c r="N19" s="100">
        <f t="shared" si="3"/>
        <v>64616994</v>
      </c>
      <c r="O19" s="100">
        <f t="shared" si="3"/>
        <v>21879727</v>
      </c>
      <c r="P19" s="100">
        <f t="shared" si="3"/>
        <v>31881763</v>
      </c>
      <c r="Q19" s="100">
        <f t="shared" si="3"/>
        <v>23681451</v>
      </c>
      <c r="R19" s="100">
        <f t="shared" si="3"/>
        <v>77442941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222721565</v>
      </c>
      <c r="X19" s="100">
        <f t="shared" si="3"/>
        <v>269824293</v>
      </c>
      <c r="Y19" s="100">
        <f t="shared" si="3"/>
        <v>-47102728</v>
      </c>
      <c r="Z19" s="137">
        <f>+IF(X19&lt;&gt;0,+(Y19/X19)*100,0)</f>
        <v>-17.45681512820641</v>
      </c>
      <c r="AA19" s="153">
        <f>SUM(AA20:AA23)</f>
        <v>375414349</v>
      </c>
    </row>
    <row r="20" spans="1:27" ht="12.75">
      <c r="A20" s="138" t="s">
        <v>89</v>
      </c>
      <c r="B20" s="136"/>
      <c r="C20" s="155">
        <v>162119703</v>
      </c>
      <c r="D20" s="155"/>
      <c r="E20" s="156">
        <v>211994541</v>
      </c>
      <c r="F20" s="60">
        <v>186824736</v>
      </c>
      <c r="G20" s="60">
        <v>14522590</v>
      </c>
      <c r="H20" s="60">
        <v>14951727</v>
      </c>
      <c r="I20" s="60">
        <v>18008039</v>
      </c>
      <c r="J20" s="60">
        <v>47482356</v>
      </c>
      <c r="K20" s="60">
        <v>2784918</v>
      </c>
      <c r="L20" s="60">
        <v>11630062</v>
      </c>
      <c r="M20" s="60">
        <v>13684199</v>
      </c>
      <c r="N20" s="60">
        <v>28099179</v>
      </c>
      <c r="O20" s="60">
        <v>11309637</v>
      </c>
      <c r="P20" s="60">
        <v>17823569</v>
      </c>
      <c r="Q20" s="60">
        <v>11219458</v>
      </c>
      <c r="R20" s="60">
        <v>40352664</v>
      </c>
      <c r="S20" s="60"/>
      <c r="T20" s="60"/>
      <c r="U20" s="60"/>
      <c r="V20" s="60"/>
      <c r="W20" s="60">
        <v>115934199</v>
      </c>
      <c r="X20" s="60">
        <v>165404106</v>
      </c>
      <c r="Y20" s="60">
        <v>-49469907</v>
      </c>
      <c r="Z20" s="140">
        <v>-29.91</v>
      </c>
      <c r="AA20" s="155">
        <v>186824736</v>
      </c>
    </row>
    <row r="21" spans="1:27" ht="12.75">
      <c r="A21" s="138" t="s">
        <v>90</v>
      </c>
      <c r="B21" s="136"/>
      <c r="C21" s="155">
        <v>56824889</v>
      </c>
      <c r="D21" s="155"/>
      <c r="E21" s="156">
        <v>89255244</v>
      </c>
      <c r="F21" s="60">
        <v>81359271</v>
      </c>
      <c r="G21" s="60">
        <v>5620695</v>
      </c>
      <c r="H21" s="60">
        <v>5262169</v>
      </c>
      <c r="I21" s="60">
        <v>5376024</v>
      </c>
      <c r="J21" s="60">
        <v>16258888</v>
      </c>
      <c r="K21" s="60">
        <v>4697276</v>
      </c>
      <c r="L21" s="60">
        <v>4830288</v>
      </c>
      <c r="M21" s="60">
        <v>5075986</v>
      </c>
      <c r="N21" s="60">
        <v>14603550</v>
      </c>
      <c r="O21" s="60">
        <v>5047377</v>
      </c>
      <c r="P21" s="60">
        <v>6917399</v>
      </c>
      <c r="Q21" s="60">
        <v>5753844</v>
      </c>
      <c r="R21" s="60">
        <v>17718620</v>
      </c>
      <c r="S21" s="60"/>
      <c r="T21" s="60"/>
      <c r="U21" s="60"/>
      <c r="V21" s="60"/>
      <c r="W21" s="60">
        <v>48581058</v>
      </c>
      <c r="X21" s="60">
        <v>65086650</v>
      </c>
      <c r="Y21" s="60">
        <v>-16505592</v>
      </c>
      <c r="Z21" s="140">
        <v>-25.36</v>
      </c>
      <c r="AA21" s="155">
        <v>81359271</v>
      </c>
    </row>
    <row r="22" spans="1:27" ht="12.75">
      <c r="A22" s="138" t="s">
        <v>91</v>
      </c>
      <c r="B22" s="136"/>
      <c r="C22" s="157">
        <v>37363806</v>
      </c>
      <c r="D22" s="157"/>
      <c r="E22" s="158">
        <v>63946891</v>
      </c>
      <c r="F22" s="159">
        <v>72726515</v>
      </c>
      <c r="G22" s="159">
        <v>2980743</v>
      </c>
      <c r="H22" s="159">
        <v>2989110</v>
      </c>
      <c r="I22" s="159">
        <v>2985831</v>
      </c>
      <c r="J22" s="159">
        <v>8955684</v>
      </c>
      <c r="K22" s="159">
        <v>2871115</v>
      </c>
      <c r="L22" s="159">
        <v>2946593</v>
      </c>
      <c r="M22" s="159">
        <v>8245208</v>
      </c>
      <c r="N22" s="159">
        <v>14062916</v>
      </c>
      <c r="O22" s="159">
        <v>2926354</v>
      </c>
      <c r="P22" s="159">
        <v>3948708</v>
      </c>
      <c r="Q22" s="159">
        <v>3646387</v>
      </c>
      <c r="R22" s="159">
        <v>10521449</v>
      </c>
      <c r="S22" s="159"/>
      <c r="T22" s="159"/>
      <c r="U22" s="159"/>
      <c r="V22" s="159"/>
      <c r="W22" s="159">
        <v>33540049</v>
      </c>
      <c r="X22" s="159">
        <v>32085522</v>
      </c>
      <c r="Y22" s="159">
        <v>1454527</v>
      </c>
      <c r="Z22" s="141">
        <v>4.53</v>
      </c>
      <c r="AA22" s="157">
        <v>72726515</v>
      </c>
    </row>
    <row r="23" spans="1:27" ht="12.75">
      <c r="A23" s="138" t="s">
        <v>92</v>
      </c>
      <c r="B23" s="136"/>
      <c r="C23" s="155">
        <v>27771266</v>
      </c>
      <c r="D23" s="155"/>
      <c r="E23" s="156">
        <v>39048848</v>
      </c>
      <c r="F23" s="60">
        <v>34503827</v>
      </c>
      <c r="G23" s="60">
        <v>2658473</v>
      </c>
      <c r="H23" s="60">
        <v>2662500</v>
      </c>
      <c r="I23" s="60">
        <v>2643729</v>
      </c>
      <c r="J23" s="60">
        <v>7964702</v>
      </c>
      <c r="K23" s="60">
        <v>2649304</v>
      </c>
      <c r="L23" s="60">
        <v>2605697</v>
      </c>
      <c r="M23" s="60">
        <v>2596348</v>
      </c>
      <c r="N23" s="60">
        <v>7851349</v>
      </c>
      <c r="O23" s="60">
        <v>2596359</v>
      </c>
      <c r="P23" s="60">
        <v>3192087</v>
      </c>
      <c r="Q23" s="60">
        <v>3061762</v>
      </c>
      <c r="R23" s="60">
        <v>8850208</v>
      </c>
      <c r="S23" s="60"/>
      <c r="T23" s="60"/>
      <c r="U23" s="60"/>
      <c r="V23" s="60"/>
      <c r="W23" s="60">
        <v>24666259</v>
      </c>
      <c r="X23" s="60">
        <v>7248015</v>
      </c>
      <c r="Y23" s="60">
        <v>17418244</v>
      </c>
      <c r="Z23" s="140">
        <v>240.32</v>
      </c>
      <c r="AA23" s="155">
        <v>34503827</v>
      </c>
    </row>
    <row r="24" spans="1:27" ht="12.75">
      <c r="A24" s="135" t="s">
        <v>93</v>
      </c>
      <c r="B24" s="142" t="s">
        <v>94</v>
      </c>
      <c r="C24" s="153">
        <v>17814</v>
      </c>
      <c r="D24" s="153"/>
      <c r="E24" s="154">
        <v>170000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37558503</v>
      </c>
      <c r="Y24" s="100">
        <v>-37558503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625142247</v>
      </c>
      <c r="D25" s="168">
        <f>+D5+D9+D15+D19+D24</f>
        <v>0</v>
      </c>
      <c r="E25" s="169">
        <f t="shared" si="4"/>
        <v>774247833</v>
      </c>
      <c r="F25" s="73">
        <f t="shared" si="4"/>
        <v>728967866</v>
      </c>
      <c r="G25" s="73">
        <f t="shared" si="4"/>
        <v>126581987</v>
      </c>
      <c r="H25" s="73">
        <f t="shared" si="4"/>
        <v>36986705</v>
      </c>
      <c r="I25" s="73">
        <f t="shared" si="4"/>
        <v>43379248</v>
      </c>
      <c r="J25" s="73">
        <f t="shared" si="4"/>
        <v>206947940</v>
      </c>
      <c r="K25" s="73">
        <f t="shared" si="4"/>
        <v>40368432</v>
      </c>
      <c r="L25" s="73">
        <f t="shared" si="4"/>
        <v>39424239</v>
      </c>
      <c r="M25" s="73">
        <f t="shared" si="4"/>
        <v>94447936</v>
      </c>
      <c r="N25" s="73">
        <f t="shared" si="4"/>
        <v>174240607</v>
      </c>
      <c r="O25" s="73">
        <f t="shared" si="4"/>
        <v>28250817</v>
      </c>
      <c r="P25" s="73">
        <f t="shared" si="4"/>
        <v>40440483</v>
      </c>
      <c r="Q25" s="73">
        <f t="shared" si="4"/>
        <v>102694059</v>
      </c>
      <c r="R25" s="73">
        <f t="shared" si="4"/>
        <v>171385359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552573906</v>
      </c>
      <c r="X25" s="73">
        <f t="shared" si="4"/>
        <v>598966020</v>
      </c>
      <c r="Y25" s="73">
        <f t="shared" si="4"/>
        <v>-46392114</v>
      </c>
      <c r="Z25" s="170">
        <f>+IF(X25&lt;&gt;0,+(Y25/X25)*100,0)</f>
        <v>-7.745366590244969</v>
      </c>
      <c r="AA25" s="168">
        <f>+AA5+AA9+AA15+AA19+AA24</f>
        <v>728967866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375433085</v>
      </c>
      <c r="D28" s="153">
        <f>SUM(D29:D31)</f>
        <v>0</v>
      </c>
      <c r="E28" s="154">
        <f t="shared" si="5"/>
        <v>366299518</v>
      </c>
      <c r="F28" s="100">
        <f t="shared" si="5"/>
        <v>275451632</v>
      </c>
      <c r="G28" s="100">
        <f t="shared" si="5"/>
        <v>7758776</v>
      </c>
      <c r="H28" s="100">
        <f t="shared" si="5"/>
        <v>5183007</v>
      </c>
      <c r="I28" s="100">
        <f t="shared" si="5"/>
        <v>10371473</v>
      </c>
      <c r="J28" s="100">
        <f t="shared" si="5"/>
        <v>23313256</v>
      </c>
      <c r="K28" s="100">
        <f t="shared" si="5"/>
        <v>21113293</v>
      </c>
      <c r="L28" s="100">
        <f t="shared" si="5"/>
        <v>81404707</v>
      </c>
      <c r="M28" s="100">
        <f t="shared" si="5"/>
        <v>44303996</v>
      </c>
      <c r="N28" s="100">
        <f t="shared" si="5"/>
        <v>146821996</v>
      </c>
      <c r="O28" s="100">
        <f t="shared" si="5"/>
        <v>20353770</v>
      </c>
      <c r="P28" s="100">
        <f t="shared" si="5"/>
        <v>16018720</v>
      </c>
      <c r="Q28" s="100">
        <f t="shared" si="5"/>
        <v>22561912</v>
      </c>
      <c r="R28" s="100">
        <f t="shared" si="5"/>
        <v>58934402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229069654</v>
      </c>
      <c r="X28" s="100">
        <f t="shared" si="5"/>
        <v>276229872</v>
      </c>
      <c r="Y28" s="100">
        <f t="shared" si="5"/>
        <v>-47160218</v>
      </c>
      <c r="Z28" s="137">
        <f>+IF(X28&lt;&gt;0,+(Y28/X28)*100,0)</f>
        <v>-17.07281607834217</v>
      </c>
      <c r="AA28" s="153">
        <f>SUM(AA29:AA31)</f>
        <v>275451632</v>
      </c>
    </row>
    <row r="29" spans="1:27" ht="12.75">
      <c r="A29" s="138" t="s">
        <v>75</v>
      </c>
      <c r="B29" s="136"/>
      <c r="C29" s="155">
        <v>58538552</v>
      </c>
      <c r="D29" s="155"/>
      <c r="E29" s="156">
        <v>66151056</v>
      </c>
      <c r="F29" s="60">
        <v>66151056</v>
      </c>
      <c r="G29" s="60">
        <v>666279</v>
      </c>
      <c r="H29" s="60">
        <v>1039225</v>
      </c>
      <c r="I29" s="60">
        <v>2567119</v>
      </c>
      <c r="J29" s="60">
        <v>4272623</v>
      </c>
      <c r="K29" s="60">
        <v>1352257</v>
      </c>
      <c r="L29" s="60">
        <v>14379984</v>
      </c>
      <c r="M29" s="60">
        <v>7391822</v>
      </c>
      <c r="N29" s="60">
        <v>23124063</v>
      </c>
      <c r="O29" s="60">
        <v>4049812</v>
      </c>
      <c r="P29" s="60">
        <v>3864470</v>
      </c>
      <c r="Q29" s="60">
        <v>4718231</v>
      </c>
      <c r="R29" s="60">
        <v>12632513</v>
      </c>
      <c r="S29" s="60"/>
      <c r="T29" s="60"/>
      <c r="U29" s="60"/>
      <c r="V29" s="60"/>
      <c r="W29" s="60">
        <v>40029199</v>
      </c>
      <c r="X29" s="60">
        <v>42126192</v>
      </c>
      <c r="Y29" s="60">
        <v>-2096993</v>
      </c>
      <c r="Z29" s="140">
        <v>-4.98</v>
      </c>
      <c r="AA29" s="155">
        <v>66151056</v>
      </c>
    </row>
    <row r="30" spans="1:27" ht="12.75">
      <c r="A30" s="138" t="s">
        <v>76</v>
      </c>
      <c r="B30" s="136"/>
      <c r="C30" s="157">
        <v>286911793</v>
      </c>
      <c r="D30" s="157"/>
      <c r="E30" s="158">
        <v>300148462</v>
      </c>
      <c r="F30" s="159">
        <v>172437694</v>
      </c>
      <c r="G30" s="159">
        <v>602225</v>
      </c>
      <c r="H30" s="159">
        <v>1303486</v>
      </c>
      <c r="I30" s="159">
        <v>2235689</v>
      </c>
      <c r="J30" s="159">
        <v>4141400</v>
      </c>
      <c r="K30" s="159">
        <v>3537203</v>
      </c>
      <c r="L30" s="159">
        <v>12290611</v>
      </c>
      <c r="M30" s="159">
        <v>7221076</v>
      </c>
      <c r="N30" s="159">
        <v>23048890</v>
      </c>
      <c r="O30" s="159">
        <v>3092191</v>
      </c>
      <c r="P30" s="159">
        <v>5797119</v>
      </c>
      <c r="Q30" s="159">
        <v>3630341</v>
      </c>
      <c r="R30" s="159">
        <v>12519651</v>
      </c>
      <c r="S30" s="159"/>
      <c r="T30" s="159"/>
      <c r="U30" s="159"/>
      <c r="V30" s="159"/>
      <c r="W30" s="159">
        <v>39709941</v>
      </c>
      <c r="X30" s="159">
        <v>234103680</v>
      </c>
      <c r="Y30" s="159">
        <v>-194393739</v>
      </c>
      <c r="Z30" s="141">
        <v>-83.04</v>
      </c>
      <c r="AA30" s="157">
        <v>172437694</v>
      </c>
    </row>
    <row r="31" spans="1:27" ht="12.75">
      <c r="A31" s="138" t="s">
        <v>77</v>
      </c>
      <c r="B31" s="136"/>
      <c r="C31" s="155">
        <v>29982740</v>
      </c>
      <c r="D31" s="155"/>
      <c r="E31" s="156"/>
      <c r="F31" s="60">
        <v>36862882</v>
      </c>
      <c r="G31" s="60">
        <v>6490272</v>
      </c>
      <c r="H31" s="60">
        <v>2840296</v>
      </c>
      <c r="I31" s="60">
        <v>5568665</v>
      </c>
      <c r="J31" s="60">
        <v>14899233</v>
      </c>
      <c r="K31" s="60">
        <v>16223833</v>
      </c>
      <c r="L31" s="60">
        <v>54734112</v>
      </c>
      <c r="M31" s="60">
        <v>29691098</v>
      </c>
      <c r="N31" s="60">
        <v>100649043</v>
      </c>
      <c r="O31" s="60">
        <v>13211767</v>
      </c>
      <c r="P31" s="60">
        <v>6357131</v>
      </c>
      <c r="Q31" s="60">
        <v>14213340</v>
      </c>
      <c r="R31" s="60">
        <v>33782238</v>
      </c>
      <c r="S31" s="60"/>
      <c r="T31" s="60"/>
      <c r="U31" s="60"/>
      <c r="V31" s="60"/>
      <c r="W31" s="60">
        <v>149330514</v>
      </c>
      <c r="X31" s="60"/>
      <c r="Y31" s="60">
        <v>149330514</v>
      </c>
      <c r="Z31" s="140">
        <v>0</v>
      </c>
      <c r="AA31" s="155">
        <v>36862882</v>
      </c>
    </row>
    <row r="32" spans="1:27" ht="12.75">
      <c r="A32" s="135" t="s">
        <v>78</v>
      </c>
      <c r="B32" s="136"/>
      <c r="C32" s="153">
        <f aca="true" t="shared" si="6" ref="C32:Y32">SUM(C33:C37)</f>
        <v>58676714</v>
      </c>
      <c r="D32" s="153">
        <f>SUM(D33:D37)</f>
        <v>0</v>
      </c>
      <c r="E32" s="154">
        <f t="shared" si="6"/>
        <v>76279129</v>
      </c>
      <c r="F32" s="100">
        <f t="shared" si="6"/>
        <v>83582515</v>
      </c>
      <c r="G32" s="100">
        <f t="shared" si="6"/>
        <v>148854</v>
      </c>
      <c r="H32" s="100">
        <f t="shared" si="6"/>
        <v>148824</v>
      </c>
      <c r="I32" s="100">
        <f t="shared" si="6"/>
        <v>130730</v>
      </c>
      <c r="J32" s="100">
        <f t="shared" si="6"/>
        <v>428408</v>
      </c>
      <c r="K32" s="100">
        <f t="shared" si="6"/>
        <v>644797</v>
      </c>
      <c r="L32" s="100">
        <f t="shared" si="6"/>
        <v>668866</v>
      </c>
      <c r="M32" s="100">
        <f t="shared" si="6"/>
        <v>564017</v>
      </c>
      <c r="N32" s="100">
        <f t="shared" si="6"/>
        <v>1877680</v>
      </c>
      <c r="O32" s="100">
        <f t="shared" si="6"/>
        <v>455398</v>
      </c>
      <c r="P32" s="100">
        <f t="shared" si="6"/>
        <v>491101</v>
      </c>
      <c r="Q32" s="100">
        <f t="shared" si="6"/>
        <v>570653</v>
      </c>
      <c r="R32" s="100">
        <f t="shared" si="6"/>
        <v>1517152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3823240</v>
      </c>
      <c r="X32" s="100">
        <f t="shared" si="6"/>
        <v>58838580</v>
      </c>
      <c r="Y32" s="100">
        <f t="shared" si="6"/>
        <v>-55015340</v>
      </c>
      <c r="Z32" s="137">
        <f>+IF(X32&lt;&gt;0,+(Y32/X32)*100,0)</f>
        <v>-93.50215453873972</v>
      </c>
      <c r="AA32" s="153">
        <f>SUM(AA33:AA37)</f>
        <v>83582515</v>
      </c>
    </row>
    <row r="33" spans="1:27" ht="12.75">
      <c r="A33" s="138" t="s">
        <v>79</v>
      </c>
      <c r="B33" s="136"/>
      <c r="C33" s="155">
        <v>36181061</v>
      </c>
      <c r="D33" s="155"/>
      <c r="E33" s="156">
        <v>45411254</v>
      </c>
      <c r="F33" s="60">
        <v>73040290</v>
      </c>
      <c r="G33" s="60"/>
      <c r="H33" s="60"/>
      <c r="I33" s="60">
        <v>9000</v>
      </c>
      <c r="J33" s="60">
        <v>9000</v>
      </c>
      <c r="K33" s="60">
        <v>188470</v>
      </c>
      <c r="L33" s="60">
        <v>348858</v>
      </c>
      <c r="M33" s="60">
        <v>349530</v>
      </c>
      <c r="N33" s="60">
        <v>886858</v>
      </c>
      <c r="O33" s="60">
        <v>261519</v>
      </c>
      <c r="P33" s="60">
        <v>376921</v>
      </c>
      <c r="Q33" s="60">
        <v>319384</v>
      </c>
      <c r="R33" s="60">
        <v>957824</v>
      </c>
      <c r="S33" s="60"/>
      <c r="T33" s="60"/>
      <c r="U33" s="60"/>
      <c r="V33" s="60"/>
      <c r="W33" s="60">
        <v>1853682</v>
      </c>
      <c r="X33" s="60">
        <v>33962670</v>
      </c>
      <c r="Y33" s="60">
        <v>-32108988</v>
      </c>
      <c r="Z33" s="140">
        <v>-94.54</v>
      </c>
      <c r="AA33" s="155">
        <v>73040290</v>
      </c>
    </row>
    <row r="34" spans="1:27" ht="12.75">
      <c r="A34" s="138" t="s">
        <v>80</v>
      </c>
      <c r="B34" s="136"/>
      <c r="C34" s="155">
        <v>13958448</v>
      </c>
      <c r="D34" s="155"/>
      <c r="E34" s="156">
        <v>17752432</v>
      </c>
      <c r="F34" s="60">
        <v>8360000</v>
      </c>
      <c r="G34" s="60">
        <v>44129</v>
      </c>
      <c r="H34" s="60">
        <v>5750</v>
      </c>
      <c r="I34" s="60"/>
      <c r="J34" s="60">
        <v>49879</v>
      </c>
      <c r="K34" s="60">
        <v>263069</v>
      </c>
      <c r="L34" s="60">
        <v>159955</v>
      </c>
      <c r="M34" s="60">
        <v>37886</v>
      </c>
      <c r="N34" s="60">
        <v>460910</v>
      </c>
      <c r="O34" s="60">
        <v>29420</v>
      </c>
      <c r="P34" s="60">
        <v>23340</v>
      </c>
      <c r="Q34" s="60">
        <v>95973</v>
      </c>
      <c r="R34" s="60">
        <v>148733</v>
      </c>
      <c r="S34" s="60"/>
      <c r="T34" s="60"/>
      <c r="U34" s="60"/>
      <c r="V34" s="60"/>
      <c r="W34" s="60">
        <v>659522</v>
      </c>
      <c r="X34" s="60">
        <v>13914324</v>
      </c>
      <c r="Y34" s="60">
        <v>-13254802</v>
      </c>
      <c r="Z34" s="140">
        <v>-95.26</v>
      </c>
      <c r="AA34" s="155">
        <v>8360000</v>
      </c>
    </row>
    <row r="35" spans="1:27" ht="12.75">
      <c r="A35" s="138" t="s">
        <v>81</v>
      </c>
      <c r="B35" s="136"/>
      <c r="C35" s="155">
        <v>7103322</v>
      </c>
      <c r="D35" s="155"/>
      <c r="E35" s="156">
        <v>11531796</v>
      </c>
      <c r="F35" s="60">
        <v>1300000</v>
      </c>
      <c r="G35" s="60">
        <v>94520</v>
      </c>
      <c r="H35" s="60">
        <v>110741</v>
      </c>
      <c r="I35" s="60">
        <v>87834</v>
      </c>
      <c r="J35" s="60">
        <v>293095</v>
      </c>
      <c r="K35" s="60">
        <v>133577</v>
      </c>
      <c r="L35" s="60">
        <v>104903</v>
      </c>
      <c r="M35" s="60">
        <v>103575</v>
      </c>
      <c r="N35" s="60">
        <v>342055</v>
      </c>
      <c r="O35" s="60">
        <v>127286</v>
      </c>
      <c r="P35" s="60">
        <v>90840</v>
      </c>
      <c r="Q35" s="60">
        <v>123426</v>
      </c>
      <c r="R35" s="60">
        <v>341552</v>
      </c>
      <c r="S35" s="60"/>
      <c r="T35" s="60"/>
      <c r="U35" s="60"/>
      <c r="V35" s="60"/>
      <c r="W35" s="60">
        <v>976702</v>
      </c>
      <c r="X35" s="60">
        <v>9773847</v>
      </c>
      <c r="Y35" s="60">
        <v>-8797145</v>
      </c>
      <c r="Z35" s="140">
        <v>-90.01</v>
      </c>
      <c r="AA35" s="155">
        <v>1300000</v>
      </c>
    </row>
    <row r="36" spans="1:27" ht="12.75">
      <c r="A36" s="138" t="s">
        <v>82</v>
      </c>
      <c r="B36" s="136"/>
      <c r="C36" s="155">
        <v>1433883</v>
      </c>
      <c r="D36" s="155"/>
      <c r="E36" s="156">
        <v>1583647</v>
      </c>
      <c r="F36" s="60">
        <v>882225</v>
      </c>
      <c r="G36" s="60">
        <v>10205</v>
      </c>
      <c r="H36" s="60">
        <v>32333</v>
      </c>
      <c r="I36" s="60">
        <v>33896</v>
      </c>
      <c r="J36" s="60">
        <v>76434</v>
      </c>
      <c r="K36" s="60">
        <v>59681</v>
      </c>
      <c r="L36" s="60">
        <v>55150</v>
      </c>
      <c r="M36" s="60">
        <v>73026</v>
      </c>
      <c r="N36" s="60">
        <v>187857</v>
      </c>
      <c r="O36" s="60">
        <v>37173</v>
      </c>
      <c r="P36" s="60"/>
      <c r="Q36" s="60">
        <v>31870</v>
      </c>
      <c r="R36" s="60">
        <v>69043</v>
      </c>
      <c r="S36" s="60"/>
      <c r="T36" s="60"/>
      <c r="U36" s="60"/>
      <c r="V36" s="60"/>
      <c r="W36" s="60">
        <v>333334</v>
      </c>
      <c r="X36" s="60">
        <v>1187739</v>
      </c>
      <c r="Y36" s="60">
        <v>-854405</v>
      </c>
      <c r="Z36" s="140">
        <v>-71.94</v>
      </c>
      <c r="AA36" s="155">
        <v>882225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101193128</v>
      </c>
      <c r="D38" s="153">
        <f>SUM(D39:D41)</f>
        <v>0</v>
      </c>
      <c r="E38" s="154">
        <f t="shared" si="7"/>
        <v>100714833</v>
      </c>
      <c r="F38" s="100">
        <f t="shared" si="7"/>
        <v>151212835</v>
      </c>
      <c r="G38" s="100">
        <f t="shared" si="7"/>
        <v>620422</v>
      </c>
      <c r="H38" s="100">
        <f t="shared" si="7"/>
        <v>765527</v>
      </c>
      <c r="I38" s="100">
        <f t="shared" si="7"/>
        <v>974920</v>
      </c>
      <c r="J38" s="100">
        <f t="shared" si="7"/>
        <v>2360869</v>
      </c>
      <c r="K38" s="100">
        <f t="shared" si="7"/>
        <v>1478916</v>
      </c>
      <c r="L38" s="100">
        <f t="shared" si="7"/>
        <v>1255444</v>
      </c>
      <c r="M38" s="100">
        <f t="shared" si="7"/>
        <v>1962882</v>
      </c>
      <c r="N38" s="100">
        <f t="shared" si="7"/>
        <v>4697242</v>
      </c>
      <c r="O38" s="100">
        <f t="shared" si="7"/>
        <v>347511</v>
      </c>
      <c r="P38" s="100">
        <f t="shared" si="7"/>
        <v>1655129</v>
      </c>
      <c r="Q38" s="100">
        <f t="shared" si="7"/>
        <v>1394545</v>
      </c>
      <c r="R38" s="100">
        <f t="shared" si="7"/>
        <v>3397185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10455296</v>
      </c>
      <c r="X38" s="100">
        <f t="shared" si="7"/>
        <v>159641145</v>
      </c>
      <c r="Y38" s="100">
        <f t="shared" si="7"/>
        <v>-149185849</v>
      </c>
      <c r="Z38" s="137">
        <f>+IF(X38&lt;&gt;0,+(Y38/X38)*100,0)</f>
        <v>-93.45075105794311</v>
      </c>
      <c r="AA38" s="153">
        <f>SUM(AA39:AA41)</f>
        <v>151212835</v>
      </c>
    </row>
    <row r="39" spans="1:27" ht="12.75">
      <c r="A39" s="138" t="s">
        <v>85</v>
      </c>
      <c r="B39" s="136"/>
      <c r="C39" s="155">
        <v>786043</v>
      </c>
      <c r="D39" s="155"/>
      <c r="E39" s="156">
        <v>2580252</v>
      </c>
      <c r="F39" s="60">
        <v>3130000</v>
      </c>
      <c r="G39" s="60">
        <v>568002</v>
      </c>
      <c r="H39" s="60">
        <v>221889</v>
      </c>
      <c r="I39" s="60">
        <v>219436</v>
      </c>
      <c r="J39" s="60">
        <v>1009327</v>
      </c>
      <c r="K39" s="60">
        <v>413236</v>
      </c>
      <c r="L39" s="60">
        <v>440107</v>
      </c>
      <c r="M39" s="60">
        <v>904638</v>
      </c>
      <c r="N39" s="60">
        <v>1757981</v>
      </c>
      <c r="O39" s="60">
        <v>607205</v>
      </c>
      <c r="P39" s="60">
        <v>816828</v>
      </c>
      <c r="Q39" s="60">
        <v>620186</v>
      </c>
      <c r="R39" s="60">
        <v>2044219</v>
      </c>
      <c r="S39" s="60"/>
      <c r="T39" s="60"/>
      <c r="U39" s="60"/>
      <c r="V39" s="60"/>
      <c r="W39" s="60">
        <v>4811527</v>
      </c>
      <c r="X39" s="60">
        <v>1935189</v>
      </c>
      <c r="Y39" s="60">
        <v>2876338</v>
      </c>
      <c r="Z39" s="140">
        <v>148.63</v>
      </c>
      <c r="AA39" s="155">
        <v>3130000</v>
      </c>
    </row>
    <row r="40" spans="1:27" ht="12.75">
      <c r="A40" s="138" t="s">
        <v>86</v>
      </c>
      <c r="B40" s="136"/>
      <c r="C40" s="155">
        <v>100407085</v>
      </c>
      <c r="D40" s="155"/>
      <c r="E40" s="156">
        <v>98134581</v>
      </c>
      <c r="F40" s="60">
        <v>148082835</v>
      </c>
      <c r="G40" s="60">
        <v>52420</v>
      </c>
      <c r="H40" s="60">
        <v>543638</v>
      </c>
      <c r="I40" s="60">
        <v>755484</v>
      </c>
      <c r="J40" s="60">
        <v>1351542</v>
      </c>
      <c r="K40" s="60">
        <v>1065680</v>
      </c>
      <c r="L40" s="60">
        <v>815337</v>
      </c>
      <c r="M40" s="60">
        <v>1058244</v>
      </c>
      <c r="N40" s="60">
        <v>2939261</v>
      </c>
      <c r="O40" s="60">
        <v>-259694</v>
      </c>
      <c r="P40" s="60">
        <v>838301</v>
      </c>
      <c r="Q40" s="60">
        <v>774359</v>
      </c>
      <c r="R40" s="60">
        <v>1352966</v>
      </c>
      <c r="S40" s="60"/>
      <c r="T40" s="60"/>
      <c r="U40" s="60"/>
      <c r="V40" s="60"/>
      <c r="W40" s="60">
        <v>5643769</v>
      </c>
      <c r="X40" s="60">
        <v>78852978</v>
      </c>
      <c r="Y40" s="60">
        <v>-73209209</v>
      </c>
      <c r="Z40" s="140">
        <v>-92.84</v>
      </c>
      <c r="AA40" s="155">
        <v>148082835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78852978</v>
      </c>
      <c r="Y41" s="60">
        <v>-78852978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291395499</v>
      </c>
      <c r="D42" s="153">
        <f>SUM(D43:D46)</f>
        <v>0</v>
      </c>
      <c r="E42" s="154">
        <f t="shared" si="8"/>
        <v>241196791</v>
      </c>
      <c r="F42" s="100">
        <f t="shared" si="8"/>
        <v>186825716</v>
      </c>
      <c r="G42" s="100">
        <f t="shared" si="8"/>
        <v>3857243</v>
      </c>
      <c r="H42" s="100">
        <f t="shared" si="8"/>
        <v>4059327</v>
      </c>
      <c r="I42" s="100">
        <f t="shared" si="8"/>
        <v>8087947</v>
      </c>
      <c r="J42" s="100">
        <f t="shared" si="8"/>
        <v>16004517</v>
      </c>
      <c r="K42" s="100">
        <f t="shared" si="8"/>
        <v>5408934</v>
      </c>
      <c r="L42" s="100">
        <f t="shared" si="8"/>
        <v>13855113</v>
      </c>
      <c r="M42" s="100">
        <f t="shared" si="8"/>
        <v>26775735</v>
      </c>
      <c r="N42" s="100">
        <f t="shared" si="8"/>
        <v>46039782</v>
      </c>
      <c r="O42" s="100">
        <f t="shared" si="8"/>
        <v>8265659</v>
      </c>
      <c r="P42" s="100">
        <f t="shared" si="8"/>
        <v>3347334</v>
      </c>
      <c r="Q42" s="100">
        <f t="shared" si="8"/>
        <v>18375204</v>
      </c>
      <c r="R42" s="100">
        <f t="shared" si="8"/>
        <v>29988197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92032496</v>
      </c>
      <c r="X42" s="100">
        <f t="shared" si="8"/>
        <v>224862723</v>
      </c>
      <c r="Y42" s="100">
        <f t="shared" si="8"/>
        <v>-132830227</v>
      </c>
      <c r="Z42" s="137">
        <f>+IF(X42&lt;&gt;0,+(Y42/X42)*100,0)</f>
        <v>-59.071697268381826</v>
      </c>
      <c r="AA42" s="153">
        <f>SUM(AA43:AA46)</f>
        <v>186825716</v>
      </c>
    </row>
    <row r="43" spans="1:27" ht="12.75">
      <c r="A43" s="138" t="s">
        <v>89</v>
      </c>
      <c r="B43" s="136"/>
      <c r="C43" s="155">
        <v>202750291</v>
      </c>
      <c r="D43" s="155"/>
      <c r="E43" s="156">
        <v>153798578</v>
      </c>
      <c r="F43" s="60">
        <v>130000000</v>
      </c>
      <c r="G43" s="60"/>
      <c r="H43" s="60"/>
      <c r="I43" s="60">
        <v>3511096</v>
      </c>
      <c r="J43" s="60">
        <v>3511096</v>
      </c>
      <c r="K43" s="60">
        <v>78641</v>
      </c>
      <c r="L43" s="60">
        <v>3508772</v>
      </c>
      <c r="M43" s="60">
        <v>21436744</v>
      </c>
      <c r="N43" s="60">
        <v>25024157</v>
      </c>
      <c r="O43" s="60">
        <v>6581965</v>
      </c>
      <c r="P43" s="60">
        <v>1222383</v>
      </c>
      <c r="Q43" s="60">
        <v>15615631</v>
      </c>
      <c r="R43" s="60">
        <v>23419979</v>
      </c>
      <c r="S43" s="60"/>
      <c r="T43" s="60"/>
      <c r="U43" s="60"/>
      <c r="V43" s="60"/>
      <c r="W43" s="60">
        <v>51955232</v>
      </c>
      <c r="X43" s="60">
        <v>156464064</v>
      </c>
      <c r="Y43" s="60">
        <v>-104508832</v>
      </c>
      <c r="Z43" s="140">
        <v>-66.79</v>
      </c>
      <c r="AA43" s="155">
        <v>130000000</v>
      </c>
    </row>
    <row r="44" spans="1:27" ht="12.75">
      <c r="A44" s="138" t="s">
        <v>90</v>
      </c>
      <c r="B44" s="136"/>
      <c r="C44" s="155">
        <v>53097830</v>
      </c>
      <c r="D44" s="155"/>
      <c r="E44" s="156">
        <v>47051987</v>
      </c>
      <c r="F44" s="60">
        <v>47333064</v>
      </c>
      <c r="G44" s="60">
        <v>2181538</v>
      </c>
      <c r="H44" s="60">
        <v>2181538</v>
      </c>
      <c r="I44" s="60">
        <v>2246222</v>
      </c>
      <c r="J44" s="60">
        <v>6609298</v>
      </c>
      <c r="K44" s="60">
        <v>2180833</v>
      </c>
      <c r="L44" s="60">
        <v>9011244</v>
      </c>
      <c r="M44" s="60">
        <v>3533810</v>
      </c>
      <c r="N44" s="60">
        <v>14725887</v>
      </c>
      <c r="O44" s="60">
        <v>1235642</v>
      </c>
      <c r="P44" s="60">
        <v>1797831</v>
      </c>
      <c r="Q44" s="60">
        <v>2177564</v>
      </c>
      <c r="R44" s="60">
        <v>5211037</v>
      </c>
      <c r="S44" s="60"/>
      <c r="T44" s="60"/>
      <c r="U44" s="60"/>
      <c r="V44" s="60"/>
      <c r="W44" s="60">
        <v>26546222</v>
      </c>
      <c r="X44" s="60">
        <v>36038988</v>
      </c>
      <c r="Y44" s="60">
        <v>-9492766</v>
      </c>
      <c r="Z44" s="140">
        <v>-26.34</v>
      </c>
      <c r="AA44" s="155">
        <v>47333064</v>
      </c>
    </row>
    <row r="45" spans="1:27" ht="12.75">
      <c r="A45" s="138" t="s">
        <v>91</v>
      </c>
      <c r="B45" s="136"/>
      <c r="C45" s="157">
        <v>24115949</v>
      </c>
      <c r="D45" s="157"/>
      <c r="E45" s="158">
        <v>25673406</v>
      </c>
      <c r="F45" s="159">
        <v>8492652</v>
      </c>
      <c r="G45" s="159">
        <v>1675705</v>
      </c>
      <c r="H45" s="159">
        <v>1877789</v>
      </c>
      <c r="I45" s="159">
        <v>2299595</v>
      </c>
      <c r="J45" s="159">
        <v>5853089</v>
      </c>
      <c r="K45" s="159">
        <v>3149460</v>
      </c>
      <c r="L45" s="159">
        <v>1332001</v>
      </c>
      <c r="M45" s="159">
        <v>1784631</v>
      </c>
      <c r="N45" s="159">
        <v>6266092</v>
      </c>
      <c r="O45" s="159">
        <v>448052</v>
      </c>
      <c r="P45" s="159">
        <v>327120</v>
      </c>
      <c r="Q45" s="159">
        <v>551184</v>
      </c>
      <c r="R45" s="159">
        <v>1326356</v>
      </c>
      <c r="S45" s="159"/>
      <c r="T45" s="159"/>
      <c r="U45" s="159"/>
      <c r="V45" s="159"/>
      <c r="W45" s="159">
        <v>13445537</v>
      </c>
      <c r="X45" s="159">
        <v>20755053</v>
      </c>
      <c r="Y45" s="159">
        <v>-7309516</v>
      </c>
      <c r="Z45" s="141">
        <v>-35.22</v>
      </c>
      <c r="AA45" s="157">
        <v>8492652</v>
      </c>
    </row>
    <row r="46" spans="1:27" ht="12.75">
      <c r="A46" s="138" t="s">
        <v>92</v>
      </c>
      <c r="B46" s="136"/>
      <c r="C46" s="155">
        <v>11431429</v>
      </c>
      <c r="D46" s="155"/>
      <c r="E46" s="156">
        <v>14672820</v>
      </c>
      <c r="F46" s="60">
        <v>1000000</v>
      </c>
      <c r="G46" s="60"/>
      <c r="H46" s="60"/>
      <c r="I46" s="60">
        <v>31034</v>
      </c>
      <c r="J46" s="60">
        <v>31034</v>
      </c>
      <c r="K46" s="60"/>
      <c r="L46" s="60">
        <v>3096</v>
      </c>
      <c r="M46" s="60">
        <v>20550</v>
      </c>
      <c r="N46" s="60">
        <v>23646</v>
      </c>
      <c r="O46" s="60"/>
      <c r="P46" s="60"/>
      <c r="Q46" s="60">
        <v>30825</v>
      </c>
      <c r="R46" s="60">
        <v>30825</v>
      </c>
      <c r="S46" s="60"/>
      <c r="T46" s="60"/>
      <c r="U46" s="60"/>
      <c r="V46" s="60"/>
      <c r="W46" s="60">
        <v>85505</v>
      </c>
      <c r="X46" s="60">
        <v>11604618</v>
      </c>
      <c r="Y46" s="60">
        <v>-11519113</v>
      </c>
      <c r="Z46" s="140">
        <v>-99.26</v>
      </c>
      <c r="AA46" s="155">
        <v>1000000</v>
      </c>
    </row>
    <row r="47" spans="1:27" ht="12.75">
      <c r="A47" s="135" t="s">
        <v>93</v>
      </c>
      <c r="B47" s="142" t="s">
        <v>94</v>
      </c>
      <c r="C47" s="153">
        <v>360192</v>
      </c>
      <c r="D47" s="153"/>
      <c r="E47" s="154">
        <v>580313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435231</v>
      </c>
      <c r="Y47" s="100">
        <v>-435231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827058618</v>
      </c>
      <c r="D48" s="168">
        <f>+D28+D32+D38+D42+D47</f>
        <v>0</v>
      </c>
      <c r="E48" s="169">
        <f t="shared" si="9"/>
        <v>785070584</v>
      </c>
      <c r="F48" s="73">
        <f t="shared" si="9"/>
        <v>697072698</v>
      </c>
      <c r="G48" s="73">
        <f t="shared" si="9"/>
        <v>12385295</v>
      </c>
      <c r="H48" s="73">
        <f t="shared" si="9"/>
        <v>10156685</v>
      </c>
      <c r="I48" s="73">
        <f t="shared" si="9"/>
        <v>19565070</v>
      </c>
      <c r="J48" s="73">
        <f t="shared" si="9"/>
        <v>42107050</v>
      </c>
      <c r="K48" s="73">
        <f t="shared" si="9"/>
        <v>28645940</v>
      </c>
      <c r="L48" s="73">
        <f t="shared" si="9"/>
        <v>97184130</v>
      </c>
      <c r="M48" s="73">
        <f t="shared" si="9"/>
        <v>73606630</v>
      </c>
      <c r="N48" s="73">
        <f t="shared" si="9"/>
        <v>199436700</v>
      </c>
      <c r="O48" s="73">
        <f t="shared" si="9"/>
        <v>29422338</v>
      </c>
      <c r="P48" s="73">
        <f t="shared" si="9"/>
        <v>21512284</v>
      </c>
      <c r="Q48" s="73">
        <f t="shared" si="9"/>
        <v>42902314</v>
      </c>
      <c r="R48" s="73">
        <f t="shared" si="9"/>
        <v>93836936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335380686</v>
      </c>
      <c r="X48" s="73">
        <f t="shared" si="9"/>
        <v>720007551</v>
      </c>
      <c r="Y48" s="73">
        <f t="shared" si="9"/>
        <v>-384626865</v>
      </c>
      <c r="Z48" s="170">
        <f>+IF(X48&lt;&gt;0,+(Y48/X48)*100,0)</f>
        <v>-53.419837676119045</v>
      </c>
      <c r="AA48" s="168">
        <f>+AA28+AA32+AA38+AA42+AA47</f>
        <v>697072698</v>
      </c>
    </row>
    <row r="49" spans="1:27" ht="12.75">
      <c r="A49" s="148" t="s">
        <v>49</v>
      </c>
      <c r="B49" s="149"/>
      <c r="C49" s="171">
        <f aca="true" t="shared" si="10" ref="C49:Y49">+C25-C48</f>
        <v>-201916371</v>
      </c>
      <c r="D49" s="171">
        <f>+D25-D48</f>
        <v>0</v>
      </c>
      <c r="E49" s="172">
        <f t="shared" si="10"/>
        <v>-10822751</v>
      </c>
      <c r="F49" s="173">
        <f t="shared" si="10"/>
        <v>31895168</v>
      </c>
      <c r="G49" s="173">
        <f t="shared" si="10"/>
        <v>114196692</v>
      </c>
      <c r="H49" s="173">
        <f t="shared" si="10"/>
        <v>26830020</v>
      </c>
      <c r="I49" s="173">
        <f t="shared" si="10"/>
        <v>23814178</v>
      </c>
      <c r="J49" s="173">
        <f t="shared" si="10"/>
        <v>164840890</v>
      </c>
      <c r="K49" s="173">
        <f t="shared" si="10"/>
        <v>11722492</v>
      </c>
      <c r="L49" s="173">
        <f t="shared" si="10"/>
        <v>-57759891</v>
      </c>
      <c r="M49" s="173">
        <f t="shared" si="10"/>
        <v>20841306</v>
      </c>
      <c r="N49" s="173">
        <f t="shared" si="10"/>
        <v>-25196093</v>
      </c>
      <c r="O49" s="173">
        <f t="shared" si="10"/>
        <v>-1171521</v>
      </c>
      <c r="P49" s="173">
        <f t="shared" si="10"/>
        <v>18928199</v>
      </c>
      <c r="Q49" s="173">
        <f t="shared" si="10"/>
        <v>59791745</v>
      </c>
      <c r="R49" s="173">
        <f t="shared" si="10"/>
        <v>77548423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217193220</v>
      </c>
      <c r="X49" s="173">
        <f>IF(F25=F48,0,X25-X48)</f>
        <v>-121041531</v>
      </c>
      <c r="Y49" s="173">
        <f t="shared" si="10"/>
        <v>338234751</v>
      </c>
      <c r="Z49" s="174">
        <f>+IF(X49&lt;&gt;0,+(Y49/X49)*100,0)</f>
        <v>-279.4369405324194</v>
      </c>
      <c r="AA49" s="171">
        <f>+AA25-AA48</f>
        <v>31895168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76797103</v>
      </c>
      <c r="D5" s="155">
        <v>0</v>
      </c>
      <c r="E5" s="156">
        <v>84461230</v>
      </c>
      <c r="F5" s="60">
        <v>83017669</v>
      </c>
      <c r="G5" s="60">
        <v>6537345</v>
      </c>
      <c r="H5" s="60">
        <v>7060145</v>
      </c>
      <c r="I5" s="60">
        <v>7094851</v>
      </c>
      <c r="J5" s="60">
        <v>20692341</v>
      </c>
      <c r="K5" s="60">
        <v>6399544</v>
      </c>
      <c r="L5" s="60">
        <v>6127712</v>
      </c>
      <c r="M5" s="60">
        <v>6628998</v>
      </c>
      <c r="N5" s="60">
        <v>19156254</v>
      </c>
      <c r="O5" s="60">
        <v>5359993</v>
      </c>
      <c r="P5" s="60">
        <v>7204352</v>
      </c>
      <c r="Q5" s="60">
        <v>5268279</v>
      </c>
      <c r="R5" s="60">
        <v>17832624</v>
      </c>
      <c r="S5" s="60">
        <v>0</v>
      </c>
      <c r="T5" s="60">
        <v>0</v>
      </c>
      <c r="U5" s="60">
        <v>0</v>
      </c>
      <c r="V5" s="60">
        <v>0</v>
      </c>
      <c r="W5" s="60">
        <v>57681219</v>
      </c>
      <c r="X5" s="60">
        <v>91844154</v>
      </c>
      <c r="Y5" s="60">
        <v>-34162935</v>
      </c>
      <c r="Z5" s="140">
        <v>-37.2</v>
      </c>
      <c r="AA5" s="155">
        <v>83017669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146091861</v>
      </c>
      <c r="D7" s="155">
        <v>0</v>
      </c>
      <c r="E7" s="156">
        <v>197279651</v>
      </c>
      <c r="F7" s="60">
        <v>175404736</v>
      </c>
      <c r="G7" s="60">
        <v>14517994</v>
      </c>
      <c r="H7" s="60">
        <v>14947131</v>
      </c>
      <c r="I7" s="60">
        <v>18002943</v>
      </c>
      <c r="J7" s="60">
        <v>47468068</v>
      </c>
      <c r="K7" s="60">
        <v>2780172</v>
      </c>
      <c r="L7" s="60">
        <v>11624616</v>
      </c>
      <c r="M7" s="60">
        <v>9678203</v>
      </c>
      <c r="N7" s="60">
        <v>24082991</v>
      </c>
      <c r="O7" s="60">
        <v>11305041</v>
      </c>
      <c r="P7" s="60">
        <v>17263834</v>
      </c>
      <c r="Q7" s="60">
        <v>10688764</v>
      </c>
      <c r="R7" s="60">
        <v>39257639</v>
      </c>
      <c r="S7" s="60">
        <v>0</v>
      </c>
      <c r="T7" s="60">
        <v>0</v>
      </c>
      <c r="U7" s="60">
        <v>0</v>
      </c>
      <c r="V7" s="60">
        <v>0</v>
      </c>
      <c r="W7" s="60">
        <v>110808698</v>
      </c>
      <c r="X7" s="60">
        <v>154964106</v>
      </c>
      <c r="Y7" s="60">
        <v>-44155408</v>
      </c>
      <c r="Z7" s="140">
        <v>-28.49</v>
      </c>
      <c r="AA7" s="155">
        <v>175404736</v>
      </c>
    </row>
    <row r="8" spans="1:27" ht="12.75">
      <c r="A8" s="183" t="s">
        <v>104</v>
      </c>
      <c r="B8" s="182"/>
      <c r="C8" s="155">
        <v>56810628</v>
      </c>
      <c r="D8" s="155">
        <v>0</v>
      </c>
      <c r="E8" s="156">
        <v>73961937</v>
      </c>
      <c r="F8" s="60">
        <v>65136939</v>
      </c>
      <c r="G8" s="60">
        <v>5620695</v>
      </c>
      <c r="H8" s="60">
        <v>5262169</v>
      </c>
      <c r="I8" s="60">
        <v>5376024</v>
      </c>
      <c r="J8" s="60">
        <v>16258888</v>
      </c>
      <c r="K8" s="60">
        <v>4697276</v>
      </c>
      <c r="L8" s="60">
        <v>4830288</v>
      </c>
      <c r="M8" s="60">
        <v>5075986</v>
      </c>
      <c r="N8" s="60">
        <v>14603550</v>
      </c>
      <c r="O8" s="60">
        <v>5047377</v>
      </c>
      <c r="P8" s="60">
        <v>5622356</v>
      </c>
      <c r="Q8" s="60">
        <v>4440225</v>
      </c>
      <c r="R8" s="60">
        <v>15109958</v>
      </c>
      <c r="S8" s="60">
        <v>0</v>
      </c>
      <c r="T8" s="60">
        <v>0</v>
      </c>
      <c r="U8" s="60">
        <v>0</v>
      </c>
      <c r="V8" s="60">
        <v>0</v>
      </c>
      <c r="W8" s="60">
        <v>45972396</v>
      </c>
      <c r="X8" s="60">
        <v>38616669</v>
      </c>
      <c r="Y8" s="60">
        <v>7355727</v>
      </c>
      <c r="Z8" s="140">
        <v>19.05</v>
      </c>
      <c r="AA8" s="155">
        <v>65136939</v>
      </c>
    </row>
    <row r="9" spans="1:27" ht="12.75">
      <c r="A9" s="183" t="s">
        <v>105</v>
      </c>
      <c r="B9" s="182"/>
      <c r="C9" s="155">
        <v>31245683</v>
      </c>
      <c r="D9" s="155">
        <v>0</v>
      </c>
      <c r="E9" s="156">
        <v>43697858</v>
      </c>
      <c r="F9" s="60">
        <v>38165471</v>
      </c>
      <c r="G9" s="60">
        <v>2979237</v>
      </c>
      <c r="H9" s="60">
        <v>2988587</v>
      </c>
      <c r="I9" s="60">
        <v>2985570</v>
      </c>
      <c r="J9" s="60">
        <v>8953394</v>
      </c>
      <c r="K9" s="60">
        <v>2947700</v>
      </c>
      <c r="L9" s="60">
        <v>2946123</v>
      </c>
      <c r="M9" s="60">
        <v>2944714</v>
      </c>
      <c r="N9" s="60">
        <v>8838537</v>
      </c>
      <c r="O9" s="60">
        <v>2926094</v>
      </c>
      <c r="P9" s="60">
        <v>3053029</v>
      </c>
      <c r="Q9" s="60">
        <v>2747261</v>
      </c>
      <c r="R9" s="60">
        <v>8726384</v>
      </c>
      <c r="S9" s="60">
        <v>0</v>
      </c>
      <c r="T9" s="60">
        <v>0</v>
      </c>
      <c r="U9" s="60">
        <v>0</v>
      </c>
      <c r="V9" s="60">
        <v>0</v>
      </c>
      <c r="W9" s="60">
        <v>26518315</v>
      </c>
      <c r="X9" s="60">
        <v>31898745</v>
      </c>
      <c r="Y9" s="60">
        <v>-5380430</v>
      </c>
      <c r="Z9" s="140">
        <v>-16.87</v>
      </c>
      <c r="AA9" s="155">
        <v>38165471</v>
      </c>
    </row>
    <row r="10" spans="1:27" ht="12.75">
      <c r="A10" s="183" t="s">
        <v>106</v>
      </c>
      <c r="B10" s="182"/>
      <c r="C10" s="155">
        <v>27771266</v>
      </c>
      <c r="D10" s="155">
        <v>0</v>
      </c>
      <c r="E10" s="156">
        <v>39048848</v>
      </c>
      <c r="F10" s="54">
        <v>34503827</v>
      </c>
      <c r="G10" s="54">
        <v>2658473</v>
      </c>
      <c r="H10" s="54">
        <v>2662500</v>
      </c>
      <c r="I10" s="54">
        <v>2643729</v>
      </c>
      <c r="J10" s="54">
        <v>7964702</v>
      </c>
      <c r="K10" s="54">
        <v>2649304</v>
      </c>
      <c r="L10" s="54">
        <v>2605697</v>
      </c>
      <c r="M10" s="54">
        <v>2596348</v>
      </c>
      <c r="N10" s="54">
        <v>7851349</v>
      </c>
      <c r="O10" s="54">
        <v>2596359</v>
      </c>
      <c r="P10" s="54">
        <v>2568779</v>
      </c>
      <c r="Q10" s="54">
        <v>2437537</v>
      </c>
      <c r="R10" s="54">
        <v>7602675</v>
      </c>
      <c r="S10" s="54">
        <v>0</v>
      </c>
      <c r="T10" s="54">
        <v>0</v>
      </c>
      <c r="U10" s="54">
        <v>0</v>
      </c>
      <c r="V10" s="54">
        <v>0</v>
      </c>
      <c r="W10" s="54">
        <v>23418726</v>
      </c>
      <c r="X10" s="54">
        <v>7248015</v>
      </c>
      <c r="Y10" s="54">
        <v>16170711</v>
      </c>
      <c r="Z10" s="184">
        <v>223.11</v>
      </c>
      <c r="AA10" s="130">
        <v>34503827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1451563</v>
      </c>
      <c r="D12" s="155">
        <v>0</v>
      </c>
      <c r="E12" s="156">
        <v>3707000</v>
      </c>
      <c r="F12" s="60">
        <v>3170000</v>
      </c>
      <c r="G12" s="60">
        <v>28300</v>
      </c>
      <c r="H12" s="60">
        <v>22195</v>
      </c>
      <c r="I12" s="60">
        <v>23174</v>
      </c>
      <c r="J12" s="60">
        <v>73669</v>
      </c>
      <c r="K12" s="60">
        <v>15556</v>
      </c>
      <c r="L12" s="60">
        <v>22386</v>
      </c>
      <c r="M12" s="60">
        <v>23216</v>
      </c>
      <c r="N12" s="60">
        <v>61158</v>
      </c>
      <c r="O12" s="60">
        <v>25758</v>
      </c>
      <c r="P12" s="60">
        <v>22592</v>
      </c>
      <c r="Q12" s="60">
        <v>26877</v>
      </c>
      <c r="R12" s="60">
        <v>75227</v>
      </c>
      <c r="S12" s="60">
        <v>0</v>
      </c>
      <c r="T12" s="60">
        <v>0</v>
      </c>
      <c r="U12" s="60">
        <v>0</v>
      </c>
      <c r="V12" s="60">
        <v>0</v>
      </c>
      <c r="W12" s="60">
        <v>210054</v>
      </c>
      <c r="X12" s="60">
        <v>934875</v>
      </c>
      <c r="Y12" s="60">
        <v>-724821</v>
      </c>
      <c r="Z12" s="140">
        <v>-77.53</v>
      </c>
      <c r="AA12" s="155">
        <v>3170000</v>
      </c>
    </row>
    <row r="13" spans="1:27" ht="12.75">
      <c r="A13" s="181" t="s">
        <v>109</v>
      </c>
      <c r="B13" s="185"/>
      <c r="C13" s="155">
        <v>1522469</v>
      </c>
      <c r="D13" s="155">
        <v>0</v>
      </c>
      <c r="E13" s="156">
        <v>1400000</v>
      </c>
      <c r="F13" s="60">
        <v>1400000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4265703</v>
      </c>
      <c r="Y13" s="60">
        <v>-4265703</v>
      </c>
      <c r="Z13" s="140">
        <v>-100</v>
      </c>
      <c r="AA13" s="155">
        <v>1400000</v>
      </c>
    </row>
    <row r="14" spans="1:27" ht="12.75">
      <c r="A14" s="181" t="s">
        <v>110</v>
      </c>
      <c r="B14" s="185"/>
      <c r="C14" s="155">
        <v>43596920</v>
      </c>
      <c r="D14" s="155">
        <v>0</v>
      </c>
      <c r="E14" s="156">
        <v>6384000</v>
      </c>
      <c r="F14" s="60">
        <v>48610566</v>
      </c>
      <c r="G14" s="60">
        <v>918365</v>
      </c>
      <c r="H14" s="60">
        <v>836705</v>
      </c>
      <c r="I14" s="60">
        <v>763968</v>
      </c>
      <c r="J14" s="60">
        <v>2519038</v>
      </c>
      <c r="K14" s="60">
        <v>694029</v>
      </c>
      <c r="L14" s="60">
        <v>618513</v>
      </c>
      <c r="M14" s="60">
        <v>836361</v>
      </c>
      <c r="N14" s="60">
        <v>2148903</v>
      </c>
      <c r="O14" s="60">
        <v>841425</v>
      </c>
      <c r="P14" s="60">
        <v>4269471</v>
      </c>
      <c r="Q14" s="60">
        <v>2867924</v>
      </c>
      <c r="R14" s="60">
        <v>7978820</v>
      </c>
      <c r="S14" s="60">
        <v>0</v>
      </c>
      <c r="T14" s="60">
        <v>0</v>
      </c>
      <c r="U14" s="60">
        <v>0</v>
      </c>
      <c r="V14" s="60">
        <v>0</v>
      </c>
      <c r="W14" s="60">
        <v>12646761</v>
      </c>
      <c r="X14" s="60">
        <v>66918897</v>
      </c>
      <c r="Y14" s="60">
        <v>-54272136</v>
      </c>
      <c r="Z14" s="140">
        <v>-81.1</v>
      </c>
      <c r="AA14" s="155">
        <v>48610566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1338911</v>
      </c>
      <c r="D16" s="155">
        <v>0</v>
      </c>
      <c r="E16" s="156">
        <v>1800000</v>
      </c>
      <c r="F16" s="60">
        <v>1000000</v>
      </c>
      <c r="G16" s="60">
        <v>61457</v>
      </c>
      <c r="H16" s="60">
        <v>53575</v>
      </c>
      <c r="I16" s="60">
        <v>76871</v>
      </c>
      <c r="J16" s="60">
        <v>191903</v>
      </c>
      <c r="K16" s="60">
        <v>69113</v>
      </c>
      <c r="L16" s="60">
        <v>81524</v>
      </c>
      <c r="M16" s="60">
        <v>41776</v>
      </c>
      <c r="N16" s="60">
        <v>192413</v>
      </c>
      <c r="O16" s="60">
        <v>47767</v>
      </c>
      <c r="P16" s="60">
        <v>53900</v>
      </c>
      <c r="Q16" s="60">
        <v>45688</v>
      </c>
      <c r="R16" s="60">
        <v>147355</v>
      </c>
      <c r="S16" s="60">
        <v>0</v>
      </c>
      <c r="T16" s="60">
        <v>0</v>
      </c>
      <c r="U16" s="60">
        <v>0</v>
      </c>
      <c r="V16" s="60">
        <v>0</v>
      </c>
      <c r="W16" s="60">
        <v>531671</v>
      </c>
      <c r="X16" s="60">
        <v>1350000</v>
      </c>
      <c r="Y16" s="60">
        <v>-818329</v>
      </c>
      <c r="Z16" s="140">
        <v>-60.62</v>
      </c>
      <c r="AA16" s="155">
        <v>1000000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173558977</v>
      </c>
      <c r="D19" s="155">
        <v>0</v>
      </c>
      <c r="E19" s="156">
        <v>169751000</v>
      </c>
      <c r="F19" s="60">
        <v>163751000</v>
      </c>
      <c r="G19" s="60">
        <v>76149000</v>
      </c>
      <c r="H19" s="60">
        <v>250000</v>
      </c>
      <c r="I19" s="60">
        <v>6000000</v>
      </c>
      <c r="J19" s="60">
        <v>82399000</v>
      </c>
      <c r="K19" s="60">
        <v>0</v>
      </c>
      <c r="L19" s="60">
        <v>10450000</v>
      </c>
      <c r="M19" s="60">
        <v>54499000</v>
      </c>
      <c r="N19" s="60">
        <v>64949000</v>
      </c>
      <c r="O19" s="60">
        <v>0</v>
      </c>
      <c r="P19" s="60">
        <v>300000</v>
      </c>
      <c r="Q19" s="60">
        <v>56097000</v>
      </c>
      <c r="R19" s="60">
        <v>56397000</v>
      </c>
      <c r="S19" s="60">
        <v>0</v>
      </c>
      <c r="T19" s="60">
        <v>0</v>
      </c>
      <c r="U19" s="60">
        <v>0</v>
      </c>
      <c r="V19" s="60">
        <v>0</v>
      </c>
      <c r="W19" s="60">
        <v>203745000</v>
      </c>
      <c r="X19" s="60">
        <v>165510000</v>
      </c>
      <c r="Y19" s="60">
        <v>38235000</v>
      </c>
      <c r="Z19" s="140">
        <v>23.1</v>
      </c>
      <c r="AA19" s="155">
        <v>163751000</v>
      </c>
    </row>
    <row r="20" spans="1:27" ht="12.75">
      <c r="A20" s="181" t="s">
        <v>35</v>
      </c>
      <c r="B20" s="185"/>
      <c r="C20" s="155">
        <v>1921541</v>
      </c>
      <c r="D20" s="155">
        <v>0</v>
      </c>
      <c r="E20" s="156">
        <v>62678309</v>
      </c>
      <c r="F20" s="54">
        <v>4629340</v>
      </c>
      <c r="G20" s="54">
        <v>111121</v>
      </c>
      <c r="H20" s="54">
        <v>103698</v>
      </c>
      <c r="I20" s="54">
        <v>412118</v>
      </c>
      <c r="J20" s="54">
        <v>626937</v>
      </c>
      <c r="K20" s="54">
        <v>94809</v>
      </c>
      <c r="L20" s="54">
        <v>117380</v>
      </c>
      <c r="M20" s="54">
        <v>75334</v>
      </c>
      <c r="N20" s="54">
        <v>287523</v>
      </c>
      <c r="O20" s="54">
        <v>101003</v>
      </c>
      <c r="P20" s="54">
        <v>82170</v>
      </c>
      <c r="Q20" s="54">
        <v>74504</v>
      </c>
      <c r="R20" s="54">
        <v>257677</v>
      </c>
      <c r="S20" s="54">
        <v>0</v>
      </c>
      <c r="T20" s="54">
        <v>0</v>
      </c>
      <c r="U20" s="54">
        <v>0</v>
      </c>
      <c r="V20" s="54">
        <v>0</v>
      </c>
      <c r="W20" s="54">
        <v>1172137</v>
      </c>
      <c r="X20" s="54">
        <v>4733847</v>
      </c>
      <c r="Y20" s="54">
        <v>-3561710</v>
      </c>
      <c r="Z20" s="184">
        <v>-75.24</v>
      </c>
      <c r="AA20" s="130">
        <v>4629340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318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318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562106922</v>
      </c>
      <c r="D22" s="188">
        <f>SUM(D5:D21)</f>
        <v>0</v>
      </c>
      <c r="E22" s="189">
        <f t="shared" si="0"/>
        <v>684169833</v>
      </c>
      <c r="F22" s="190">
        <f t="shared" si="0"/>
        <v>618789866</v>
      </c>
      <c r="G22" s="190">
        <f t="shared" si="0"/>
        <v>109581987</v>
      </c>
      <c r="H22" s="190">
        <f t="shared" si="0"/>
        <v>34186705</v>
      </c>
      <c r="I22" s="190">
        <f t="shared" si="0"/>
        <v>43379248</v>
      </c>
      <c r="J22" s="190">
        <f t="shared" si="0"/>
        <v>187147940</v>
      </c>
      <c r="K22" s="190">
        <f t="shared" si="0"/>
        <v>20347503</v>
      </c>
      <c r="L22" s="190">
        <f t="shared" si="0"/>
        <v>39424239</v>
      </c>
      <c r="M22" s="190">
        <f t="shared" si="0"/>
        <v>82399936</v>
      </c>
      <c r="N22" s="190">
        <f t="shared" si="0"/>
        <v>142171678</v>
      </c>
      <c r="O22" s="190">
        <f t="shared" si="0"/>
        <v>28250817</v>
      </c>
      <c r="P22" s="190">
        <f t="shared" si="0"/>
        <v>40440483</v>
      </c>
      <c r="Q22" s="190">
        <f t="shared" si="0"/>
        <v>84694059</v>
      </c>
      <c r="R22" s="190">
        <f t="shared" si="0"/>
        <v>153385359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482704977</v>
      </c>
      <c r="X22" s="190">
        <f t="shared" si="0"/>
        <v>568285011</v>
      </c>
      <c r="Y22" s="190">
        <f t="shared" si="0"/>
        <v>-85580034</v>
      </c>
      <c r="Z22" s="191">
        <f>+IF(X22&lt;&gt;0,+(Y22/X22)*100,0)</f>
        <v>-15.059350914324925</v>
      </c>
      <c r="AA22" s="188">
        <f>SUM(AA5:AA21)</f>
        <v>618789866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186763715</v>
      </c>
      <c r="D25" s="155">
        <v>0</v>
      </c>
      <c r="E25" s="156">
        <v>204626381</v>
      </c>
      <c r="F25" s="60">
        <v>204532201</v>
      </c>
      <c r="G25" s="60">
        <v>8135230</v>
      </c>
      <c r="H25" s="60">
        <v>2180670</v>
      </c>
      <c r="I25" s="60">
        <v>6138598</v>
      </c>
      <c r="J25" s="60">
        <v>16454498</v>
      </c>
      <c r="K25" s="60">
        <v>7609802</v>
      </c>
      <c r="L25" s="60">
        <v>72205837</v>
      </c>
      <c r="M25" s="60">
        <v>36348255</v>
      </c>
      <c r="N25" s="60">
        <v>116163894</v>
      </c>
      <c r="O25" s="60">
        <v>17070059</v>
      </c>
      <c r="P25" s="60">
        <v>18505283</v>
      </c>
      <c r="Q25" s="60">
        <v>16447504</v>
      </c>
      <c r="R25" s="60">
        <v>52022846</v>
      </c>
      <c r="S25" s="60">
        <v>0</v>
      </c>
      <c r="T25" s="60">
        <v>0</v>
      </c>
      <c r="U25" s="60">
        <v>0</v>
      </c>
      <c r="V25" s="60">
        <v>0</v>
      </c>
      <c r="W25" s="60">
        <v>184641238</v>
      </c>
      <c r="X25" s="60">
        <v>154092285</v>
      </c>
      <c r="Y25" s="60">
        <v>30548953</v>
      </c>
      <c r="Z25" s="140">
        <v>19.83</v>
      </c>
      <c r="AA25" s="155">
        <v>204532201</v>
      </c>
    </row>
    <row r="26" spans="1:27" ht="12.75">
      <c r="A26" s="183" t="s">
        <v>38</v>
      </c>
      <c r="B26" s="182"/>
      <c r="C26" s="155">
        <v>11443395</v>
      </c>
      <c r="D26" s="155">
        <v>0</v>
      </c>
      <c r="E26" s="156">
        <v>13300000</v>
      </c>
      <c r="F26" s="60">
        <v>13300000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4458918</v>
      </c>
      <c r="M26" s="60">
        <v>2224059</v>
      </c>
      <c r="N26" s="60">
        <v>6682977</v>
      </c>
      <c r="O26" s="60">
        <v>1409159</v>
      </c>
      <c r="P26" s="60">
        <v>1199759</v>
      </c>
      <c r="Q26" s="60">
        <v>1199459</v>
      </c>
      <c r="R26" s="60">
        <v>3808377</v>
      </c>
      <c r="S26" s="60">
        <v>0</v>
      </c>
      <c r="T26" s="60">
        <v>0</v>
      </c>
      <c r="U26" s="60">
        <v>0</v>
      </c>
      <c r="V26" s="60">
        <v>0</v>
      </c>
      <c r="W26" s="60">
        <v>10491354</v>
      </c>
      <c r="X26" s="60">
        <v>4057650</v>
      </c>
      <c r="Y26" s="60">
        <v>6433704</v>
      </c>
      <c r="Z26" s="140">
        <v>158.56</v>
      </c>
      <c r="AA26" s="155">
        <v>13300000</v>
      </c>
    </row>
    <row r="27" spans="1:27" ht="12.75">
      <c r="A27" s="183" t="s">
        <v>118</v>
      </c>
      <c r="B27" s="182"/>
      <c r="C27" s="155">
        <v>117281632</v>
      </c>
      <c r="D27" s="155">
        <v>0</v>
      </c>
      <c r="E27" s="156">
        <v>92179219</v>
      </c>
      <c r="F27" s="60">
        <v>68191000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10125000</v>
      </c>
      <c r="Y27" s="60">
        <v>-10125000</v>
      </c>
      <c r="Z27" s="140">
        <v>-100</v>
      </c>
      <c r="AA27" s="155">
        <v>68191000</v>
      </c>
    </row>
    <row r="28" spans="1:27" ht="12.75">
      <c r="A28" s="183" t="s">
        <v>39</v>
      </c>
      <c r="B28" s="182"/>
      <c r="C28" s="155">
        <v>66234822</v>
      </c>
      <c r="D28" s="155">
        <v>0</v>
      </c>
      <c r="E28" s="156">
        <v>65550000</v>
      </c>
      <c r="F28" s="60">
        <v>65550000</v>
      </c>
      <c r="G28" s="60">
        <v>0</v>
      </c>
      <c r="H28" s="60">
        <v>191100</v>
      </c>
      <c r="I28" s="60">
        <v>0</v>
      </c>
      <c r="J28" s="60">
        <v>191100</v>
      </c>
      <c r="K28" s="60">
        <v>6720536</v>
      </c>
      <c r="L28" s="60">
        <v>1849046</v>
      </c>
      <c r="M28" s="60">
        <v>929820</v>
      </c>
      <c r="N28" s="60">
        <v>9499402</v>
      </c>
      <c r="O28" s="60">
        <v>0</v>
      </c>
      <c r="P28" s="60">
        <v>-9686257</v>
      </c>
      <c r="Q28" s="60">
        <v>640473</v>
      </c>
      <c r="R28" s="60">
        <v>-9045784</v>
      </c>
      <c r="S28" s="60">
        <v>0</v>
      </c>
      <c r="T28" s="60">
        <v>0</v>
      </c>
      <c r="U28" s="60">
        <v>0</v>
      </c>
      <c r="V28" s="60">
        <v>0</v>
      </c>
      <c r="W28" s="60">
        <v>644718</v>
      </c>
      <c r="X28" s="60">
        <v>49162500</v>
      </c>
      <c r="Y28" s="60">
        <v>-48517782</v>
      </c>
      <c r="Z28" s="140">
        <v>-98.69</v>
      </c>
      <c r="AA28" s="155">
        <v>65550000</v>
      </c>
    </row>
    <row r="29" spans="1:27" ht="12.75">
      <c r="A29" s="183" t="s">
        <v>40</v>
      </c>
      <c r="B29" s="182"/>
      <c r="C29" s="155">
        <v>106579869</v>
      </c>
      <c r="D29" s="155">
        <v>0</v>
      </c>
      <c r="E29" s="156">
        <v>104850194</v>
      </c>
      <c r="F29" s="60">
        <v>0</v>
      </c>
      <c r="G29" s="60">
        <v>100000</v>
      </c>
      <c r="H29" s="60">
        <v>139350</v>
      </c>
      <c r="I29" s="60">
        <v>424196</v>
      </c>
      <c r="J29" s="60">
        <v>663546</v>
      </c>
      <c r="K29" s="60">
        <v>100000</v>
      </c>
      <c r="L29" s="60">
        <v>875</v>
      </c>
      <c r="M29" s="60">
        <v>600000</v>
      </c>
      <c r="N29" s="60">
        <v>700875</v>
      </c>
      <c r="O29" s="60">
        <v>100000</v>
      </c>
      <c r="P29" s="60">
        <v>505</v>
      </c>
      <c r="Q29" s="60">
        <v>-699699</v>
      </c>
      <c r="R29" s="60">
        <v>-599194</v>
      </c>
      <c r="S29" s="60">
        <v>0</v>
      </c>
      <c r="T29" s="60">
        <v>0</v>
      </c>
      <c r="U29" s="60">
        <v>0</v>
      </c>
      <c r="V29" s="60">
        <v>0</v>
      </c>
      <c r="W29" s="60">
        <v>765227</v>
      </c>
      <c r="X29" s="60">
        <v>108000000</v>
      </c>
      <c r="Y29" s="60">
        <v>-107234773</v>
      </c>
      <c r="Z29" s="140">
        <v>-99.29</v>
      </c>
      <c r="AA29" s="155">
        <v>0</v>
      </c>
    </row>
    <row r="30" spans="1:27" ht="12.75">
      <c r="A30" s="183" t="s">
        <v>119</v>
      </c>
      <c r="B30" s="182"/>
      <c r="C30" s="155">
        <v>212136461</v>
      </c>
      <c r="D30" s="155">
        <v>0</v>
      </c>
      <c r="E30" s="156">
        <v>156900000</v>
      </c>
      <c r="F30" s="60">
        <v>162900000</v>
      </c>
      <c r="G30" s="60">
        <v>2200000</v>
      </c>
      <c r="H30" s="60">
        <v>2200000</v>
      </c>
      <c r="I30" s="60">
        <v>2307732</v>
      </c>
      <c r="J30" s="60">
        <v>6707732</v>
      </c>
      <c r="K30" s="60">
        <v>2278641</v>
      </c>
      <c r="L30" s="60">
        <v>10243180</v>
      </c>
      <c r="M30" s="60">
        <v>20582138</v>
      </c>
      <c r="N30" s="60">
        <v>33103959</v>
      </c>
      <c r="O30" s="60">
        <v>7455831</v>
      </c>
      <c r="P30" s="60">
        <v>3035362</v>
      </c>
      <c r="Q30" s="60">
        <v>15518439</v>
      </c>
      <c r="R30" s="60">
        <v>26009632</v>
      </c>
      <c r="S30" s="60">
        <v>0</v>
      </c>
      <c r="T30" s="60">
        <v>0</v>
      </c>
      <c r="U30" s="60">
        <v>0</v>
      </c>
      <c r="V30" s="60">
        <v>0</v>
      </c>
      <c r="W30" s="60">
        <v>65821323</v>
      </c>
      <c r="X30" s="60">
        <v>159410529</v>
      </c>
      <c r="Y30" s="60">
        <v>-93589206</v>
      </c>
      <c r="Z30" s="140">
        <v>-58.71</v>
      </c>
      <c r="AA30" s="155">
        <v>162900000</v>
      </c>
    </row>
    <row r="31" spans="1:27" ht="12.75">
      <c r="A31" s="183" t="s">
        <v>120</v>
      </c>
      <c r="B31" s="182"/>
      <c r="C31" s="155">
        <v>25643241</v>
      </c>
      <c r="D31" s="155">
        <v>0</v>
      </c>
      <c r="E31" s="156">
        <v>23646200</v>
      </c>
      <c r="F31" s="60">
        <v>26186200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22601997</v>
      </c>
      <c r="Y31" s="60">
        <v>-22601997</v>
      </c>
      <c r="Z31" s="140">
        <v>-100</v>
      </c>
      <c r="AA31" s="155">
        <v>26186200</v>
      </c>
    </row>
    <row r="32" spans="1:27" ht="12.75">
      <c r="A32" s="183" t="s">
        <v>121</v>
      </c>
      <c r="B32" s="182"/>
      <c r="C32" s="155">
        <v>1919505</v>
      </c>
      <c r="D32" s="155">
        <v>0</v>
      </c>
      <c r="E32" s="156">
        <v>22233264</v>
      </c>
      <c r="F32" s="60">
        <v>20233264</v>
      </c>
      <c r="G32" s="60">
        <v>697773</v>
      </c>
      <c r="H32" s="60">
        <v>1614724</v>
      </c>
      <c r="I32" s="60">
        <v>2165403</v>
      </c>
      <c r="J32" s="60">
        <v>4477900</v>
      </c>
      <c r="K32" s="60">
        <v>5242170</v>
      </c>
      <c r="L32" s="60">
        <v>2358630</v>
      </c>
      <c r="M32" s="60">
        <v>4032370</v>
      </c>
      <c r="N32" s="60">
        <v>11633170</v>
      </c>
      <c r="O32" s="60">
        <v>726124</v>
      </c>
      <c r="P32" s="60">
        <v>5358167</v>
      </c>
      <c r="Q32" s="60">
        <v>2132371</v>
      </c>
      <c r="R32" s="60">
        <v>8216662</v>
      </c>
      <c r="S32" s="60">
        <v>0</v>
      </c>
      <c r="T32" s="60">
        <v>0</v>
      </c>
      <c r="U32" s="60">
        <v>0</v>
      </c>
      <c r="V32" s="60">
        <v>0</v>
      </c>
      <c r="W32" s="60">
        <v>24327732</v>
      </c>
      <c r="X32" s="60">
        <v>18924948</v>
      </c>
      <c r="Y32" s="60">
        <v>5402784</v>
      </c>
      <c r="Z32" s="140">
        <v>28.55</v>
      </c>
      <c r="AA32" s="155">
        <v>20233264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36509418</v>
      </c>
      <c r="Y33" s="60">
        <v>-36509418</v>
      </c>
      <c r="Z33" s="140">
        <v>-100</v>
      </c>
      <c r="AA33" s="155">
        <v>0</v>
      </c>
    </row>
    <row r="34" spans="1:27" ht="12.75">
      <c r="A34" s="183" t="s">
        <v>43</v>
      </c>
      <c r="B34" s="182"/>
      <c r="C34" s="155">
        <v>97932624</v>
      </c>
      <c r="D34" s="155">
        <v>0</v>
      </c>
      <c r="E34" s="156">
        <v>101785326</v>
      </c>
      <c r="F34" s="60">
        <v>136180033</v>
      </c>
      <c r="G34" s="60">
        <v>1276757</v>
      </c>
      <c r="H34" s="60">
        <v>3855056</v>
      </c>
      <c r="I34" s="60">
        <v>4962384</v>
      </c>
      <c r="J34" s="60">
        <v>10094197</v>
      </c>
      <c r="K34" s="60">
        <v>6719711</v>
      </c>
      <c r="L34" s="60">
        <v>6092535</v>
      </c>
      <c r="M34" s="60">
        <v>6253154</v>
      </c>
      <c r="N34" s="60">
        <v>19065400</v>
      </c>
      <c r="O34" s="60">
        <v>2686066</v>
      </c>
      <c r="P34" s="60">
        <v>3124366</v>
      </c>
      <c r="Q34" s="60">
        <v>5317590</v>
      </c>
      <c r="R34" s="60">
        <v>11128022</v>
      </c>
      <c r="S34" s="60">
        <v>0</v>
      </c>
      <c r="T34" s="60">
        <v>0</v>
      </c>
      <c r="U34" s="60">
        <v>0</v>
      </c>
      <c r="V34" s="60">
        <v>0</v>
      </c>
      <c r="W34" s="60">
        <v>40287619</v>
      </c>
      <c r="X34" s="60">
        <v>78270246</v>
      </c>
      <c r="Y34" s="60">
        <v>-37982627</v>
      </c>
      <c r="Z34" s="140">
        <v>-48.53</v>
      </c>
      <c r="AA34" s="155">
        <v>136180033</v>
      </c>
    </row>
    <row r="35" spans="1:27" ht="12.75">
      <c r="A35" s="181" t="s">
        <v>122</v>
      </c>
      <c r="B35" s="185"/>
      <c r="C35" s="155">
        <v>1123354</v>
      </c>
      <c r="D35" s="155">
        <v>0</v>
      </c>
      <c r="E35" s="156">
        <v>0</v>
      </c>
      <c r="F35" s="60">
        <v>0</v>
      </c>
      <c r="G35" s="60">
        <v>-24465</v>
      </c>
      <c r="H35" s="60">
        <v>-24215</v>
      </c>
      <c r="I35" s="60">
        <v>3566757</v>
      </c>
      <c r="J35" s="60">
        <v>3518077</v>
      </c>
      <c r="K35" s="60">
        <v>-24920</v>
      </c>
      <c r="L35" s="60">
        <v>-24891</v>
      </c>
      <c r="M35" s="60">
        <v>2636834</v>
      </c>
      <c r="N35" s="60">
        <v>2587023</v>
      </c>
      <c r="O35" s="60">
        <v>-24901</v>
      </c>
      <c r="P35" s="60">
        <v>-24901</v>
      </c>
      <c r="Q35" s="60">
        <v>2346177</v>
      </c>
      <c r="R35" s="60">
        <v>2296375</v>
      </c>
      <c r="S35" s="60">
        <v>0</v>
      </c>
      <c r="T35" s="60">
        <v>0</v>
      </c>
      <c r="U35" s="60">
        <v>0</v>
      </c>
      <c r="V35" s="60">
        <v>0</v>
      </c>
      <c r="W35" s="60">
        <v>8401475</v>
      </c>
      <c r="X35" s="60"/>
      <c r="Y35" s="60">
        <v>8401475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827058618</v>
      </c>
      <c r="D36" s="188">
        <f>SUM(D25:D35)</f>
        <v>0</v>
      </c>
      <c r="E36" s="189">
        <f t="shared" si="1"/>
        <v>785070584</v>
      </c>
      <c r="F36" s="190">
        <f t="shared" si="1"/>
        <v>697072698</v>
      </c>
      <c r="G36" s="190">
        <f t="shared" si="1"/>
        <v>12385295</v>
      </c>
      <c r="H36" s="190">
        <f t="shared" si="1"/>
        <v>10156685</v>
      </c>
      <c r="I36" s="190">
        <f t="shared" si="1"/>
        <v>19565070</v>
      </c>
      <c r="J36" s="190">
        <f t="shared" si="1"/>
        <v>42107050</v>
      </c>
      <c r="K36" s="190">
        <f t="shared" si="1"/>
        <v>28645940</v>
      </c>
      <c r="L36" s="190">
        <f t="shared" si="1"/>
        <v>97184130</v>
      </c>
      <c r="M36" s="190">
        <f t="shared" si="1"/>
        <v>73606630</v>
      </c>
      <c r="N36" s="190">
        <f t="shared" si="1"/>
        <v>199436700</v>
      </c>
      <c r="O36" s="190">
        <f t="shared" si="1"/>
        <v>29422338</v>
      </c>
      <c r="P36" s="190">
        <f t="shared" si="1"/>
        <v>21512284</v>
      </c>
      <c r="Q36" s="190">
        <f t="shared" si="1"/>
        <v>42902314</v>
      </c>
      <c r="R36" s="190">
        <f t="shared" si="1"/>
        <v>93836936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335380686</v>
      </c>
      <c r="X36" s="190">
        <f t="shared" si="1"/>
        <v>641154573</v>
      </c>
      <c r="Y36" s="190">
        <f t="shared" si="1"/>
        <v>-305773887</v>
      </c>
      <c r="Z36" s="191">
        <f>+IF(X36&lt;&gt;0,+(Y36/X36)*100,0)</f>
        <v>-47.69113406916307</v>
      </c>
      <c r="AA36" s="188">
        <f>SUM(AA25:AA35)</f>
        <v>697072698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-264951696</v>
      </c>
      <c r="D38" s="199">
        <f>+D22-D36</f>
        <v>0</v>
      </c>
      <c r="E38" s="200">
        <f t="shared" si="2"/>
        <v>-100900751</v>
      </c>
      <c r="F38" s="106">
        <f t="shared" si="2"/>
        <v>-78282832</v>
      </c>
      <c r="G38" s="106">
        <f t="shared" si="2"/>
        <v>97196692</v>
      </c>
      <c r="H38" s="106">
        <f t="shared" si="2"/>
        <v>24030020</v>
      </c>
      <c r="I38" s="106">
        <f t="shared" si="2"/>
        <v>23814178</v>
      </c>
      <c r="J38" s="106">
        <f t="shared" si="2"/>
        <v>145040890</v>
      </c>
      <c r="K38" s="106">
        <f t="shared" si="2"/>
        <v>-8298437</v>
      </c>
      <c r="L38" s="106">
        <f t="shared" si="2"/>
        <v>-57759891</v>
      </c>
      <c r="M38" s="106">
        <f t="shared" si="2"/>
        <v>8793306</v>
      </c>
      <c r="N38" s="106">
        <f t="shared" si="2"/>
        <v>-57265022</v>
      </c>
      <c r="O38" s="106">
        <f t="shared" si="2"/>
        <v>-1171521</v>
      </c>
      <c r="P38" s="106">
        <f t="shared" si="2"/>
        <v>18928199</v>
      </c>
      <c r="Q38" s="106">
        <f t="shared" si="2"/>
        <v>41791745</v>
      </c>
      <c r="R38" s="106">
        <f t="shared" si="2"/>
        <v>59548423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147324291</v>
      </c>
      <c r="X38" s="106">
        <f>IF(F22=F36,0,X22-X36)</f>
        <v>-72869562</v>
      </c>
      <c r="Y38" s="106">
        <f t="shared" si="2"/>
        <v>220193853</v>
      </c>
      <c r="Z38" s="201">
        <f>+IF(X38&lt;&gt;0,+(Y38/X38)*100,0)</f>
        <v>-302.1753486044008</v>
      </c>
      <c r="AA38" s="199">
        <f>+AA22-AA36</f>
        <v>-78282832</v>
      </c>
    </row>
    <row r="39" spans="1:27" ht="12.75">
      <c r="A39" s="181" t="s">
        <v>46</v>
      </c>
      <c r="B39" s="185"/>
      <c r="C39" s="155">
        <v>63035325</v>
      </c>
      <c r="D39" s="155">
        <v>0</v>
      </c>
      <c r="E39" s="156">
        <v>90078000</v>
      </c>
      <c r="F39" s="60">
        <v>110178000</v>
      </c>
      <c r="G39" s="60">
        <v>17000000</v>
      </c>
      <c r="H39" s="60">
        <v>2800000</v>
      </c>
      <c r="I39" s="60">
        <v>0</v>
      </c>
      <c r="J39" s="60">
        <v>19800000</v>
      </c>
      <c r="K39" s="60">
        <v>20020929</v>
      </c>
      <c r="L39" s="60">
        <v>0</v>
      </c>
      <c r="M39" s="60">
        <v>12048000</v>
      </c>
      <c r="N39" s="60">
        <v>32068929</v>
      </c>
      <c r="O39" s="60">
        <v>0</v>
      </c>
      <c r="P39" s="60">
        <v>0</v>
      </c>
      <c r="Q39" s="60">
        <v>18000000</v>
      </c>
      <c r="R39" s="60">
        <v>18000000</v>
      </c>
      <c r="S39" s="60">
        <v>0</v>
      </c>
      <c r="T39" s="60">
        <v>0</v>
      </c>
      <c r="U39" s="60">
        <v>0</v>
      </c>
      <c r="V39" s="60">
        <v>0</v>
      </c>
      <c r="W39" s="60">
        <v>69868929</v>
      </c>
      <c r="X39" s="60">
        <v>72058500</v>
      </c>
      <c r="Y39" s="60">
        <v>-2189571</v>
      </c>
      <c r="Z39" s="140">
        <v>-3.04</v>
      </c>
      <c r="AA39" s="155">
        <v>110178000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-201916371</v>
      </c>
      <c r="D42" s="206">
        <f>SUM(D38:D41)</f>
        <v>0</v>
      </c>
      <c r="E42" s="207">
        <f t="shared" si="3"/>
        <v>-10822751</v>
      </c>
      <c r="F42" s="88">
        <f t="shared" si="3"/>
        <v>31895168</v>
      </c>
      <c r="G42" s="88">
        <f t="shared" si="3"/>
        <v>114196692</v>
      </c>
      <c r="H42" s="88">
        <f t="shared" si="3"/>
        <v>26830020</v>
      </c>
      <c r="I42" s="88">
        <f t="shared" si="3"/>
        <v>23814178</v>
      </c>
      <c r="J42" s="88">
        <f t="shared" si="3"/>
        <v>164840890</v>
      </c>
      <c r="K42" s="88">
        <f t="shared" si="3"/>
        <v>11722492</v>
      </c>
      <c r="L42" s="88">
        <f t="shared" si="3"/>
        <v>-57759891</v>
      </c>
      <c r="M42" s="88">
        <f t="shared" si="3"/>
        <v>20841306</v>
      </c>
      <c r="N42" s="88">
        <f t="shared" si="3"/>
        <v>-25196093</v>
      </c>
      <c r="O42" s="88">
        <f t="shared" si="3"/>
        <v>-1171521</v>
      </c>
      <c r="P42" s="88">
        <f t="shared" si="3"/>
        <v>18928199</v>
      </c>
      <c r="Q42" s="88">
        <f t="shared" si="3"/>
        <v>59791745</v>
      </c>
      <c r="R42" s="88">
        <f t="shared" si="3"/>
        <v>77548423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217193220</v>
      </c>
      <c r="X42" s="88">
        <f t="shared" si="3"/>
        <v>-811062</v>
      </c>
      <c r="Y42" s="88">
        <f t="shared" si="3"/>
        <v>218004282</v>
      </c>
      <c r="Z42" s="208">
        <f>+IF(X42&lt;&gt;0,+(Y42/X42)*100,0)</f>
        <v>-26878.86770678444</v>
      </c>
      <c r="AA42" s="206">
        <f>SUM(AA38:AA41)</f>
        <v>31895168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-201916371</v>
      </c>
      <c r="D44" s="210">
        <f>+D42-D43</f>
        <v>0</v>
      </c>
      <c r="E44" s="211">
        <f t="shared" si="4"/>
        <v>-10822751</v>
      </c>
      <c r="F44" s="77">
        <f t="shared" si="4"/>
        <v>31895168</v>
      </c>
      <c r="G44" s="77">
        <f t="shared" si="4"/>
        <v>114196692</v>
      </c>
      <c r="H44" s="77">
        <f t="shared" si="4"/>
        <v>26830020</v>
      </c>
      <c r="I44" s="77">
        <f t="shared" si="4"/>
        <v>23814178</v>
      </c>
      <c r="J44" s="77">
        <f t="shared" si="4"/>
        <v>164840890</v>
      </c>
      <c r="K44" s="77">
        <f t="shared" si="4"/>
        <v>11722492</v>
      </c>
      <c r="L44" s="77">
        <f t="shared" si="4"/>
        <v>-57759891</v>
      </c>
      <c r="M44" s="77">
        <f t="shared" si="4"/>
        <v>20841306</v>
      </c>
      <c r="N44" s="77">
        <f t="shared" si="4"/>
        <v>-25196093</v>
      </c>
      <c r="O44" s="77">
        <f t="shared" si="4"/>
        <v>-1171521</v>
      </c>
      <c r="P44" s="77">
        <f t="shared" si="4"/>
        <v>18928199</v>
      </c>
      <c r="Q44" s="77">
        <f t="shared" si="4"/>
        <v>59791745</v>
      </c>
      <c r="R44" s="77">
        <f t="shared" si="4"/>
        <v>77548423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217193220</v>
      </c>
      <c r="X44" s="77">
        <f t="shared" si="4"/>
        <v>-811062</v>
      </c>
      <c r="Y44" s="77">
        <f t="shared" si="4"/>
        <v>218004282</v>
      </c>
      <c r="Z44" s="212">
        <f>+IF(X44&lt;&gt;0,+(Y44/X44)*100,0)</f>
        <v>-26878.86770678444</v>
      </c>
      <c r="AA44" s="210">
        <f>+AA42-AA43</f>
        <v>31895168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-201916371</v>
      </c>
      <c r="D46" s="206">
        <f>SUM(D44:D45)</f>
        <v>0</v>
      </c>
      <c r="E46" s="207">
        <f t="shared" si="5"/>
        <v>-10822751</v>
      </c>
      <c r="F46" s="88">
        <f t="shared" si="5"/>
        <v>31895168</v>
      </c>
      <c r="G46" s="88">
        <f t="shared" si="5"/>
        <v>114196692</v>
      </c>
      <c r="H46" s="88">
        <f t="shared" si="5"/>
        <v>26830020</v>
      </c>
      <c r="I46" s="88">
        <f t="shared" si="5"/>
        <v>23814178</v>
      </c>
      <c r="J46" s="88">
        <f t="shared" si="5"/>
        <v>164840890</v>
      </c>
      <c r="K46" s="88">
        <f t="shared" si="5"/>
        <v>11722492</v>
      </c>
      <c r="L46" s="88">
        <f t="shared" si="5"/>
        <v>-57759891</v>
      </c>
      <c r="M46" s="88">
        <f t="shared" si="5"/>
        <v>20841306</v>
      </c>
      <c r="N46" s="88">
        <f t="shared" si="5"/>
        <v>-25196093</v>
      </c>
      <c r="O46" s="88">
        <f t="shared" si="5"/>
        <v>-1171521</v>
      </c>
      <c r="P46" s="88">
        <f t="shared" si="5"/>
        <v>18928199</v>
      </c>
      <c r="Q46" s="88">
        <f t="shared" si="5"/>
        <v>59791745</v>
      </c>
      <c r="R46" s="88">
        <f t="shared" si="5"/>
        <v>77548423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217193220</v>
      </c>
      <c r="X46" s="88">
        <f t="shared" si="5"/>
        <v>-811062</v>
      </c>
      <c r="Y46" s="88">
        <f t="shared" si="5"/>
        <v>218004282</v>
      </c>
      <c r="Z46" s="208">
        <f>+IF(X46&lt;&gt;0,+(Y46/X46)*100,0)</f>
        <v>-26878.86770678444</v>
      </c>
      <c r="AA46" s="206">
        <f>SUM(AA44:AA45)</f>
        <v>31895168</v>
      </c>
    </row>
    <row r="47" spans="1:27" ht="12.75">
      <c r="A47" s="214" t="s">
        <v>48</v>
      </c>
      <c r="B47" s="185"/>
      <c r="C47" s="157">
        <v>10264089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-191652282</v>
      </c>
      <c r="D48" s="217">
        <f>SUM(D46:D47)</f>
        <v>0</v>
      </c>
      <c r="E48" s="218">
        <f t="shared" si="6"/>
        <v>-10822751</v>
      </c>
      <c r="F48" s="219">
        <f t="shared" si="6"/>
        <v>31895168</v>
      </c>
      <c r="G48" s="219">
        <f t="shared" si="6"/>
        <v>114196692</v>
      </c>
      <c r="H48" s="220">
        <f t="shared" si="6"/>
        <v>26830020</v>
      </c>
      <c r="I48" s="220">
        <f t="shared" si="6"/>
        <v>23814178</v>
      </c>
      <c r="J48" s="220">
        <f t="shared" si="6"/>
        <v>164840890</v>
      </c>
      <c r="K48" s="220">
        <f t="shared" si="6"/>
        <v>11722492</v>
      </c>
      <c r="L48" s="220">
        <f t="shared" si="6"/>
        <v>-57759891</v>
      </c>
      <c r="M48" s="219">
        <f t="shared" si="6"/>
        <v>20841306</v>
      </c>
      <c r="N48" s="219">
        <f t="shared" si="6"/>
        <v>-25196093</v>
      </c>
      <c r="O48" s="220">
        <f t="shared" si="6"/>
        <v>-1171521</v>
      </c>
      <c r="P48" s="220">
        <f t="shared" si="6"/>
        <v>18928199</v>
      </c>
      <c r="Q48" s="220">
        <f t="shared" si="6"/>
        <v>59791745</v>
      </c>
      <c r="R48" s="220">
        <f t="shared" si="6"/>
        <v>77548423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217193220</v>
      </c>
      <c r="X48" s="220">
        <f t="shared" si="6"/>
        <v>-811062</v>
      </c>
      <c r="Y48" s="220">
        <f t="shared" si="6"/>
        <v>218004282</v>
      </c>
      <c r="Z48" s="221">
        <f>+IF(X48&lt;&gt;0,+(Y48/X48)*100,0)</f>
        <v>-26878.86770678444</v>
      </c>
      <c r="AA48" s="222">
        <f>SUM(AA46:AA47)</f>
        <v>31895168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5103646</v>
      </c>
      <c r="D5" s="153">
        <f>SUM(D6:D8)</f>
        <v>0</v>
      </c>
      <c r="E5" s="154">
        <f t="shared" si="0"/>
        <v>0</v>
      </c>
      <c r="F5" s="100">
        <f t="shared" si="0"/>
        <v>6170000</v>
      </c>
      <c r="G5" s="100">
        <f t="shared" si="0"/>
        <v>0</v>
      </c>
      <c r="H5" s="100">
        <f t="shared" si="0"/>
        <v>23177</v>
      </c>
      <c r="I5" s="100">
        <f t="shared" si="0"/>
        <v>70120</v>
      </c>
      <c r="J5" s="100">
        <f t="shared" si="0"/>
        <v>93297</v>
      </c>
      <c r="K5" s="100">
        <f t="shared" si="0"/>
        <v>142027</v>
      </c>
      <c r="L5" s="100">
        <f t="shared" si="0"/>
        <v>43356</v>
      </c>
      <c r="M5" s="100">
        <f t="shared" si="0"/>
        <v>24539</v>
      </c>
      <c r="N5" s="100">
        <f t="shared" si="0"/>
        <v>209922</v>
      </c>
      <c r="O5" s="100">
        <f t="shared" si="0"/>
        <v>-79407</v>
      </c>
      <c r="P5" s="100">
        <f t="shared" si="0"/>
        <v>34975</v>
      </c>
      <c r="Q5" s="100">
        <f t="shared" si="0"/>
        <v>0</v>
      </c>
      <c r="R5" s="100">
        <f t="shared" si="0"/>
        <v>-44432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258787</v>
      </c>
      <c r="X5" s="100">
        <f t="shared" si="0"/>
        <v>0</v>
      </c>
      <c r="Y5" s="100">
        <f t="shared" si="0"/>
        <v>258787</v>
      </c>
      <c r="Z5" s="137">
        <f>+IF(X5&lt;&gt;0,+(Y5/X5)*100,0)</f>
        <v>0</v>
      </c>
      <c r="AA5" s="153">
        <f>SUM(AA6:AA8)</f>
        <v>6170000</v>
      </c>
    </row>
    <row r="6" spans="1:27" ht="12.75">
      <c r="A6" s="138" t="s">
        <v>75</v>
      </c>
      <c r="B6" s="136"/>
      <c r="C6" s="155"/>
      <c r="D6" s="155"/>
      <c r="E6" s="156"/>
      <c r="F6" s="60">
        <v>2320000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2320000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5103646</v>
      </c>
      <c r="D8" s="155"/>
      <c r="E8" s="156"/>
      <c r="F8" s="60">
        <v>3850000</v>
      </c>
      <c r="G8" s="60"/>
      <c r="H8" s="60">
        <v>23177</v>
      </c>
      <c r="I8" s="60">
        <v>70120</v>
      </c>
      <c r="J8" s="60">
        <v>93297</v>
      </c>
      <c r="K8" s="60">
        <v>142027</v>
      </c>
      <c r="L8" s="60">
        <v>43356</v>
      </c>
      <c r="M8" s="60">
        <v>24539</v>
      </c>
      <c r="N8" s="60">
        <v>209922</v>
      </c>
      <c r="O8" s="60">
        <v>-79407</v>
      </c>
      <c r="P8" s="60">
        <v>34975</v>
      </c>
      <c r="Q8" s="60"/>
      <c r="R8" s="60">
        <v>-44432</v>
      </c>
      <c r="S8" s="60"/>
      <c r="T8" s="60"/>
      <c r="U8" s="60"/>
      <c r="V8" s="60"/>
      <c r="W8" s="60">
        <v>258787</v>
      </c>
      <c r="X8" s="60"/>
      <c r="Y8" s="60">
        <v>258787</v>
      </c>
      <c r="Z8" s="140"/>
      <c r="AA8" s="62">
        <v>3850000</v>
      </c>
    </row>
    <row r="9" spans="1:27" ht="12.75">
      <c r="A9" s="135" t="s">
        <v>78</v>
      </c>
      <c r="B9" s="136"/>
      <c r="C9" s="153">
        <f aca="true" t="shared" si="1" ref="C9:Y9">SUM(C10:C14)</f>
        <v>763661</v>
      </c>
      <c r="D9" s="153">
        <f>SUM(D10:D14)</f>
        <v>0</v>
      </c>
      <c r="E9" s="154">
        <f t="shared" si="1"/>
        <v>14217152</v>
      </c>
      <c r="F9" s="100">
        <f t="shared" si="1"/>
        <v>22917152</v>
      </c>
      <c r="G9" s="100">
        <f t="shared" si="1"/>
        <v>790681</v>
      </c>
      <c r="H9" s="100">
        <f t="shared" si="1"/>
        <v>0</v>
      </c>
      <c r="I9" s="100">
        <f t="shared" si="1"/>
        <v>0</v>
      </c>
      <c r="J9" s="100">
        <f t="shared" si="1"/>
        <v>790681</v>
      </c>
      <c r="K9" s="100">
        <f t="shared" si="1"/>
        <v>-18000</v>
      </c>
      <c r="L9" s="100">
        <f t="shared" si="1"/>
        <v>-367299</v>
      </c>
      <c r="M9" s="100">
        <f t="shared" si="1"/>
        <v>2501337</v>
      </c>
      <c r="N9" s="100">
        <f t="shared" si="1"/>
        <v>2116038</v>
      </c>
      <c r="O9" s="100">
        <f t="shared" si="1"/>
        <v>4769151</v>
      </c>
      <c r="P9" s="100">
        <f t="shared" si="1"/>
        <v>178091</v>
      </c>
      <c r="Q9" s="100">
        <f t="shared" si="1"/>
        <v>297090</v>
      </c>
      <c r="R9" s="100">
        <f t="shared" si="1"/>
        <v>5244332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8151051</v>
      </c>
      <c r="X9" s="100">
        <f t="shared" si="1"/>
        <v>10662858</v>
      </c>
      <c r="Y9" s="100">
        <f t="shared" si="1"/>
        <v>-2511807</v>
      </c>
      <c r="Z9" s="137">
        <f>+IF(X9&lt;&gt;0,+(Y9/X9)*100,0)</f>
        <v>-23.556601804131688</v>
      </c>
      <c r="AA9" s="102">
        <f>SUM(AA10:AA14)</f>
        <v>22917152</v>
      </c>
    </row>
    <row r="10" spans="1:27" ht="12.75">
      <c r="A10" s="138" t="s">
        <v>79</v>
      </c>
      <c r="B10" s="136"/>
      <c r="C10" s="155">
        <v>763661</v>
      </c>
      <c r="D10" s="155"/>
      <c r="E10" s="156">
        <v>5500000</v>
      </c>
      <c r="F10" s="60">
        <v>10200000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178091</v>
      </c>
      <c r="Q10" s="60"/>
      <c r="R10" s="60">
        <v>178091</v>
      </c>
      <c r="S10" s="60"/>
      <c r="T10" s="60"/>
      <c r="U10" s="60"/>
      <c r="V10" s="60"/>
      <c r="W10" s="60">
        <v>178091</v>
      </c>
      <c r="X10" s="60">
        <v>4124997</v>
      </c>
      <c r="Y10" s="60">
        <v>-3946906</v>
      </c>
      <c r="Z10" s="140">
        <v>-95.68</v>
      </c>
      <c r="AA10" s="62">
        <v>10200000</v>
      </c>
    </row>
    <row r="11" spans="1:27" ht="12.75">
      <c r="A11" s="138" t="s">
        <v>80</v>
      </c>
      <c r="B11" s="136"/>
      <c r="C11" s="155"/>
      <c r="D11" s="155"/>
      <c r="E11" s="156">
        <v>8717152</v>
      </c>
      <c r="F11" s="60">
        <v>8717152</v>
      </c>
      <c r="G11" s="60">
        <v>790681</v>
      </c>
      <c r="H11" s="60"/>
      <c r="I11" s="60"/>
      <c r="J11" s="60">
        <v>790681</v>
      </c>
      <c r="K11" s="60">
        <v>-18000</v>
      </c>
      <c r="L11" s="60">
        <v>-367299</v>
      </c>
      <c r="M11" s="60">
        <v>2501337</v>
      </c>
      <c r="N11" s="60">
        <v>2116038</v>
      </c>
      <c r="O11" s="60">
        <v>4769151</v>
      </c>
      <c r="P11" s="60"/>
      <c r="Q11" s="60">
        <v>297090</v>
      </c>
      <c r="R11" s="60">
        <v>5066241</v>
      </c>
      <c r="S11" s="60"/>
      <c r="T11" s="60"/>
      <c r="U11" s="60"/>
      <c r="V11" s="60"/>
      <c r="W11" s="60">
        <v>7972960</v>
      </c>
      <c r="X11" s="60">
        <v>6537861</v>
      </c>
      <c r="Y11" s="60">
        <v>1435099</v>
      </c>
      <c r="Z11" s="140">
        <v>21.95</v>
      </c>
      <c r="AA11" s="62">
        <v>8717152</v>
      </c>
    </row>
    <row r="12" spans="1:27" ht="12.75">
      <c r="A12" s="138" t="s">
        <v>81</v>
      </c>
      <c r="B12" s="136"/>
      <c r="C12" s="155"/>
      <c r="D12" s="155"/>
      <c r="E12" s="156"/>
      <c r="F12" s="60">
        <v>4000000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4000000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115908334</v>
      </c>
      <c r="D15" s="153">
        <f>SUM(D16:D18)</f>
        <v>0</v>
      </c>
      <c r="E15" s="154">
        <f t="shared" si="2"/>
        <v>15122064</v>
      </c>
      <c r="F15" s="100">
        <f t="shared" si="2"/>
        <v>17268414</v>
      </c>
      <c r="G15" s="100">
        <f t="shared" si="2"/>
        <v>0</v>
      </c>
      <c r="H15" s="100">
        <f t="shared" si="2"/>
        <v>3596491</v>
      </c>
      <c r="I15" s="100">
        <f t="shared" si="2"/>
        <v>0</v>
      </c>
      <c r="J15" s="100">
        <f t="shared" si="2"/>
        <v>3596491</v>
      </c>
      <c r="K15" s="100">
        <f t="shared" si="2"/>
        <v>0</v>
      </c>
      <c r="L15" s="100">
        <f t="shared" si="2"/>
        <v>0</v>
      </c>
      <c r="M15" s="100">
        <f t="shared" si="2"/>
        <v>440120</v>
      </c>
      <c r="N15" s="100">
        <f t="shared" si="2"/>
        <v>440120</v>
      </c>
      <c r="O15" s="100">
        <f t="shared" si="2"/>
        <v>2306109</v>
      </c>
      <c r="P15" s="100">
        <f t="shared" si="2"/>
        <v>445395</v>
      </c>
      <c r="Q15" s="100">
        <f t="shared" si="2"/>
        <v>4484457</v>
      </c>
      <c r="R15" s="100">
        <f t="shared" si="2"/>
        <v>7235961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11272572</v>
      </c>
      <c r="X15" s="100">
        <f t="shared" si="2"/>
        <v>11341548</v>
      </c>
      <c r="Y15" s="100">
        <f t="shared" si="2"/>
        <v>-68976</v>
      </c>
      <c r="Z15" s="137">
        <f>+IF(X15&lt;&gt;0,+(Y15/X15)*100,0)</f>
        <v>-0.6081709480928</v>
      </c>
      <c r="AA15" s="102">
        <f>SUM(AA16:AA18)</f>
        <v>17268414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115908334</v>
      </c>
      <c r="D17" s="155"/>
      <c r="E17" s="156">
        <v>15122064</v>
      </c>
      <c r="F17" s="60">
        <v>17268414</v>
      </c>
      <c r="G17" s="60"/>
      <c r="H17" s="60">
        <v>3596491</v>
      </c>
      <c r="I17" s="60"/>
      <c r="J17" s="60">
        <v>3596491</v>
      </c>
      <c r="K17" s="60"/>
      <c r="L17" s="60"/>
      <c r="M17" s="60">
        <v>440120</v>
      </c>
      <c r="N17" s="60">
        <v>440120</v>
      </c>
      <c r="O17" s="60">
        <v>2306109</v>
      </c>
      <c r="P17" s="60">
        <v>445395</v>
      </c>
      <c r="Q17" s="60">
        <v>4484457</v>
      </c>
      <c r="R17" s="60">
        <v>7235961</v>
      </c>
      <c r="S17" s="60"/>
      <c r="T17" s="60"/>
      <c r="U17" s="60"/>
      <c r="V17" s="60"/>
      <c r="W17" s="60">
        <v>11272572</v>
      </c>
      <c r="X17" s="60">
        <v>11341548</v>
      </c>
      <c r="Y17" s="60">
        <v>-68976</v>
      </c>
      <c r="Z17" s="140">
        <v>-0.61</v>
      </c>
      <c r="AA17" s="62">
        <v>17268414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58592435</v>
      </c>
      <c r="F19" s="100">
        <f t="shared" si="3"/>
        <v>78692435</v>
      </c>
      <c r="G19" s="100">
        <f t="shared" si="3"/>
        <v>0</v>
      </c>
      <c r="H19" s="100">
        <f t="shared" si="3"/>
        <v>1972869</v>
      </c>
      <c r="I19" s="100">
        <f t="shared" si="3"/>
        <v>790220</v>
      </c>
      <c r="J19" s="100">
        <f t="shared" si="3"/>
        <v>2763089</v>
      </c>
      <c r="K19" s="100">
        <f t="shared" si="3"/>
        <v>3257909</v>
      </c>
      <c r="L19" s="100">
        <f t="shared" si="3"/>
        <v>367299</v>
      </c>
      <c r="M19" s="100">
        <f t="shared" si="3"/>
        <v>9796053</v>
      </c>
      <c r="N19" s="100">
        <f t="shared" si="3"/>
        <v>13421261</v>
      </c>
      <c r="O19" s="100">
        <f t="shared" si="3"/>
        <v>114538</v>
      </c>
      <c r="P19" s="100">
        <f t="shared" si="3"/>
        <v>5364865</v>
      </c>
      <c r="Q19" s="100">
        <f t="shared" si="3"/>
        <v>9120402</v>
      </c>
      <c r="R19" s="100">
        <f t="shared" si="3"/>
        <v>14599805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30784155</v>
      </c>
      <c r="X19" s="100">
        <f t="shared" si="3"/>
        <v>48444336</v>
      </c>
      <c r="Y19" s="100">
        <f t="shared" si="3"/>
        <v>-17660181</v>
      </c>
      <c r="Z19" s="137">
        <f>+IF(X19&lt;&gt;0,+(Y19/X19)*100,0)</f>
        <v>-36.454583668976284</v>
      </c>
      <c r="AA19" s="102">
        <f>SUM(AA20:AA23)</f>
        <v>78692435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11000000</v>
      </c>
      <c r="G20" s="60"/>
      <c r="H20" s="60">
        <v>1548406</v>
      </c>
      <c r="I20" s="60"/>
      <c r="J20" s="60">
        <v>1548406</v>
      </c>
      <c r="K20" s="60">
        <v>110038</v>
      </c>
      <c r="L20" s="60"/>
      <c r="M20" s="60">
        <v>1102098</v>
      </c>
      <c r="N20" s="60">
        <v>1212136</v>
      </c>
      <c r="O20" s="60"/>
      <c r="P20" s="60"/>
      <c r="Q20" s="60">
        <v>800887</v>
      </c>
      <c r="R20" s="60">
        <v>800887</v>
      </c>
      <c r="S20" s="60"/>
      <c r="T20" s="60"/>
      <c r="U20" s="60"/>
      <c r="V20" s="60"/>
      <c r="W20" s="60">
        <v>3561429</v>
      </c>
      <c r="X20" s="60">
        <v>8250003</v>
      </c>
      <c r="Y20" s="60">
        <v>-4688574</v>
      </c>
      <c r="Z20" s="140">
        <v>-56.83</v>
      </c>
      <c r="AA20" s="62">
        <v>11000000</v>
      </c>
    </row>
    <row r="21" spans="1:27" ht="12.75">
      <c r="A21" s="138" t="s">
        <v>90</v>
      </c>
      <c r="B21" s="136"/>
      <c r="C21" s="155"/>
      <c r="D21" s="155"/>
      <c r="E21" s="156">
        <v>28525272</v>
      </c>
      <c r="F21" s="60">
        <v>28525272</v>
      </c>
      <c r="G21" s="60"/>
      <c r="H21" s="60"/>
      <c r="I21" s="60"/>
      <c r="J21" s="60"/>
      <c r="K21" s="60">
        <v>885656</v>
      </c>
      <c r="L21" s="60"/>
      <c r="M21" s="60">
        <v>6062553</v>
      </c>
      <c r="N21" s="60">
        <v>6948209</v>
      </c>
      <c r="O21" s="60">
        <v>114538</v>
      </c>
      <c r="P21" s="60">
        <v>5364865</v>
      </c>
      <c r="Q21" s="60"/>
      <c r="R21" s="60">
        <v>5479403</v>
      </c>
      <c r="S21" s="60"/>
      <c r="T21" s="60"/>
      <c r="U21" s="60"/>
      <c r="V21" s="60"/>
      <c r="W21" s="60">
        <v>12427612</v>
      </c>
      <c r="X21" s="60">
        <v>21393954</v>
      </c>
      <c r="Y21" s="60">
        <v>-8966342</v>
      </c>
      <c r="Z21" s="140">
        <v>-41.91</v>
      </c>
      <c r="AA21" s="62">
        <v>28525272</v>
      </c>
    </row>
    <row r="22" spans="1:27" ht="12.75">
      <c r="A22" s="138" t="s">
        <v>91</v>
      </c>
      <c r="B22" s="136"/>
      <c r="C22" s="157"/>
      <c r="D22" s="157"/>
      <c r="E22" s="158">
        <v>20000000</v>
      </c>
      <c r="F22" s="159">
        <v>34100000</v>
      </c>
      <c r="G22" s="159"/>
      <c r="H22" s="159">
        <v>424463</v>
      </c>
      <c r="I22" s="159">
        <v>790220</v>
      </c>
      <c r="J22" s="159">
        <v>1214683</v>
      </c>
      <c r="K22" s="159">
        <v>2262215</v>
      </c>
      <c r="L22" s="159">
        <v>367299</v>
      </c>
      <c r="M22" s="159">
        <v>1242909</v>
      </c>
      <c r="N22" s="159">
        <v>3872423</v>
      </c>
      <c r="O22" s="159"/>
      <c r="P22" s="159"/>
      <c r="Q22" s="159">
        <v>8319515</v>
      </c>
      <c r="R22" s="159">
        <v>8319515</v>
      </c>
      <c r="S22" s="159"/>
      <c r="T22" s="159"/>
      <c r="U22" s="159"/>
      <c r="V22" s="159"/>
      <c r="W22" s="159">
        <v>13406621</v>
      </c>
      <c r="X22" s="159">
        <v>15000003</v>
      </c>
      <c r="Y22" s="159">
        <v>-1593382</v>
      </c>
      <c r="Z22" s="141">
        <v>-10.62</v>
      </c>
      <c r="AA22" s="225">
        <v>34100000</v>
      </c>
    </row>
    <row r="23" spans="1:27" ht="12.75">
      <c r="A23" s="138" t="s">
        <v>92</v>
      </c>
      <c r="B23" s="136"/>
      <c r="C23" s="155"/>
      <c r="D23" s="155"/>
      <c r="E23" s="156">
        <v>5067163</v>
      </c>
      <c r="F23" s="60">
        <v>5067163</v>
      </c>
      <c r="G23" s="60"/>
      <c r="H23" s="60"/>
      <c r="I23" s="60"/>
      <c r="J23" s="60"/>
      <c r="K23" s="60"/>
      <c r="L23" s="60"/>
      <c r="M23" s="60">
        <v>1388493</v>
      </c>
      <c r="N23" s="60">
        <v>1388493</v>
      </c>
      <c r="O23" s="60"/>
      <c r="P23" s="60"/>
      <c r="Q23" s="60"/>
      <c r="R23" s="60"/>
      <c r="S23" s="60"/>
      <c r="T23" s="60"/>
      <c r="U23" s="60"/>
      <c r="V23" s="60"/>
      <c r="W23" s="60">
        <v>1388493</v>
      </c>
      <c r="X23" s="60">
        <v>3800376</v>
      </c>
      <c r="Y23" s="60">
        <v>-2411883</v>
      </c>
      <c r="Z23" s="140">
        <v>-63.46</v>
      </c>
      <c r="AA23" s="62">
        <v>5067163</v>
      </c>
    </row>
    <row r="24" spans="1:27" ht="12.75">
      <c r="A24" s="135" t="s">
        <v>93</v>
      </c>
      <c r="B24" s="142"/>
      <c r="C24" s="153"/>
      <c r="D24" s="153"/>
      <c r="E24" s="154">
        <v>2146350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1609767</v>
      </c>
      <c r="Y24" s="100">
        <v>-1609767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121775641</v>
      </c>
      <c r="D25" s="217">
        <f>+D5+D9+D15+D19+D24</f>
        <v>0</v>
      </c>
      <c r="E25" s="230">
        <f t="shared" si="4"/>
        <v>90078001</v>
      </c>
      <c r="F25" s="219">
        <f t="shared" si="4"/>
        <v>125048001</v>
      </c>
      <c r="G25" s="219">
        <f t="shared" si="4"/>
        <v>790681</v>
      </c>
      <c r="H25" s="219">
        <f t="shared" si="4"/>
        <v>5592537</v>
      </c>
      <c r="I25" s="219">
        <f t="shared" si="4"/>
        <v>860340</v>
      </c>
      <c r="J25" s="219">
        <f t="shared" si="4"/>
        <v>7243558</v>
      </c>
      <c r="K25" s="219">
        <f t="shared" si="4"/>
        <v>3381936</v>
      </c>
      <c r="L25" s="219">
        <f t="shared" si="4"/>
        <v>43356</v>
      </c>
      <c r="M25" s="219">
        <f t="shared" si="4"/>
        <v>12762049</v>
      </c>
      <c r="N25" s="219">
        <f t="shared" si="4"/>
        <v>16187341</v>
      </c>
      <c r="O25" s="219">
        <f t="shared" si="4"/>
        <v>7110391</v>
      </c>
      <c r="P25" s="219">
        <f t="shared" si="4"/>
        <v>6023326</v>
      </c>
      <c r="Q25" s="219">
        <f t="shared" si="4"/>
        <v>13901949</v>
      </c>
      <c r="R25" s="219">
        <f t="shared" si="4"/>
        <v>27035666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50466565</v>
      </c>
      <c r="X25" s="219">
        <f t="shared" si="4"/>
        <v>72058509</v>
      </c>
      <c r="Y25" s="219">
        <f t="shared" si="4"/>
        <v>-21591944</v>
      </c>
      <c r="Z25" s="231">
        <f>+IF(X25&lt;&gt;0,+(Y25/X25)*100,0)</f>
        <v>-29.96446124079531</v>
      </c>
      <c r="AA25" s="232">
        <f>+AA5+AA9+AA15+AA19+AA24</f>
        <v>125048001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115908334</v>
      </c>
      <c r="D28" s="155"/>
      <c r="E28" s="156">
        <v>90078001</v>
      </c>
      <c r="F28" s="60">
        <v>94078001</v>
      </c>
      <c r="G28" s="60">
        <v>790681</v>
      </c>
      <c r="H28" s="60">
        <v>5592537</v>
      </c>
      <c r="I28" s="60">
        <v>860340</v>
      </c>
      <c r="J28" s="60">
        <v>7243558</v>
      </c>
      <c r="K28" s="60">
        <v>3381936</v>
      </c>
      <c r="L28" s="60">
        <v>43356</v>
      </c>
      <c r="M28" s="60">
        <v>12762049</v>
      </c>
      <c r="N28" s="60">
        <v>16187341</v>
      </c>
      <c r="O28" s="60">
        <v>7110391</v>
      </c>
      <c r="P28" s="60">
        <v>6023326</v>
      </c>
      <c r="Q28" s="60">
        <v>13901949</v>
      </c>
      <c r="R28" s="60">
        <v>27035666</v>
      </c>
      <c r="S28" s="60"/>
      <c r="T28" s="60"/>
      <c r="U28" s="60"/>
      <c r="V28" s="60"/>
      <c r="W28" s="60">
        <v>50466565</v>
      </c>
      <c r="X28" s="60">
        <v>72058500</v>
      </c>
      <c r="Y28" s="60">
        <v>-21591935</v>
      </c>
      <c r="Z28" s="140">
        <v>-29.96</v>
      </c>
      <c r="AA28" s="155">
        <v>94078001</v>
      </c>
    </row>
    <row r="29" spans="1:27" ht="12.75">
      <c r="A29" s="234" t="s">
        <v>134</v>
      </c>
      <c r="B29" s="136"/>
      <c r="C29" s="155"/>
      <c r="D29" s="155"/>
      <c r="E29" s="156"/>
      <c r="F29" s="60">
        <v>20100000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20100000</v>
      </c>
    </row>
    <row r="30" spans="1:27" ht="12.75">
      <c r="A30" s="234" t="s">
        <v>135</v>
      </c>
      <c r="B30" s="136"/>
      <c r="C30" s="157"/>
      <c r="D30" s="157"/>
      <c r="E30" s="158"/>
      <c r="F30" s="159">
        <v>3850000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3850000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115908334</v>
      </c>
      <c r="D32" s="210">
        <f>SUM(D28:D31)</f>
        <v>0</v>
      </c>
      <c r="E32" s="211">
        <f t="shared" si="5"/>
        <v>90078001</v>
      </c>
      <c r="F32" s="77">
        <f t="shared" si="5"/>
        <v>118028001</v>
      </c>
      <c r="G32" s="77">
        <f t="shared" si="5"/>
        <v>790681</v>
      </c>
      <c r="H32" s="77">
        <f t="shared" si="5"/>
        <v>5592537</v>
      </c>
      <c r="I32" s="77">
        <f t="shared" si="5"/>
        <v>860340</v>
      </c>
      <c r="J32" s="77">
        <f t="shared" si="5"/>
        <v>7243558</v>
      </c>
      <c r="K32" s="77">
        <f t="shared" si="5"/>
        <v>3381936</v>
      </c>
      <c r="L32" s="77">
        <f t="shared" si="5"/>
        <v>43356</v>
      </c>
      <c r="M32" s="77">
        <f t="shared" si="5"/>
        <v>12762049</v>
      </c>
      <c r="N32" s="77">
        <f t="shared" si="5"/>
        <v>16187341</v>
      </c>
      <c r="O32" s="77">
        <f t="shared" si="5"/>
        <v>7110391</v>
      </c>
      <c r="P32" s="77">
        <f t="shared" si="5"/>
        <v>6023326</v>
      </c>
      <c r="Q32" s="77">
        <f t="shared" si="5"/>
        <v>13901949</v>
      </c>
      <c r="R32" s="77">
        <f t="shared" si="5"/>
        <v>27035666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50466565</v>
      </c>
      <c r="X32" s="77">
        <f t="shared" si="5"/>
        <v>72058500</v>
      </c>
      <c r="Y32" s="77">
        <f t="shared" si="5"/>
        <v>-21591935</v>
      </c>
      <c r="Z32" s="212">
        <f>+IF(X32&lt;&gt;0,+(Y32/X32)*100,0)</f>
        <v>-29.964452493460175</v>
      </c>
      <c r="AA32" s="79">
        <f>SUM(AA28:AA31)</f>
        <v>118028001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5867307</v>
      </c>
      <c r="D35" s="155"/>
      <c r="E35" s="156"/>
      <c r="F35" s="60">
        <v>7020000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7020000</v>
      </c>
    </row>
    <row r="36" spans="1:27" ht="12.75">
      <c r="A36" s="238" t="s">
        <v>139</v>
      </c>
      <c r="B36" s="149"/>
      <c r="C36" s="222">
        <f aca="true" t="shared" si="6" ref="C36:Y36">SUM(C32:C35)</f>
        <v>121775641</v>
      </c>
      <c r="D36" s="222">
        <f>SUM(D32:D35)</f>
        <v>0</v>
      </c>
      <c r="E36" s="218">
        <f t="shared" si="6"/>
        <v>90078001</v>
      </c>
      <c r="F36" s="220">
        <f t="shared" si="6"/>
        <v>125048001</v>
      </c>
      <c r="G36" s="220">
        <f t="shared" si="6"/>
        <v>790681</v>
      </c>
      <c r="H36" s="220">
        <f t="shared" si="6"/>
        <v>5592537</v>
      </c>
      <c r="I36" s="220">
        <f t="shared" si="6"/>
        <v>860340</v>
      </c>
      <c r="J36" s="220">
        <f t="shared" si="6"/>
        <v>7243558</v>
      </c>
      <c r="K36" s="220">
        <f t="shared" si="6"/>
        <v>3381936</v>
      </c>
      <c r="L36" s="220">
        <f t="shared" si="6"/>
        <v>43356</v>
      </c>
      <c r="M36" s="220">
        <f t="shared" si="6"/>
        <v>12762049</v>
      </c>
      <c r="N36" s="220">
        <f t="shared" si="6"/>
        <v>16187341</v>
      </c>
      <c r="O36" s="220">
        <f t="shared" si="6"/>
        <v>7110391</v>
      </c>
      <c r="P36" s="220">
        <f t="shared" si="6"/>
        <v>6023326</v>
      </c>
      <c r="Q36" s="220">
        <f t="shared" si="6"/>
        <v>13901949</v>
      </c>
      <c r="R36" s="220">
        <f t="shared" si="6"/>
        <v>27035666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50466565</v>
      </c>
      <c r="X36" s="220">
        <f t="shared" si="6"/>
        <v>72058500</v>
      </c>
      <c r="Y36" s="220">
        <f t="shared" si="6"/>
        <v>-21591935</v>
      </c>
      <c r="Z36" s="221">
        <f>+IF(X36&lt;&gt;0,+(Y36/X36)*100,0)</f>
        <v>-29.964452493460175</v>
      </c>
      <c r="AA36" s="239">
        <f>SUM(AA32:AA35)</f>
        <v>125048001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1610821</v>
      </c>
      <c r="D6" s="155"/>
      <c r="E6" s="59">
        <v>1466182</v>
      </c>
      <c r="F6" s="60">
        <v>1466182</v>
      </c>
      <c r="G6" s="60">
        <v>34861940</v>
      </c>
      <c r="H6" s="60">
        <v>20911100</v>
      </c>
      <c r="I6" s="60">
        <v>24799566</v>
      </c>
      <c r="J6" s="60">
        <v>24799566</v>
      </c>
      <c r="K6" s="60">
        <v>28951802</v>
      </c>
      <c r="L6" s="60">
        <v>31140433</v>
      </c>
      <c r="M6" s="60">
        <v>33692568</v>
      </c>
      <c r="N6" s="60">
        <v>33692568</v>
      </c>
      <c r="O6" s="60">
        <v>23961461</v>
      </c>
      <c r="P6" s="60">
        <v>22685635</v>
      </c>
      <c r="Q6" s="60">
        <v>51850637</v>
      </c>
      <c r="R6" s="60">
        <v>51850637</v>
      </c>
      <c r="S6" s="60"/>
      <c r="T6" s="60"/>
      <c r="U6" s="60"/>
      <c r="V6" s="60"/>
      <c r="W6" s="60">
        <v>51850637</v>
      </c>
      <c r="X6" s="60">
        <v>1099637</v>
      </c>
      <c r="Y6" s="60">
        <v>50751000</v>
      </c>
      <c r="Z6" s="140">
        <v>4615.25</v>
      </c>
      <c r="AA6" s="62">
        <v>1466182</v>
      </c>
    </row>
    <row r="7" spans="1:27" ht="12.75">
      <c r="A7" s="249" t="s">
        <v>144</v>
      </c>
      <c r="B7" s="182"/>
      <c r="C7" s="155">
        <v>2169970</v>
      </c>
      <c r="D7" s="155"/>
      <c r="E7" s="59">
        <v>7517984</v>
      </c>
      <c r="F7" s="60">
        <v>7517984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5638488</v>
      </c>
      <c r="Y7" s="60">
        <v>-5638488</v>
      </c>
      <c r="Z7" s="140">
        <v>-100</v>
      </c>
      <c r="AA7" s="62">
        <v>7517984</v>
      </c>
    </row>
    <row r="8" spans="1:27" ht="12.75">
      <c r="A8" s="249" t="s">
        <v>145</v>
      </c>
      <c r="B8" s="182"/>
      <c r="C8" s="155">
        <v>68897896</v>
      </c>
      <c r="D8" s="155"/>
      <c r="E8" s="59">
        <v>669284102</v>
      </c>
      <c r="F8" s="60">
        <v>669284102</v>
      </c>
      <c r="G8" s="60">
        <v>24632205</v>
      </c>
      <c r="H8" s="60">
        <v>36676690</v>
      </c>
      <c r="I8" s="60">
        <v>38786157</v>
      </c>
      <c r="J8" s="60">
        <v>38786157</v>
      </c>
      <c r="K8" s="60">
        <v>50437783</v>
      </c>
      <c r="L8" s="60">
        <v>332571831</v>
      </c>
      <c r="M8" s="60">
        <v>48184881</v>
      </c>
      <c r="N8" s="60">
        <v>48184881</v>
      </c>
      <c r="O8" s="60">
        <v>14880610</v>
      </c>
      <c r="P8" s="60">
        <v>17023474</v>
      </c>
      <c r="Q8" s="60">
        <v>17501941</v>
      </c>
      <c r="R8" s="60">
        <v>17501941</v>
      </c>
      <c r="S8" s="60"/>
      <c r="T8" s="60"/>
      <c r="U8" s="60"/>
      <c r="V8" s="60"/>
      <c r="W8" s="60">
        <v>17501941</v>
      </c>
      <c r="X8" s="60">
        <v>501963077</v>
      </c>
      <c r="Y8" s="60">
        <v>-484461136</v>
      </c>
      <c r="Z8" s="140">
        <v>-96.51</v>
      </c>
      <c r="AA8" s="62">
        <v>669284102</v>
      </c>
    </row>
    <row r="9" spans="1:27" ht="12.75">
      <c r="A9" s="249" t="s">
        <v>146</v>
      </c>
      <c r="B9" s="182"/>
      <c r="C9" s="155">
        <v>141994737</v>
      </c>
      <c r="D9" s="155"/>
      <c r="E9" s="59"/>
      <c r="F9" s="60"/>
      <c r="G9" s="60">
        <v>10715564</v>
      </c>
      <c r="H9" s="60">
        <v>5346455</v>
      </c>
      <c r="I9" s="60">
        <v>19519796</v>
      </c>
      <c r="J9" s="60">
        <v>19519796</v>
      </c>
      <c r="K9" s="60">
        <v>9009879</v>
      </c>
      <c r="L9" s="60">
        <v>67107817</v>
      </c>
      <c r="M9" s="60">
        <v>34461165</v>
      </c>
      <c r="N9" s="60">
        <v>34461165</v>
      </c>
      <c r="O9" s="60">
        <v>80666352</v>
      </c>
      <c r="P9" s="60">
        <v>97877667</v>
      </c>
      <c r="Q9" s="60">
        <v>107958465</v>
      </c>
      <c r="R9" s="60">
        <v>107958465</v>
      </c>
      <c r="S9" s="60"/>
      <c r="T9" s="60"/>
      <c r="U9" s="60"/>
      <c r="V9" s="60"/>
      <c r="W9" s="60">
        <v>107958465</v>
      </c>
      <c r="X9" s="60"/>
      <c r="Y9" s="60">
        <v>107958465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>
        <v>10813717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645673</v>
      </c>
      <c r="D11" s="155"/>
      <c r="E11" s="59"/>
      <c r="F11" s="60"/>
      <c r="G11" s="60"/>
      <c r="H11" s="60"/>
      <c r="I11" s="60">
        <v>-66417</v>
      </c>
      <c r="J11" s="60">
        <v>-66417</v>
      </c>
      <c r="K11" s="60">
        <v>-66417</v>
      </c>
      <c r="L11" s="60">
        <v>91608</v>
      </c>
      <c r="M11" s="60">
        <v>305628</v>
      </c>
      <c r="N11" s="60">
        <v>305628</v>
      </c>
      <c r="O11" s="60">
        <v>305628</v>
      </c>
      <c r="P11" s="60">
        <v>305628</v>
      </c>
      <c r="Q11" s="60">
        <v>153006</v>
      </c>
      <c r="R11" s="60">
        <v>153006</v>
      </c>
      <c r="S11" s="60"/>
      <c r="T11" s="60"/>
      <c r="U11" s="60"/>
      <c r="V11" s="60"/>
      <c r="W11" s="60">
        <v>153006</v>
      </c>
      <c r="X11" s="60"/>
      <c r="Y11" s="60">
        <v>153006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215319097</v>
      </c>
      <c r="D12" s="168">
        <f>SUM(D6:D11)</f>
        <v>0</v>
      </c>
      <c r="E12" s="72">
        <f t="shared" si="0"/>
        <v>678268268</v>
      </c>
      <c r="F12" s="73">
        <f t="shared" si="0"/>
        <v>678268268</v>
      </c>
      <c r="G12" s="73">
        <f t="shared" si="0"/>
        <v>70209709</v>
      </c>
      <c r="H12" s="73">
        <f t="shared" si="0"/>
        <v>73747962</v>
      </c>
      <c r="I12" s="73">
        <f t="shared" si="0"/>
        <v>83039102</v>
      </c>
      <c r="J12" s="73">
        <f t="shared" si="0"/>
        <v>83039102</v>
      </c>
      <c r="K12" s="73">
        <f t="shared" si="0"/>
        <v>88333047</v>
      </c>
      <c r="L12" s="73">
        <f t="shared" si="0"/>
        <v>430911689</v>
      </c>
      <c r="M12" s="73">
        <f t="shared" si="0"/>
        <v>116644242</v>
      </c>
      <c r="N12" s="73">
        <f t="shared" si="0"/>
        <v>116644242</v>
      </c>
      <c r="O12" s="73">
        <f t="shared" si="0"/>
        <v>119814051</v>
      </c>
      <c r="P12" s="73">
        <f t="shared" si="0"/>
        <v>137892404</v>
      </c>
      <c r="Q12" s="73">
        <f t="shared" si="0"/>
        <v>177464049</v>
      </c>
      <c r="R12" s="73">
        <f t="shared" si="0"/>
        <v>177464049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177464049</v>
      </c>
      <c r="X12" s="73">
        <f t="shared" si="0"/>
        <v>508701202</v>
      </c>
      <c r="Y12" s="73">
        <f t="shared" si="0"/>
        <v>-331237153</v>
      </c>
      <c r="Z12" s="170">
        <f>+IF(X12&lt;&gt;0,+(Y12/X12)*100,0)</f>
        <v>-65.11428549759944</v>
      </c>
      <c r="AA12" s="74">
        <f>SUM(AA6:AA11)</f>
        <v>678268268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1755165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116519727</v>
      </c>
      <c r="D17" s="155"/>
      <c r="E17" s="59">
        <v>110445239</v>
      </c>
      <c r="F17" s="60">
        <v>110445239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82833929</v>
      </c>
      <c r="Y17" s="60">
        <v>-82833929</v>
      </c>
      <c r="Z17" s="140">
        <v>-100</v>
      </c>
      <c r="AA17" s="62">
        <v>110445239</v>
      </c>
    </row>
    <row r="18" spans="1:27" ht="12.75">
      <c r="A18" s="249" t="s">
        <v>153</v>
      </c>
      <c r="B18" s="182"/>
      <c r="C18" s="155"/>
      <c r="D18" s="155"/>
      <c r="E18" s="59"/>
      <c r="F18" s="60">
        <v>1755165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1316374</v>
      </c>
      <c r="Y18" s="60">
        <v>-1316374</v>
      </c>
      <c r="Z18" s="140">
        <v>-100</v>
      </c>
      <c r="AA18" s="62">
        <v>1755165</v>
      </c>
    </row>
    <row r="19" spans="1:27" ht="12.75">
      <c r="A19" s="249" t="s">
        <v>154</v>
      </c>
      <c r="B19" s="182"/>
      <c r="C19" s="155">
        <v>792186856</v>
      </c>
      <c r="D19" s="155"/>
      <c r="E19" s="59">
        <v>782874555</v>
      </c>
      <c r="F19" s="60">
        <v>782874555</v>
      </c>
      <c r="G19" s="60">
        <v>1042281</v>
      </c>
      <c r="H19" s="60">
        <v>6634818</v>
      </c>
      <c r="I19" s="60">
        <v>7495158</v>
      </c>
      <c r="J19" s="60">
        <v>7495158</v>
      </c>
      <c r="K19" s="60">
        <v>10877094</v>
      </c>
      <c r="L19" s="60">
        <v>10920450</v>
      </c>
      <c r="M19" s="60">
        <v>23682498</v>
      </c>
      <c r="N19" s="60">
        <v>23682498</v>
      </c>
      <c r="O19" s="60">
        <v>30792890</v>
      </c>
      <c r="P19" s="60">
        <v>36816216</v>
      </c>
      <c r="Q19" s="60">
        <v>50726059</v>
      </c>
      <c r="R19" s="60">
        <v>50726059</v>
      </c>
      <c r="S19" s="60"/>
      <c r="T19" s="60"/>
      <c r="U19" s="60"/>
      <c r="V19" s="60"/>
      <c r="W19" s="60">
        <v>50726059</v>
      </c>
      <c r="X19" s="60">
        <v>587155916</v>
      </c>
      <c r="Y19" s="60">
        <v>-536429857</v>
      </c>
      <c r="Z19" s="140">
        <v>-91.36</v>
      </c>
      <c r="AA19" s="62">
        <v>782874555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4797258</v>
      </c>
      <c r="D22" s="155"/>
      <c r="E22" s="59">
        <v>1405757</v>
      </c>
      <c r="F22" s="60">
        <v>1405757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1054318</v>
      </c>
      <c r="Y22" s="60">
        <v>-1054318</v>
      </c>
      <c r="Z22" s="140">
        <v>-100</v>
      </c>
      <c r="AA22" s="62">
        <v>1405757</v>
      </c>
    </row>
    <row r="23" spans="1:27" ht="12.75">
      <c r="A23" s="249" t="s">
        <v>158</v>
      </c>
      <c r="B23" s="182"/>
      <c r="C23" s="155">
        <v>911546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914415387</v>
      </c>
      <c r="D24" s="168">
        <f>SUM(D15:D23)</f>
        <v>0</v>
      </c>
      <c r="E24" s="76">
        <f t="shared" si="1"/>
        <v>896480716</v>
      </c>
      <c r="F24" s="77">
        <f t="shared" si="1"/>
        <v>896480716</v>
      </c>
      <c r="G24" s="77">
        <f t="shared" si="1"/>
        <v>1042281</v>
      </c>
      <c r="H24" s="77">
        <f t="shared" si="1"/>
        <v>6634818</v>
      </c>
      <c r="I24" s="77">
        <f t="shared" si="1"/>
        <v>7495158</v>
      </c>
      <c r="J24" s="77">
        <f t="shared" si="1"/>
        <v>7495158</v>
      </c>
      <c r="K24" s="77">
        <f t="shared" si="1"/>
        <v>10877094</v>
      </c>
      <c r="L24" s="77">
        <f t="shared" si="1"/>
        <v>10920450</v>
      </c>
      <c r="M24" s="77">
        <f t="shared" si="1"/>
        <v>23682498</v>
      </c>
      <c r="N24" s="77">
        <f t="shared" si="1"/>
        <v>23682498</v>
      </c>
      <c r="O24" s="77">
        <f t="shared" si="1"/>
        <v>30792890</v>
      </c>
      <c r="P24" s="77">
        <f t="shared" si="1"/>
        <v>36816216</v>
      </c>
      <c r="Q24" s="77">
        <f t="shared" si="1"/>
        <v>50726059</v>
      </c>
      <c r="R24" s="77">
        <f t="shared" si="1"/>
        <v>50726059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50726059</v>
      </c>
      <c r="X24" s="77">
        <f t="shared" si="1"/>
        <v>672360537</v>
      </c>
      <c r="Y24" s="77">
        <f t="shared" si="1"/>
        <v>-621634478</v>
      </c>
      <c r="Z24" s="212">
        <f>+IF(X24&lt;&gt;0,+(Y24/X24)*100,0)</f>
        <v>-92.45552702626864</v>
      </c>
      <c r="AA24" s="79">
        <f>SUM(AA15:AA23)</f>
        <v>896480716</v>
      </c>
    </row>
    <row r="25" spans="1:27" ht="12.75">
      <c r="A25" s="250" t="s">
        <v>159</v>
      </c>
      <c r="B25" s="251"/>
      <c r="C25" s="168">
        <f aca="true" t="shared" si="2" ref="C25:Y25">+C12+C24</f>
        <v>1129734484</v>
      </c>
      <c r="D25" s="168">
        <f>+D12+D24</f>
        <v>0</v>
      </c>
      <c r="E25" s="72">
        <f t="shared" si="2"/>
        <v>1574748984</v>
      </c>
      <c r="F25" s="73">
        <f t="shared" si="2"/>
        <v>1574748984</v>
      </c>
      <c r="G25" s="73">
        <f t="shared" si="2"/>
        <v>71251990</v>
      </c>
      <c r="H25" s="73">
        <f t="shared" si="2"/>
        <v>80382780</v>
      </c>
      <c r="I25" s="73">
        <f t="shared" si="2"/>
        <v>90534260</v>
      </c>
      <c r="J25" s="73">
        <f t="shared" si="2"/>
        <v>90534260</v>
      </c>
      <c r="K25" s="73">
        <f t="shared" si="2"/>
        <v>99210141</v>
      </c>
      <c r="L25" s="73">
        <f t="shared" si="2"/>
        <v>441832139</v>
      </c>
      <c r="M25" s="73">
        <f t="shared" si="2"/>
        <v>140326740</v>
      </c>
      <c r="N25" s="73">
        <f t="shared" si="2"/>
        <v>140326740</v>
      </c>
      <c r="O25" s="73">
        <f t="shared" si="2"/>
        <v>150606941</v>
      </c>
      <c r="P25" s="73">
        <f t="shared" si="2"/>
        <v>174708620</v>
      </c>
      <c r="Q25" s="73">
        <f t="shared" si="2"/>
        <v>228190108</v>
      </c>
      <c r="R25" s="73">
        <f t="shared" si="2"/>
        <v>228190108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228190108</v>
      </c>
      <c r="X25" s="73">
        <f t="shared" si="2"/>
        <v>1181061739</v>
      </c>
      <c r="Y25" s="73">
        <f t="shared" si="2"/>
        <v>-952871631</v>
      </c>
      <c r="Z25" s="170">
        <f>+IF(X25&lt;&gt;0,+(Y25/X25)*100,0)</f>
        <v>-80.67923966504853</v>
      </c>
      <c r="AA25" s="74">
        <f>+AA12+AA24</f>
        <v>1574748984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734332</v>
      </c>
      <c r="D30" s="155"/>
      <c r="E30" s="59"/>
      <c r="F30" s="60"/>
      <c r="G30" s="60"/>
      <c r="H30" s="60">
        <v>-5946443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5249695</v>
      </c>
      <c r="D31" s="155"/>
      <c r="E31" s="59">
        <v>5711275</v>
      </c>
      <c r="F31" s="60">
        <v>5711275</v>
      </c>
      <c r="G31" s="60">
        <v>12274</v>
      </c>
      <c r="H31" s="60">
        <v>12274</v>
      </c>
      <c r="I31" s="60">
        <v>12274</v>
      </c>
      <c r="J31" s="60">
        <v>12274</v>
      </c>
      <c r="K31" s="60">
        <v>12274</v>
      </c>
      <c r="L31" s="60">
        <v>12274</v>
      </c>
      <c r="M31" s="60">
        <v>19093</v>
      </c>
      <c r="N31" s="60">
        <v>19093</v>
      </c>
      <c r="O31" s="60">
        <v>6511</v>
      </c>
      <c r="P31" s="60">
        <v>72317</v>
      </c>
      <c r="Q31" s="60">
        <v>66160</v>
      </c>
      <c r="R31" s="60">
        <v>66160</v>
      </c>
      <c r="S31" s="60"/>
      <c r="T31" s="60"/>
      <c r="U31" s="60"/>
      <c r="V31" s="60"/>
      <c r="W31" s="60">
        <v>66160</v>
      </c>
      <c r="X31" s="60">
        <v>4283456</v>
      </c>
      <c r="Y31" s="60">
        <v>-4217296</v>
      </c>
      <c r="Z31" s="140">
        <v>-98.46</v>
      </c>
      <c r="AA31" s="62">
        <v>5711275</v>
      </c>
    </row>
    <row r="32" spans="1:27" ht="12.75">
      <c r="A32" s="249" t="s">
        <v>164</v>
      </c>
      <c r="B32" s="182"/>
      <c r="C32" s="155">
        <v>1028292373</v>
      </c>
      <c r="D32" s="155"/>
      <c r="E32" s="59">
        <v>757311251</v>
      </c>
      <c r="F32" s="60">
        <v>757311251</v>
      </c>
      <c r="G32" s="60">
        <v>42932430</v>
      </c>
      <c r="H32" s="60">
        <v>66578102</v>
      </c>
      <c r="I32" s="60">
        <v>74106913</v>
      </c>
      <c r="J32" s="60">
        <v>74106913</v>
      </c>
      <c r="K32" s="60">
        <v>77288492</v>
      </c>
      <c r="L32" s="60">
        <v>-323093368</v>
      </c>
      <c r="M32" s="60">
        <v>-753487</v>
      </c>
      <c r="N32" s="60">
        <v>-753487</v>
      </c>
      <c r="O32" s="60">
        <v>-12192625</v>
      </c>
      <c r="P32" s="60">
        <v>-17431911</v>
      </c>
      <c r="Q32" s="60">
        <v>-11115499</v>
      </c>
      <c r="R32" s="60">
        <v>-11115499</v>
      </c>
      <c r="S32" s="60"/>
      <c r="T32" s="60"/>
      <c r="U32" s="60"/>
      <c r="V32" s="60"/>
      <c r="W32" s="60">
        <v>-11115499</v>
      </c>
      <c r="X32" s="60">
        <v>567983438</v>
      </c>
      <c r="Y32" s="60">
        <v>-579098937</v>
      </c>
      <c r="Z32" s="140">
        <v>-101.96</v>
      </c>
      <c r="AA32" s="62">
        <v>757311251</v>
      </c>
    </row>
    <row r="33" spans="1:27" ht="12.75">
      <c r="A33" s="249" t="s">
        <v>165</v>
      </c>
      <c r="B33" s="182"/>
      <c r="C33" s="155">
        <v>108783039</v>
      </c>
      <c r="D33" s="155"/>
      <c r="E33" s="59">
        <v>105260162</v>
      </c>
      <c r="F33" s="60">
        <v>105260162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78945122</v>
      </c>
      <c r="Y33" s="60">
        <v>-78945122</v>
      </c>
      <c r="Z33" s="140">
        <v>-100</v>
      </c>
      <c r="AA33" s="62">
        <v>105260162</v>
      </c>
    </row>
    <row r="34" spans="1:27" ht="12.75">
      <c r="A34" s="250" t="s">
        <v>58</v>
      </c>
      <c r="B34" s="251"/>
      <c r="C34" s="168">
        <f aca="true" t="shared" si="3" ref="C34:Y34">SUM(C29:C33)</f>
        <v>1143059439</v>
      </c>
      <c r="D34" s="168">
        <f>SUM(D29:D33)</f>
        <v>0</v>
      </c>
      <c r="E34" s="72">
        <f t="shared" si="3"/>
        <v>868282688</v>
      </c>
      <c r="F34" s="73">
        <f t="shared" si="3"/>
        <v>868282688</v>
      </c>
      <c r="G34" s="73">
        <f t="shared" si="3"/>
        <v>42944704</v>
      </c>
      <c r="H34" s="73">
        <f t="shared" si="3"/>
        <v>60643933</v>
      </c>
      <c r="I34" s="73">
        <f t="shared" si="3"/>
        <v>74119187</v>
      </c>
      <c r="J34" s="73">
        <f t="shared" si="3"/>
        <v>74119187</v>
      </c>
      <c r="K34" s="73">
        <f t="shared" si="3"/>
        <v>77300766</v>
      </c>
      <c r="L34" s="73">
        <f t="shared" si="3"/>
        <v>-323081094</v>
      </c>
      <c r="M34" s="73">
        <f t="shared" si="3"/>
        <v>-734394</v>
      </c>
      <c r="N34" s="73">
        <f t="shared" si="3"/>
        <v>-734394</v>
      </c>
      <c r="O34" s="73">
        <f t="shared" si="3"/>
        <v>-12186114</v>
      </c>
      <c r="P34" s="73">
        <f t="shared" si="3"/>
        <v>-17359594</v>
      </c>
      <c r="Q34" s="73">
        <f t="shared" si="3"/>
        <v>-11049339</v>
      </c>
      <c r="R34" s="73">
        <f t="shared" si="3"/>
        <v>-11049339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-11049339</v>
      </c>
      <c r="X34" s="73">
        <f t="shared" si="3"/>
        <v>651212016</v>
      </c>
      <c r="Y34" s="73">
        <f t="shared" si="3"/>
        <v>-662261355</v>
      </c>
      <c r="Z34" s="170">
        <f>+IF(X34&lt;&gt;0,+(Y34/X34)*100,0)</f>
        <v>-101.69673450865808</v>
      </c>
      <c r="AA34" s="74">
        <f>SUM(AA29:AA33)</f>
        <v>868282688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1176385</v>
      </c>
      <c r="F37" s="60">
        <v>1176385</v>
      </c>
      <c r="G37" s="60"/>
      <c r="H37" s="60"/>
      <c r="I37" s="60"/>
      <c r="J37" s="60"/>
      <c r="K37" s="60">
        <v>52447</v>
      </c>
      <c r="L37" s="60">
        <v>52447</v>
      </c>
      <c r="M37" s="60">
        <v>52447</v>
      </c>
      <c r="N37" s="60">
        <v>52447</v>
      </c>
      <c r="O37" s="60">
        <v>52447</v>
      </c>
      <c r="P37" s="60">
        <v>52447</v>
      </c>
      <c r="Q37" s="60">
        <v>52447</v>
      </c>
      <c r="R37" s="60">
        <v>52447</v>
      </c>
      <c r="S37" s="60"/>
      <c r="T37" s="60"/>
      <c r="U37" s="60"/>
      <c r="V37" s="60"/>
      <c r="W37" s="60">
        <v>52447</v>
      </c>
      <c r="X37" s="60">
        <v>882289</v>
      </c>
      <c r="Y37" s="60">
        <v>-829842</v>
      </c>
      <c r="Z37" s="140">
        <v>-94.06</v>
      </c>
      <c r="AA37" s="62">
        <v>1176385</v>
      </c>
    </row>
    <row r="38" spans="1:27" ht="12.75">
      <c r="A38" s="249" t="s">
        <v>165</v>
      </c>
      <c r="B38" s="182"/>
      <c r="C38" s="155">
        <v>156698130</v>
      </c>
      <c r="D38" s="155"/>
      <c r="E38" s="59">
        <v>204080807</v>
      </c>
      <c r="F38" s="60">
        <v>204080807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153060605</v>
      </c>
      <c r="Y38" s="60">
        <v>-153060605</v>
      </c>
      <c r="Z38" s="140">
        <v>-100</v>
      </c>
      <c r="AA38" s="62">
        <v>204080807</v>
      </c>
    </row>
    <row r="39" spans="1:27" ht="12.75">
      <c r="A39" s="250" t="s">
        <v>59</v>
      </c>
      <c r="B39" s="253"/>
      <c r="C39" s="168">
        <f aca="true" t="shared" si="4" ref="C39:Y39">SUM(C37:C38)</f>
        <v>156698130</v>
      </c>
      <c r="D39" s="168">
        <f>SUM(D37:D38)</f>
        <v>0</v>
      </c>
      <c r="E39" s="76">
        <f t="shared" si="4"/>
        <v>205257192</v>
      </c>
      <c r="F39" s="77">
        <f t="shared" si="4"/>
        <v>205257192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52447</v>
      </c>
      <c r="L39" s="77">
        <f t="shared" si="4"/>
        <v>52447</v>
      </c>
      <c r="M39" s="77">
        <f t="shared" si="4"/>
        <v>52447</v>
      </c>
      <c r="N39" s="77">
        <f t="shared" si="4"/>
        <v>52447</v>
      </c>
      <c r="O39" s="77">
        <f t="shared" si="4"/>
        <v>52447</v>
      </c>
      <c r="P39" s="77">
        <f t="shared" si="4"/>
        <v>52447</v>
      </c>
      <c r="Q39" s="77">
        <f t="shared" si="4"/>
        <v>52447</v>
      </c>
      <c r="R39" s="77">
        <f t="shared" si="4"/>
        <v>52447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52447</v>
      </c>
      <c r="X39" s="77">
        <f t="shared" si="4"/>
        <v>153942894</v>
      </c>
      <c r="Y39" s="77">
        <f t="shared" si="4"/>
        <v>-153890447</v>
      </c>
      <c r="Z39" s="212">
        <f>+IF(X39&lt;&gt;0,+(Y39/X39)*100,0)</f>
        <v>-99.9659308730418</v>
      </c>
      <c r="AA39" s="79">
        <f>SUM(AA37:AA38)</f>
        <v>205257192</v>
      </c>
    </row>
    <row r="40" spans="1:27" ht="12.75">
      <c r="A40" s="250" t="s">
        <v>167</v>
      </c>
      <c r="B40" s="251"/>
      <c r="C40" s="168">
        <f aca="true" t="shared" si="5" ref="C40:Y40">+C34+C39</f>
        <v>1299757569</v>
      </c>
      <c r="D40" s="168">
        <f>+D34+D39</f>
        <v>0</v>
      </c>
      <c r="E40" s="72">
        <f t="shared" si="5"/>
        <v>1073539880</v>
      </c>
      <c r="F40" s="73">
        <f t="shared" si="5"/>
        <v>1073539880</v>
      </c>
      <c r="G40" s="73">
        <f t="shared" si="5"/>
        <v>42944704</v>
      </c>
      <c r="H40" s="73">
        <f t="shared" si="5"/>
        <v>60643933</v>
      </c>
      <c r="I40" s="73">
        <f t="shared" si="5"/>
        <v>74119187</v>
      </c>
      <c r="J40" s="73">
        <f t="shared" si="5"/>
        <v>74119187</v>
      </c>
      <c r="K40" s="73">
        <f t="shared" si="5"/>
        <v>77353213</v>
      </c>
      <c r="L40" s="73">
        <f t="shared" si="5"/>
        <v>-323028647</v>
      </c>
      <c r="M40" s="73">
        <f t="shared" si="5"/>
        <v>-681947</v>
      </c>
      <c r="N40" s="73">
        <f t="shared" si="5"/>
        <v>-681947</v>
      </c>
      <c r="O40" s="73">
        <f t="shared" si="5"/>
        <v>-12133667</v>
      </c>
      <c r="P40" s="73">
        <f t="shared" si="5"/>
        <v>-17307147</v>
      </c>
      <c r="Q40" s="73">
        <f t="shared" si="5"/>
        <v>-10996892</v>
      </c>
      <c r="R40" s="73">
        <f t="shared" si="5"/>
        <v>-10996892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-10996892</v>
      </c>
      <c r="X40" s="73">
        <f t="shared" si="5"/>
        <v>805154910</v>
      </c>
      <c r="Y40" s="73">
        <f t="shared" si="5"/>
        <v>-816151802</v>
      </c>
      <c r="Z40" s="170">
        <f>+IF(X40&lt;&gt;0,+(Y40/X40)*100,0)</f>
        <v>-101.36581071088544</v>
      </c>
      <c r="AA40" s="74">
        <f>+AA34+AA39</f>
        <v>1073539880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-170023085</v>
      </c>
      <c r="D42" s="257">
        <f>+D25-D40</f>
        <v>0</v>
      </c>
      <c r="E42" s="258">
        <f t="shared" si="6"/>
        <v>501209104</v>
      </c>
      <c r="F42" s="259">
        <f t="shared" si="6"/>
        <v>501209104</v>
      </c>
      <c r="G42" s="259">
        <f t="shared" si="6"/>
        <v>28307286</v>
      </c>
      <c r="H42" s="259">
        <f t="shared" si="6"/>
        <v>19738847</v>
      </c>
      <c r="I42" s="259">
        <f t="shared" si="6"/>
        <v>16415073</v>
      </c>
      <c r="J42" s="259">
        <f t="shared" si="6"/>
        <v>16415073</v>
      </c>
      <c r="K42" s="259">
        <f t="shared" si="6"/>
        <v>21856928</v>
      </c>
      <c r="L42" s="259">
        <f t="shared" si="6"/>
        <v>764860786</v>
      </c>
      <c r="M42" s="259">
        <f t="shared" si="6"/>
        <v>141008687</v>
      </c>
      <c r="N42" s="259">
        <f t="shared" si="6"/>
        <v>141008687</v>
      </c>
      <c r="O42" s="259">
        <f t="shared" si="6"/>
        <v>162740608</v>
      </c>
      <c r="P42" s="259">
        <f t="shared" si="6"/>
        <v>192015767</v>
      </c>
      <c r="Q42" s="259">
        <f t="shared" si="6"/>
        <v>239187000</v>
      </c>
      <c r="R42" s="259">
        <f t="shared" si="6"/>
        <v>239187000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239187000</v>
      </c>
      <c r="X42" s="259">
        <f t="shared" si="6"/>
        <v>375906829</v>
      </c>
      <c r="Y42" s="259">
        <f t="shared" si="6"/>
        <v>-136719829</v>
      </c>
      <c r="Z42" s="260">
        <f>+IF(X42&lt;&gt;0,+(Y42/X42)*100,0)</f>
        <v>-36.370669126630844</v>
      </c>
      <c r="AA42" s="261">
        <f>+AA25-AA40</f>
        <v>501209104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-170023085</v>
      </c>
      <c r="D45" s="155"/>
      <c r="E45" s="59">
        <v>501209103</v>
      </c>
      <c r="F45" s="60">
        <v>501209103</v>
      </c>
      <c r="G45" s="60">
        <v>28307286</v>
      </c>
      <c r="H45" s="60">
        <v>19738847</v>
      </c>
      <c r="I45" s="60">
        <v>16415073</v>
      </c>
      <c r="J45" s="60">
        <v>16415073</v>
      </c>
      <c r="K45" s="60">
        <v>21856928</v>
      </c>
      <c r="L45" s="60">
        <v>764860785</v>
      </c>
      <c r="M45" s="60">
        <v>141008687</v>
      </c>
      <c r="N45" s="60">
        <v>141008687</v>
      </c>
      <c r="O45" s="60">
        <v>162740607</v>
      </c>
      <c r="P45" s="60">
        <v>192015767</v>
      </c>
      <c r="Q45" s="60">
        <v>239187000</v>
      </c>
      <c r="R45" s="60">
        <v>239187000</v>
      </c>
      <c r="S45" s="60"/>
      <c r="T45" s="60"/>
      <c r="U45" s="60"/>
      <c r="V45" s="60"/>
      <c r="W45" s="60">
        <v>239187000</v>
      </c>
      <c r="X45" s="60">
        <v>375906827</v>
      </c>
      <c r="Y45" s="60">
        <v>-136719827</v>
      </c>
      <c r="Z45" s="139">
        <v>-36.37</v>
      </c>
      <c r="AA45" s="62">
        <v>501209103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-170023085</v>
      </c>
      <c r="D48" s="217">
        <f>SUM(D45:D47)</f>
        <v>0</v>
      </c>
      <c r="E48" s="264">
        <f t="shared" si="7"/>
        <v>501209103</v>
      </c>
      <c r="F48" s="219">
        <f t="shared" si="7"/>
        <v>501209103</v>
      </c>
      <c r="G48" s="219">
        <f t="shared" si="7"/>
        <v>28307286</v>
      </c>
      <c r="H48" s="219">
        <f t="shared" si="7"/>
        <v>19738847</v>
      </c>
      <c r="I48" s="219">
        <f t="shared" si="7"/>
        <v>16415073</v>
      </c>
      <c r="J48" s="219">
        <f t="shared" si="7"/>
        <v>16415073</v>
      </c>
      <c r="K48" s="219">
        <f t="shared" si="7"/>
        <v>21856928</v>
      </c>
      <c r="L48" s="219">
        <f t="shared" si="7"/>
        <v>764860785</v>
      </c>
      <c r="M48" s="219">
        <f t="shared" si="7"/>
        <v>141008687</v>
      </c>
      <c r="N48" s="219">
        <f t="shared" si="7"/>
        <v>141008687</v>
      </c>
      <c r="O48" s="219">
        <f t="shared" si="7"/>
        <v>162740607</v>
      </c>
      <c r="P48" s="219">
        <f t="shared" si="7"/>
        <v>192015767</v>
      </c>
      <c r="Q48" s="219">
        <f t="shared" si="7"/>
        <v>239187000</v>
      </c>
      <c r="R48" s="219">
        <f t="shared" si="7"/>
        <v>239187000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239187000</v>
      </c>
      <c r="X48" s="219">
        <f t="shared" si="7"/>
        <v>375906827</v>
      </c>
      <c r="Y48" s="219">
        <f t="shared" si="7"/>
        <v>-136719827</v>
      </c>
      <c r="Z48" s="265">
        <f>+IF(X48&lt;&gt;0,+(Y48/X48)*100,0)</f>
        <v>-36.37066878809307</v>
      </c>
      <c r="AA48" s="232">
        <f>SUM(AA45:AA47)</f>
        <v>501209103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42525043</v>
      </c>
      <c r="D6" s="155"/>
      <c r="E6" s="59">
        <v>68397896</v>
      </c>
      <c r="F6" s="60">
        <v>55839462</v>
      </c>
      <c r="G6" s="60">
        <v>3054773</v>
      </c>
      <c r="H6" s="60">
        <v>3535157</v>
      </c>
      <c r="I6" s="60">
        <v>3378544</v>
      </c>
      <c r="J6" s="60">
        <v>9968474</v>
      </c>
      <c r="K6" s="60">
        <v>4681653</v>
      </c>
      <c r="L6" s="60">
        <v>3619344</v>
      </c>
      <c r="M6" s="60">
        <v>3371041</v>
      </c>
      <c r="N6" s="60">
        <v>11672038</v>
      </c>
      <c r="O6" s="60">
        <v>3223636</v>
      </c>
      <c r="P6" s="60">
        <v>2957181</v>
      </c>
      <c r="Q6" s="60">
        <v>4891806</v>
      </c>
      <c r="R6" s="60">
        <v>11072623</v>
      </c>
      <c r="S6" s="60"/>
      <c r="T6" s="60"/>
      <c r="U6" s="60"/>
      <c r="V6" s="60"/>
      <c r="W6" s="60">
        <v>32713135</v>
      </c>
      <c r="X6" s="60">
        <v>38739987</v>
      </c>
      <c r="Y6" s="60">
        <v>-6026852</v>
      </c>
      <c r="Z6" s="140">
        <v>-15.56</v>
      </c>
      <c r="AA6" s="62">
        <v>55839462</v>
      </c>
    </row>
    <row r="7" spans="1:27" ht="12.75">
      <c r="A7" s="249" t="s">
        <v>32</v>
      </c>
      <c r="B7" s="182"/>
      <c r="C7" s="155">
        <v>185557644</v>
      </c>
      <c r="D7" s="155"/>
      <c r="E7" s="59">
        <v>283256565</v>
      </c>
      <c r="F7" s="60">
        <v>212151343</v>
      </c>
      <c r="G7" s="60">
        <v>12455486</v>
      </c>
      <c r="H7" s="60">
        <v>15257525</v>
      </c>
      <c r="I7" s="60">
        <v>16333620</v>
      </c>
      <c r="J7" s="60">
        <v>44046631</v>
      </c>
      <c r="K7" s="60">
        <v>15975776</v>
      </c>
      <c r="L7" s="60">
        <v>17045265</v>
      </c>
      <c r="M7" s="60">
        <v>15868987</v>
      </c>
      <c r="N7" s="60">
        <v>48890028</v>
      </c>
      <c r="O7" s="60">
        <v>12899758</v>
      </c>
      <c r="P7" s="60">
        <v>11374630</v>
      </c>
      <c r="Q7" s="60">
        <v>16997219</v>
      </c>
      <c r="R7" s="60">
        <v>41271607</v>
      </c>
      <c r="S7" s="60"/>
      <c r="T7" s="60"/>
      <c r="U7" s="60"/>
      <c r="V7" s="60"/>
      <c r="W7" s="60">
        <v>134208266</v>
      </c>
      <c r="X7" s="60">
        <v>152544001</v>
      </c>
      <c r="Y7" s="60">
        <v>-18335735</v>
      </c>
      <c r="Z7" s="140">
        <v>-12.02</v>
      </c>
      <c r="AA7" s="62">
        <v>212151343</v>
      </c>
    </row>
    <row r="8" spans="1:27" ht="12.75">
      <c r="A8" s="249" t="s">
        <v>178</v>
      </c>
      <c r="B8" s="182"/>
      <c r="C8" s="155">
        <v>-62115</v>
      </c>
      <c r="D8" s="155"/>
      <c r="E8" s="59">
        <v>58799996</v>
      </c>
      <c r="F8" s="60">
        <v>30836808</v>
      </c>
      <c r="G8" s="60">
        <v>1744729</v>
      </c>
      <c r="H8" s="60">
        <v>1555403</v>
      </c>
      <c r="I8" s="60">
        <v>5526674</v>
      </c>
      <c r="J8" s="60">
        <v>8826806</v>
      </c>
      <c r="K8" s="60">
        <v>633933</v>
      </c>
      <c r="L8" s="60">
        <v>3774870</v>
      </c>
      <c r="M8" s="60">
        <v>2408485</v>
      </c>
      <c r="N8" s="60">
        <v>6817288</v>
      </c>
      <c r="O8" s="60">
        <v>3465893</v>
      </c>
      <c r="P8" s="60">
        <v>8566278</v>
      </c>
      <c r="Q8" s="60">
        <v>212727</v>
      </c>
      <c r="R8" s="60">
        <v>12244898</v>
      </c>
      <c r="S8" s="60"/>
      <c r="T8" s="60"/>
      <c r="U8" s="60"/>
      <c r="V8" s="60"/>
      <c r="W8" s="60">
        <v>27888992</v>
      </c>
      <c r="X8" s="60">
        <v>23240451</v>
      </c>
      <c r="Y8" s="60">
        <v>4648541</v>
      </c>
      <c r="Z8" s="140">
        <v>20</v>
      </c>
      <c r="AA8" s="62">
        <v>30836808</v>
      </c>
    </row>
    <row r="9" spans="1:27" ht="12.75">
      <c r="A9" s="249" t="s">
        <v>179</v>
      </c>
      <c r="B9" s="182"/>
      <c r="C9" s="155">
        <v>173201000</v>
      </c>
      <c r="D9" s="155"/>
      <c r="E9" s="59">
        <v>169751000</v>
      </c>
      <c r="F9" s="60">
        <v>169751002</v>
      </c>
      <c r="G9" s="60">
        <v>69065000</v>
      </c>
      <c r="H9" s="60">
        <v>3050000</v>
      </c>
      <c r="I9" s="60">
        <v>6000000</v>
      </c>
      <c r="J9" s="60">
        <v>78115000</v>
      </c>
      <c r="K9" s="60"/>
      <c r="L9" s="60">
        <v>450000</v>
      </c>
      <c r="M9" s="60">
        <v>53499000</v>
      </c>
      <c r="N9" s="60">
        <v>53949000</v>
      </c>
      <c r="O9" s="60"/>
      <c r="P9" s="60">
        <v>300000</v>
      </c>
      <c r="Q9" s="60">
        <v>40151000</v>
      </c>
      <c r="R9" s="60">
        <v>40451000</v>
      </c>
      <c r="S9" s="60"/>
      <c r="T9" s="60"/>
      <c r="U9" s="60"/>
      <c r="V9" s="60"/>
      <c r="W9" s="60">
        <v>172515000</v>
      </c>
      <c r="X9" s="60">
        <v>150907501</v>
      </c>
      <c r="Y9" s="60">
        <v>21607499</v>
      </c>
      <c r="Z9" s="140">
        <v>14.32</v>
      </c>
      <c r="AA9" s="62">
        <v>169751002</v>
      </c>
    </row>
    <row r="10" spans="1:27" ht="12.75">
      <c r="A10" s="249" t="s">
        <v>180</v>
      </c>
      <c r="B10" s="182"/>
      <c r="C10" s="155">
        <v>62997999</v>
      </c>
      <c r="D10" s="155"/>
      <c r="E10" s="59">
        <v>90078000</v>
      </c>
      <c r="F10" s="60">
        <v>104178000</v>
      </c>
      <c r="G10" s="60">
        <v>24084000</v>
      </c>
      <c r="H10" s="60"/>
      <c r="I10" s="60"/>
      <c r="J10" s="60">
        <v>24084000</v>
      </c>
      <c r="K10" s="60">
        <v>20020929</v>
      </c>
      <c r="L10" s="60">
        <v>10000000</v>
      </c>
      <c r="M10" s="60">
        <v>13048000</v>
      </c>
      <c r="N10" s="60">
        <v>43068929</v>
      </c>
      <c r="O10" s="60"/>
      <c r="P10" s="60"/>
      <c r="Q10" s="60">
        <v>33946000</v>
      </c>
      <c r="R10" s="60">
        <v>33946000</v>
      </c>
      <c r="S10" s="60"/>
      <c r="T10" s="60"/>
      <c r="U10" s="60"/>
      <c r="V10" s="60"/>
      <c r="W10" s="60">
        <v>101098929</v>
      </c>
      <c r="X10" s="60">
        <v>104178000</v>
      </c>
      <c r="Y10" s="60">
        <v>-3079071</v>
      </c>
      <c r="Z10" s="140">
        <v>-2.96</v>
      </c>
      <c r="AA10" s="62">
        <v>104178000</v>
      </c>
    </row>
    <row r="11" spans="1:27" ht="12.75">
      <c r="A11" s="249" t="s">
        <v>181</v>
      </c>
      <c r="B11" s="182"/>
      <c r="C11" s="155">
        <v>1522469</v>
      </c>
      <c r="D11" s="155"/>
      <c r="E11" s="59">
        <v>5534952</v>
      </c>
      <c r="F11" s="60">
        <v>5838524</v>
      </c>
      <c r="G11" s="60">
        <v>434693</v>
      </c>
      <c r="H11" s="60">
        <v>452630</v>
      </c>
      <c r="I11" s="60">
        <v>353066</v>
      </c>
      <c r="J11" s="60">
        <v>1240389</v>
      </c>
      <c r="K11" s="60">
        <v>433550</v>
      </c>
      <c r="L11" s="60">
        <v>362797</v>
      </c>
      <c r="M11" s="60">
        <v>512372</v>
      </c>
      <c r="N11" s="60">
        <v>1308719</v>
      </c>
      <c r="O11" s="60">
        <v>306705</v>
      </c>
      <c r="P11" s="60">
        <v>306311</v>
      </c>
      <c r="Q11" s="60">
        <v>446258</v>
      </c>
      <c r="R11" s="60">
        <v>1059274</v>
      </c>
      <c r="S11" s="60"/>
      <c r="T11" s="60"/>
      <c r="U11" s="60"/>
      <c r="V11" s="60"/>
      <c r="W11" s="60">
        <v>3608382</v>
      </c>
      <c r="X11" s="60">
        <v>4193816</v>
      </c>
      <c r="Y11" s="60">
        <v>-585434</v>
      </c>
      <c r="Z11" s="140">
        <v>-13.96</v>
      </c>
      <c r="AA11" s="62">
        <v>5838524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-388109430</v>
      </c>
      <c r="D14" s="155"/>
      <c r="E14" s="59">
        <v>-494991165</v>
      </c>
      <c r="F14" s="60">
        <v>-395205838</v>
      </c>
      <c r="G14" s="60">
        <v>-81076623</v>
      </c>
      <c r="H14" s="60">
        <v>-35000785</v>
      </c>
      <c r="I14" s="60">
        <v>-23169778</v>
      </c>
      <c r="J14" s="60">
        <v>-139247186</v>
      </c>
      <c r="K14" s="60">
        <v>-29875890</v>
      </c>
      <c r="L14" s="60">
        <v>-29501069</v>
      </c>
      <c r="M14" s="60">
        <v>-67311583</v>
      </c>
      <c r="N14" s="60">
        <v>-126688542</v>
      </c>
      <c r="O14" s="60">
        <v>-22781320</v>
      </c>
      <c r="P14" s="60">
        <v>-22561575</v>
      </c>
      <c r="Q14" s="60">
        <v>-50780500</v>
      </c>
      <c r="R14" s="60">
        <v>-96123395</v>
      </c>
      <c r="S14" s="60"/>
      <c r="T14" s="60"/>
      <c r="U14" s="60"/>
      <c r="V14" s="60"/>
      <c r="W14" s="60">
        <v>-362059123</v>
      </c>
      <c r="X14" s="60">
        <v>-285788611</v>
      </c>
      <c r="Y14" s="60">
        <v>-76270512</v>
      </c>
      <c r="Z14" s="140">
        <v>26.69</v>
      </c>
      <c r="AA14" s="62">
        <v>-395205838</v>
      </c>
    </row>
    <row r="15" spans="1:27" ht="12.75">
      <c r="A15" s="249" t="s">
        <v>40</v>
      </c>
      <c r="B15" s="182"/>
      <c r="C15" s="155">
        <v>-2695104</v>
      </c>
      <c r="D15" s="155"/>
      <c r="E15" s="59">
        <v>-65000000</v>
      </c>
      <c r="F15" s="60">
        <v>-600001</v>
      </c>
      <c r="G15" s="60">
        <v>-17198</v>
      </c>
      <c r="H15" s="60">
        <v>-46706</v>
      </c>
      <c r="I15" s="60">
        <v>-5834</v>
      </c>
      <c r="J15" s="60">
        <v>-69738</v>
      </c>
      <c r="K15" s="60">
        <v>-11722</v>
      </c>
      <c r="L15" s="60">
        <v>-173477</v>
      </c>
      <c r="M15" s="60">
        <v>-60634</v>
      </c>
      <c r="N15" s="60">
        <v>-245833</v>
      </c>
      <c r="O15" s="60"/>
      <c r="P15" s="60">
        <v>-505</v>
      </c>
      <c r="Q15" s="60">
        <v>-12127</v>
      </c>
      <c r="R15" s="60">
        <v>-12632</v>
      </c>
      <c r="S15" s="60"/>
      <c r="T15" s="60"/>
      <c r="U15" s="60"/>
      <c r="V15" s="60"/>
      <c r="W15" s="60">
        <v>-328203</v>
      </c>
      <c r="X15" s="60">
        <v>-457786</v>
      </c>
      <c r="Y15" s="60">
        <v>129583</v>
      </c>
      <c r="Z15" s="140">
        <v>-28.31</v>
      </c>
      <c r="AA15" s="62">
        <v>-600001</v>
      </c>
    </row>
    <row r="16" spans="1:27" ht="12.75">
      <c r="A16" s="249" t="s">
        <v>42</v>
      </c>
      <c r="B16" s="182"/>
      <c r="C16" s="155"/>
      <c r="D16" s="155"/>
      <c r="E16" s="59"/>
      <c r="F16" s="60">
        <v>-137000002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-113282173</v>
      </c>
      <c r="Y16" s="60">
        <v>113282173</v>
      </c>
      <c r="Z16" s="140">
        <v>-100</v>
      </c>
      <c r="AA16" s="62">
        <v>-137000002</v>
      </c>
    </row>
    <row r="17" spans="1:27" ht="12.75">
      <c r="A17" s="250" t="s">
        <v>185</v>
      </c>
      <c r="B17" s="251"/>
      <c r="C17" s="168">
        <f aca="true" t="shared" si="0" ref="C17:Y17">SUM(C6:C16)</f>
        <v>74937506</v>
      </c>
      <c r="D17" s="168">
        <f t="shared" si="0"/>
        <v>0</v>
      </c>
      <c r="E17" s="72">
        <f t="shared" si="0"/>
        <v>115827244</v>
      </c>
      <c r="F17" s="73">
        <f t="shared" si="0"/>
        <v>45789298</v>
      </c>
      <c r="G17" s="73">
        <f t="shared" si="0"/>
        <v>29744860</v>
      </c>
      <c r="H17" s="73">
        <f t="shared" si="0"/>
        <v>-11196776</v>
      </c>
      <c r="I17" s="73">
        <f t="shared" si="0"/>
        <v>8416292</v>
      </c>
      <c r="J17" s="73">
        <f t="shared" si="0"/>
        <v>26964376</v>
      </c>
      <c r="K17" s="73">
        <f t="shared" si="0"/>
        <v>11858229</v>
      </c>
      <c r="L17" s="73">
        <f t="shared" si="0"/>
        <v>5577730</v>
      </c>
      <c r="M17" s="73">
        <f t="shared" si="0"/>
        <v>21335668</v>
      </c>
      <c r="N17" s="73">
        <f t="shared" si="0"/>
        <v>38771627</v>
      </c>
      <c r="O17" s="73">
        <f t="shared" si="0"/>
        <v>-2885328</v>
      </c>
      <c r="P17" s="73">
        <f t="shared" si="0"/>
        <v>942320</v>
      </c>
      <c r="Q17" s="73">
        <f t="shared" si="0"/>
        <v>45852383</v>
      </c>
      <c r="R17" s="73">
        <f t="shared" si="0"/>
        <v>43909375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109645378</v>
      </c>
      <c r="X17" s="73">
        <f t="shared" si="0"/>
        <v>74275186</v>
      </c>
      <c r="Y17" s="73">
        <f t="shared" si="0"/>
        <v>35370192</v>
      </c>
      <c r="Z17" s="170">
        <f>+IF(X17&lt;&gt;0,+(Y17/X17)*100,0)</f>
        <v>47.62046910256139</v>
      </c>
      <c r="AA17" s="74">
        <f>SUM(AA6:AA16)</f>
        <v>45789298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500000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-4254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-73204862</v>
      </c>
      <c r="D26" s="155"/>
      <c r="E26" s="59">
        <v>-90078000</v>
      </c>
      <c r="F26" s="60">
        <v>-104178002</v>
      </c>
      <c r="G26" s="60">
        <v>-178627</v>
      </c>
      <c r="H26" s="60">
        <v>-7158124</v>
      </c>
      <c r="I26" s="60">
        <v>-3645160</v>
      </c>
      <c r="J26" s="60">
        <v>-10981911</v>
      </c>
      <c r="K26" s="60">
        <v>-5230964</v>
      </c>
      <c r="L26" s="60">
        <v>-6141315</v>
      </c>
      <c r="M26" s="60">
        <v>-17569056</v>
      </c>
      <c r="N26" s="60">
        <v>-28941335</v>
      </c>
      <c r="O26" s="60">
        <v>-8374997</v>
      </c>
      <c r="P26" s="60">
        <v>-2261448</v>
      </c>
      <c r="Q26" s="60">
        <v>-14723890</v>
      </c>
      <c r="R26" s="60">
        <v>-25360335</v>
      </c>
      <c r="S26" s="60"/>
      <c r="T26" s="60"/>
      <c r="U26" s="60"/>
      <c r="V26" s="60"/>
      <c r="W26" s="60">
        <v>-65283581</v>
      </c>
      <c r="X26" s="60">
        <v>-72050624</v>
      </c>
      <c r="Y26" s="60">
        <v>6767043</v>
      </c>
      <c r="Z26" s="140">
        <v>-9.39</v>
      </c>
      <c r="AA26" s="62">
        <v>-104178002</v>
      </c>
    </row>
    <row r="27" spans="1:27" ht="12.75">
      <c r="A27" s="250" t="s">
        <v>192</v>
      </c>
      <c r="B27" s="251"/>
      <c r="C27" s="168">
        <f aca="true" t="shared" si="1" ref="C27:Y27">SUM(C21:C26)</f>
        <v>-73209116</v>
      </c>
      <c r="D27" s="168">
        <f>SUM(D21:D26)</f>
        <v>0</v>
      </c>
      <c r="E27" s="72">
        <f t="shared" si="1"/>
        <v>-89578000</v>
      </c>
      <c r="F27" s="73">
        <f t="shared" si="1"/>
        <v>-104178002</v>
      </c>
      <c r="G27" s="73">
        <f t="shared" si="1"/>
        <v>-178627</v>
      </c>
      <c r="H27" s="73">
        <f t="shared" si="1"/>
        <v>-7158124</v>
      </c>
      <c r="I27" s="73">
        <f t="shared" si="1"/>
        <v>-3645160</v>
      </c>
      <c r="J27" s="73">
        <f t="shared" si="1"/>
        <v>-10981911</v>
      </c>
      <c r="K27" s="73">
        <f t="shared" si="1"/>
        <v>-5230964</v>
      </c>
      <c r="L27" s="73">
        <f t="shared" si="1"/>
        <v>-6141315</v>
      </c>
      <c r="M27" s="73">
        <f t="shared" si="1"/>
        <v>-17569056</v>
      </c>
      <c r="N27" s="73">
        <f t="shared" si="1"/>
        <v>-28941335</v>
      </c>
      <c r="O27" s="73">
        <f t="shared" si="1"/>
        <v>-8374997</v>
      </c>
      <c r="P27" s="73">
        <f t="shared" si="1"/>
        <v>-2261448</v>
      </c>
      <c r="Q27" s="73">
        <f t="shared" si="1"/>
        <v>-14723890</v>
      </c>
      <c r="R27" s="73">
        <f t="shared" si="1"/>
        <v>-25360335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-65283581</v>
      </c>
      <c r="X27" s="73">
        <f t="shared" si="1"/>
        <v>-72050624</v>
      </c>
      <c r="Y27" s="73">
        <f t="shared" si="1"/>
        <v>6767043</v>
      </c>
      <c r="Z27" s="170">
        <f>+IF(X27&lt;&gt;0,+(Y27/X27)*100,0)</f>
        <v>-9.392067166552229</v>
      </c>
      <c r="AA27" s="74">
        <f>SUM(AA21:AA26)</f>
        <v>-104178002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-6391358</v>
      </c>
      <c r="D35" s="155"/>
      <c r="E35" s="59">
        <v>-800000</v>
      </c>
      <c r="F35" s="60">
        <v>-800000</v>
      </c>
      <c r="G35" s="60">
        <v>-93763</v>
      </c>
      <c r="H35" s="60">
        <v>-93763</v>
      </c>
      <c r="I35" s="60">
        <v>-546806</v>
      </c>
      <c r="J35" s="60">
        <v>-734332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-734332</v>
      </c>
      <c r="X35" s="60">
        <v>-734332</v>
      </c>
      <c r="Y35" s="60"/>
      <c r="Z35" s="140"/>
      <c r="AA35" s="62">
        <v>-800000</v>
      </c>
    </row>
    <row r="36" spans="1:27" ht="12.75">
      <c r="A36" s="250" t="s">
        <v>198</v>
      </c>
      <c r="B36" s="251"/>
      <c r="C36" s="168">
        <f aca="true" t="shared" si="2" ref="C36:Y36">SUM(C31:C35)</f>
        <v>-6391358</v>
      </c>
      <c r="D36" s="168">
        <f>SUM(D31:D35)</f>
        <v>0</v>
      </c>
      <c r="E36" s="72">
        <f t="shared" si="2"/>
        <v>-800000</v>
      </c>
      <c r="F36" s="73">
        <f t="shared" si="2"/>
        <v>-800000</v>
      </c>
      <c r="G36" s="73">
        <f t="shared" si="2"/>
        <v>-93763</v>
      </c>
      <c r="H36" s="73">
        <f t="shared" si="2"/>
        <v>-93763</v>
      </c>
      <c r="I36" s="73">
        <f t="shared" si="2"/>
        <v>-546806</v>
      </c>
      <c r="J36" s="73">
        <f t="shared" si="2"/>
        <v>-734332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-734332</v>
      </c>
      <c r="X36" s="73">
        <f t="shared" si="2"/>
        <v>-734332</v>
      </c>
      <c r="Y36" s="73">
        <f t="shared" si="2"/>
        <v>0</v>
      </c>
      <c r="Z36" s="170">
        <f>+IF(X36&lt;&gt;0,+(Y36/X36)*100,0)</f>
        <v>0</v>
      </c>
      <c r="AA36" s="74">
        <f>SUM(AA31:AA35)</f>
        <v>-800000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-4662968</v>
      </c>
      <c r="D38" s="153">
        <f>+D17+D27+D36</f>
        <v>0</v>
      </c>
      <c r="E38" s="99">
        <f t="shared" si="3"/>
        <v>25449244</v>
      </c>
      <c r="F38" s="100">
        <f t="shared" si="3"/>
        <v>-59188704</v>
      </c>
      <c r="G38" s="100">
        <f t="shared" si="3"/>
        <v>29472470</v>
      </c>
      <c r="H38" s="100">
        <f t="shared" si="3"/>
        <v>-18448663</v>
      </c>
      <c r="I38" s="100">
        <f t="shared" si="3"/>
        <v>4224326</v>
      </c>
      <c r="J38" s="100">
        <f t="shared" si="3"/>
        <v>15248133</v>
      </c>
      <c r="K38" s="100">
        <f t="shared" si="3"/>
        <v>6627265</v>
      </c>
      <c r="L38" s="100">
        <f t="shared" si="3"/>
        <v>-563585</v>
      </c>
      <c r="M38" s="100">
        <f t="shared" si="3"/>
        <v>3766612</v>
      </c>
      <c r="N38" s="100">
        <f t="shared" si="3"/>
        <v>9830292</v>
      </c>
      <c r="O38" s="100">
        <f t="shared" si="3"/>
        <v>-11260325</v>
      </c>
      <c r="P38" s="100">
        <f t="shared" si="3"/>
        <v>-1319128</v>
      </c>
      <c r="Q38" s="100">
        <f t="shared" si="3"/>
        <v>31128493</v>
      </c>
      <c r="R38" s="100">
        <f t="shared" si="3"/>
        <v>18549040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43627465</v>
      </c>
      <c r="X38" s="100">
        <f t="shared" si="3"/>
        <v>1490230</v>
      </c>
      <c r="Y38" s="100">
        <f t="shared" si="3"/>
        <v>42137235</v>
      </c>
      <c r="Z38" s="137">
        <f>+IF(X38&lt;&gt;0,+(Y38/X38)*100,0)</f>
        <v>2827.565879092489</v>
      </c>
      <c r="AA38" s="102">
        <f>+AA17+AA27+AA36</f>
        <v>-59188704</v>
      </c>
    </row>
    <row r="39" spans="1:27" ht="12.75">
      <c r="A39" s="249" t="s">
        <v>200</v>
      </c>
      <c r="B39" s="182"/>
      <c r="C39" s="153">
        <v>8443765</v>
      </c>
      <c r="D39" s="153"/>
      <c r="E39" s="99">
        <v>10000000</v>
      </c>
      <c r="F39" s="100">
        <v>25092609</v>
      </c>
      <c r="G39" s="100">
        <v>3780797</v>
      </c>
      <c r="H39" s="100">
        <v>33253267</v>
      </c>
      <c r="I39" s="100">
        <v>14804604</v>
      </c>
      <c r="J39" s="100">
        <v>3780797</v>
      </c>
      <c r="K39" s="100">
        <v>19028930</v>
      </c>
      <c r="L39" s="100">
        <v>25656195</v>
      </c>
      <c r="M39" s="100">
        <v>25092610</v>
      </c>
      <c r="N39" s="100">
        <v>19028930</v>
      </c>
      <c r="O39" s="100">
        <v>28859222</v>
      </c>
      <c r="P39" s="100">
        <v>17598897</v>
      </c>
      <c r="Q39" s="100">
        <v>16279769</v>
      </c>
      <c r="R39" s="100">
        <v>28859222</v>
      </c>
      <c r="S39" s="100"/>
      <c r="T39" s="100"/>
      <c r="U39" s="100"/>
      <c r="V39" s="100"/>
      <c r="W39" s="100">
        <v>3780797</v>
      </c>
      <c r="X39" s="100">
        <v>25092609</v>
      </c>
      <c r="Y39" s="100">
        <v>-21311812</v>
      </c>
      <c r="Z39" s="137">
        <v>-84.93</v>
      </c>
      <c r="AA39" s="102">
        <v>25092609</v>
      </c>
    </row>
    <row r="40" spans="1:27" ht="12.75">
      <c r="A40" s="269" t="s">
        <v>201</v>
      </c>
      <c r="B40" s="256"/>
      <c r="C40" s="257">
        <v>3780797</v>
      </c>
      <c r="D40" s="257"/>
      <c r="E40" s="258">
        <v>35449245</v>
      </c>
      <c r="F40" s="259">
        <v>-34096095</v>
      </c>
      <c r="G40" s="259">
        <v>33253267</v>
      </c>
      <c r="H40" s="259">
        <v>14804604</v>
      </c>
      <c r="I40" s="259">
        <v>19028930</v>
      </c>
      <c r="J40" s="259">
        <v>19028930</v>
      </c>
      <c r="K40" s="259">
        <v>25656195</v>
      </c>
      <c r="L40" s="259">
        <v>25092610</v>
      </c>
      <c r="M40" s="259">
        <v>28859222</v>
      </c>
      <c r="N40" s="259">
        <v>28859222</v>
      </c>
      <c r="O40" s="259">
        <v>17598897</v>
      </c>
      <c r="P40" s="259">
        <v>16279769</v>
      </c>
      <c r="Q40" s="259">
        <v>47408262</v>
      </c>
      <c r="R40" s="259">
        <v>47408262</v>
      </c>
      <c r="S40" s="259"/>
      <c r="T40" s="259"/>
      <c r="U40" s="259"/>
      <c r="V40" s="259"/>
      <c r="W40" s="259">
        <v>47408262</v>
      </c>
      <c r="X40" s="259">
        <v>26582839</v>
      </c>
      <c r="Y40" s="259">
        <v>20825423</v>
      </c>
      <c r="Z40" s="260">
        <v>78.34</v>
      </c>
      <c r="AA40" s="261">
        <v>-34096095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121775641</v>
      </c>
      <c r="D5" s="200">
        <f t="shared" si="0"/>
        <v>0</v>
      </c>
      <c r="E5" s="106">
        <f t="shared" si="0"/>
        <v>71175423</v>
      </c>
      <c r="F5" s="106">
        <f t="shared" si="0"/>
        <v>75175423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56381568</v>
      </c>
      <c r="Y5" s="106">
        <f t="shared" si="0"/>
        <v>-56381568</v>
      </c>
      <c r="Z5" s="201">
        <f>+IF(X5&lt;&gt;0,+(Y5/X5)*100,0)</f>
        <v>-100</v>
      </c>
      <c r="AA5" s="199">
        <f>SUM(AA11:AA18)</f>
        <v>75175423</v>
      </c>
    </row>
    <row r="6" spans="1:27" ht="12.75">
      <c r="A6" s="291" t="s">
        <v>205</v>
      </c>
      <c r="B6" s="142"/>
      <c r="C6" s="62"/>
      <c r="D6" s="156"/>
      <c r="E6" s="60">
        <v>9461910</v>
      </c>
      <c r="F6" s="60">
        <v>9461910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7096433</v>
      </c>
      <c r="Y6" s="60">
        <v>-7096433</v>
      </c>
      <c r="Z6" s="140">
        <v>-100</v>
      </c>
      <c r="AA6" s="155">
        <v>9461910</v>
      </c>
    </row>
    <row r="7" spans="1:27" ht="12.75">
      <c r="A7" s="291" t="s">
        <v>206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3750000</v>
      </c>
      <c r="Y7" s="60">
        <v>-3750000</v>
      </c>
      <c r="Z7" s="140">
        <v>-100</v>
      </c>
      <c r="AA7" s="155">
        <v>5000000</v>
      </c>
    </row>
    <row r="8" spans="1:27" ht="12.75">
      <c r="A8" s="291" t="s">
        <v>207</v>
      </c>
      <c r="B8" s="142"/>
      <c r="C8" s="62"/>
      <c r="D8" s="156"/>
      <c r="E8" s="60">
        <v>17000000</v>
      </c>
      <c r="F8" s="60">
        <v>17000000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12750000</v>
      </c>
      <c r="Y8" s="60">
        <v>-12750000</v>
      </c>
      <c r="Z8" s="140">
        <v>-100</v>
      </c>
      <c r="AA8" s="155">
        <v>17000000</v>
      </c>
    </row>
    <row r="9" spans="1:27" ht="12.75">
      <c r="A9" s="291" t="s">
        <v>208</v>
      </c>
      <c r="B9" s="142"/>
      <c r="C9" s="62"/>
      <c r="D9" s="156"/>
      <c r="E9" s="60">
        <v>20000000</v>
      </c>
      <c r="F9" s="60">
        <v>20000000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15000000</v>
      </c>
      <c r="Y9" s="60">
        <v>-15000000</v>
      </c>
      <c r="Z9" s="140">
        <v>-100</v>
      </c>
      <c r="AA9" s="155">
        <v>20000000</v>
      </c>
    </row>
    <row r="10" spans="1:27" ht="12.75">
      <c r="A10" s="291" t="s">
        <v>209</v>
      </c>
      <c r="B10" s="142"/>
      <c r="C10" s="62">
        <v>115908334</v>
      </c>
      <c r="D10" s="156"/>
      <c r="E10" s="60">
        <v>5067163</v>
      </c>
      <c r="F10" s="60">
        <v>14213513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10660135</v>
      </c>
      <c r="Y10" s="60">
        <v>-10660135</v>
      </c>
      <c r="Z10" s="140">
        <v>-100</v>
      </c>
      <c r="AA10" s="155">
        <v>14213513</v>
      </c>
    </row>
    <row r="11" spans="1:27" ht="12.75">
      <c r="A11" s="292" t="s">
        <v>210</v>
      </c>
      <c r="B11" s="142"/>
      <c r="C11" s="293">
        <f aca="true" t="shared" si="1" ref="C11:Y11">SUM(C6:C10)</f>
        <v>115908334</v>
      </c>
      <c r="D11" s="294">
        <f t="shared" si="1"/>
        <v>0</v>
      </c>
      <c r="E11" s="295">
        <f t="shared" si="1"/>
        <v>56529073</v>
      </c>
      <c r="F11" s="295">
        <f t="shared" si="1"/>
        <v>65675423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49256568</v>
      </c>
      <c r="Y11" s="295">
        <f t="shared" si="1"/>
        <v>-49256568</v>
      </c>
      <c r="Z11" s="296">
        <f>+IF(X11&lt;&gt;0,+(Y11/X11)*100,0)</f>
        <v>-100</v>
      </c>
      <c r="AA11" s="297">
        <f>SUM(AA6:AA10)</f>
        <v>65675423</v>
      </c>
    </row>
    <row r="12" spans="1:27" ht="12.75">
      <c r="A12" s="298" t="s">
        <v>211</v>
      </c>
      <c r="B12" s="136"/>
      <c r="C12" s="62"/>
      <c r="D12" s="156"/>
      <c r="E12" s="60">
        <v>12500000</v>
      </c>
      <c r="F12" s="60">
        <v>5500000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4125000</v>
      </c>
      <c r="Y12" s="60">
        <v>-4125000</v>
      </c>
      <c r="Z12" s="140">
        <v>-100</v>
      </c>
      <c r="AA12" s="155">
        <v>5500000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1932147</v>
      </c>
      <c r="D15" s="156"/>
      <c r="E15" s="60">
        <v>2146350</v>
      </c>
      <c r="F15" s="60">
        <v>4000000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3000000</v>
      </c>
      <c r="Y15" s="60">
        <v>-3000000</v>
      </c>
      <c r="Z15" s="140">
        <v>-100</v>
      </c>
      <c r="AA15" s="155">
        <v>4000000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3935160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18902578</v>
      </c>
      <c r="F20" s="100">
        <f t="shared" si="2"/>
        <v>49872578</v>
      </c>
      <c r="G20" s="100">
        <f t="shared" si="2"/>
        <v>790681</v>
      </c>
      <c r="H20" s="100">
        <f t="shared" si="2"/>
        <v>5592537</v>
      </c>
      <c r="I20" s="100">
        <f t="shared" si="2"/>
        <v>860340</v>
      </c>
      <c r="J20" s="100">
        <f t="shared" si="2"/>
        <v>7243558</v>
      </c>
      <c r="K20" s="100">
        <f t="shared" si="2"/>
        <v>3381936</v>
      </c>
      <c r="L20" s="100">
        <f t="shared" si="2"/>
        <v>43356</v>
      </c>
      <c r="M20" s="100">
        <f t="shared" si="2"/>
        <v>12762049</v>
      </c>
      <c r="N20" s="100">
        <f t="shared" si="2"/>
        <v>16187341</v>
      </c>
      <c r="O20" s="100">
        <f t="shared" si="2"/>
        <v>7110391</v>
      </c>
      <c r="P20" s="100">
        <f t="shared" si="2"/>
        <v>6023326</v>
      </c>
      <c r="Q20" s="100">
        <f t="shared" si="2"/>
        <v>13901949</v>
      </c>
      <c r="R20" s="100">
        <f t="shared" si="2"/>
        <v>27035666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50466565</v>
      </c>
      <c r="X20" s="100">
        <f t="shared" si="2"/>
        <v>37404434</v>
      </c>
      <c r="Y20" s="100">
        <f t="shared" si="2"/>
        <v>13062131</v>
      </c>
      <c r="Z20" s="137">
        <f>+IF(X20&lt;&gt;0,+(Y20/X20)*100,0)</f>
        <v>34.9213438171528</v>
      </c>
      <c r="AA20" s="153">
        <f>SUM(AA26:AA33)</f>
        <v>49872578</v>
      </c>
    </row>
    <row r="21" spans="1:27" ht="12.75">
      <c r="A21" s="291" t="s">
        <v>205</v>
      </c>
      <c r="B21" s="142"/>
      <c r="C21" s="62"/>
      <c r="D21" s="156"/>
      <c r="E21" s="60">
        <v>5660154</v>
      </c>
      <c r="F21" s="60">
        <v>5660154</v>
      </c>
      <c r="G21" s="60"/>
      <c r="H21" s="60">
        <v>3619668</v>
      </c>
      <c r="I21" s="60">
        <v>70120</v>
      </c>
      <c r="J21" s="60">
        <v>3689788</v>
      </c>
      <c r="K21" s="60">
        <v>142027</v>
      </c>
      <c r="L21" s="60">
        <v>43356</v>
      </c>
      <c r="M21" s="60">
        <v>464659</v>
      </c>
      <c r="N21" s="60">
        <v>650042</v>
      </c>
      <c r="O21" s="60">
        <v>2226702</v>
      </c>
      <c r="P21" s="60">
        <v>480370</v>
      </c>
      <c r="Q21" s="60">
        <v>4484457</v>
      </c>
      <c r="R21" s="60">
        <v>7191529</v>
      </c>
      <c r="S21" s="60"/>
      <c r="T21" s="60"/>
      <c r="U21" s="60"/>
      <c r="V21" s="60"/>
      <c r="W21" s="60">
        <v>11531359</v>
      </c>
      <c r="X21" s="60">
        <v>4245116</v>
      </c>
      <c r="Y21" s="60">
        <v>7286243</v>
      </c>
      <c r="Z21" s="140">
        <v>171.64</v>
      </c>
      <c r="AA21" s="155">
        <v>5660154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>
        <v>1548406</v>
      </c>
      <c r="I22" s="60"/>
      <c r="J22" s="60">
        <v>1548406</v>
      </c>
      <c r="K22" s="60">
        <v>110038</v>
      </c>
      <c r="L22" s="60"/>
      <c r="M22" s="60">
        <v>1102098</v>
      </c>
      <c r="N22" s="60">
        <v>1212136</v>
      </c>
      <c r="O22" s="60"/>
      <c r="P22" s="60"/>
      <c r="Q22" s="60">
        <v>800887</v>
      </c>
      <c r="R22" s="60">
        <v>800887</v>
      </c>
      <c r="S22" s="60"/>
      <c r="T22" s="60"/>
      <c r="U22" s="60"/>
      <c r="V22" s="60"/>
      <c r="W22" s="60">
        <v>3561429</v>
      </c>
      <c r="X22" s="60"/>
      <c r="Y22" s="60">
        <v>3561429</v>
      </c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11525272</v>
      </c>
      <c r="F23" s="60">
        <v>11525272</v>
      </c>
      <c r="G23" s="60"/>
      <c r="H23" s="60"/>
      <c r="I23" s="60"/>
      <c r="J23" s="60"/>
      <c r="K23" s="60">
        <v>885656</v>
      </c>
      <c r="L23" s="60"/>
      <c r="M23" s="60">
        <v>6062553</v>
      </c>
      <c r="N23" s="60">
        <v>6948209</v>
      </c>
      <c r="O23" s="60">
        <v>114538</v>
      </c>
      <c r="P23" s="60">
        <v>5364865</v>
      </c>
      <c r="Q23" s="60"/>
      <c r="R23" s="60">
        <v>5479403</v>
      </c>
      <c r="S23" s="60"/>
      <c r="T23" s="60"/>
      <c r="U23" s="60"/>
      <c r="V23" s="60"/>
      <c r="W23" s="60">
        <v>12427612</v>
      </c>
      <c r="X23" s="60">
        <v>8643954</v>
      </c>
      <c r="Y23" s="60">
        <v>3783658</v>
      </c>
      <c r="Z23" s="140">
        <v>43.77</v>
      </c>
      <c r="AA23" s="155">
        <v>11525272</v>
      </c>
    </row>
    <row r="24" spans="1:27" ht="12.75">
      <c r="A24" s="291" t="s">
        <v>208</v>
      </c>
      <c r="B24" s="142"/>
      <c r="C24" s="62"/>
      <c r="D24" s="156"/>
      <c r="E24" s="60"/>
      <c r="F24" s="60">
        <v>14100000</v>
      </c>
      <c r="G24" s="60"/>
      <c r="H24" s="60">
        <v>424463</v>
      </c>
      <c r="I24" s="60">
        <v>790220</v>
      </c>
      <c r="J24" s="60">
        <v>1214683</v>
      </c>
      <c r="K24" s="60">
        <v>2262215</v>
      </c>
      <c r="L24" s="60">
        <v>367299</v>
      </c>
      <c r="M24" s="60">
        <v>1242909</v>
      </c>
      <c r="N24" s="60">
        <v>3872423</v>
      </c>
      <c r="O24" s="60"/>
      <c r="P24" s="60"/>
      <c r="Q24" s="60">
        <v>8319515</v>
      </c>
      <c r="R24" s="60">
        <v>8319515</v>
      </c>
      <c r="S24" s="60"/>
      <c r="T24" s="60"/>
      <c r="U24" s="60"/>
      <c r="V24" s="60"/>
      <c r="W24" s="60">
        <v>13406621</v>
      </c>
      <c r="X24" s="60">
        <v>10575000</v>
      </c>
      <c r="Y24" s="60">
        <v>2831621</v>
      </c>
      <c r="Z24" s="140">
        <v>26.78</v>
      </c>
      <c r="AA24" s="155">
        <v>14100000</v>
      </c>
    </row>
    <row r="25" spans="1:27" ht="12.75">
      <c r="A25" s="291" t="s">
        <v>209</v>
      </c>
      <c r="B25" s="142"/>
      <c r="C25" s="62"/>
      <c r="D25" s="156"/>
      <c r="E25" s="60"/>
      <c r="F25" s="60">
        <v>1717152</v>
      </c>
      <c r="G25" s="60"/>
      <c r="H25" s="60"/>
      <c r="I25" s="60"/>
      <c r="J25" s="60"/>
      <c r="K25" s="60"/>
      <c r="L25" s="60"/>
      <c r="M25" s="60">
        <v>1388493</v>
      </c>
      <c r="N25" s="60">
        <v>1388493</v>
      </c>
      <c r="O25" s="60"/>
      <c r="P25" s="60"/>
      <c r="Q25" s="60"/>
      <c r="R25" s="60"/>
      <c r="S25" s="60"/>
      <c r="T25" s="60"/>
      <c r="U25" s="60"/>
      <c r="V25" s="60"/>
      <c r="W25" s="60">
        <v>1388493</v>
      </c>
      <c r="X25" s="60">
        <v>1287864</v>
      </c>
      <c r="Y25" s="60">
        <v>100629</v>
      </c>
      <c r="Z25" s="140">
        <v>7.81</v>
      </c>
      <c r="AA25" s="155">
        <v>1717152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17185426</v>
      </c>
      <c r="F26" s="295">
        <f t="shared" si="3"/>
        <v>33002578</v>
      </c>
      <c r="G26" s="295">
        <f t="shared" si="3"/>
        <v>0</v>
      </c>
      <c r="H26" s="295">
        <f t="shared" si="3"/>
        <v>5592537</v>
      </c>
      <c r="I26" s="295">
        <f t="shared" si="3"/>
        <v>860340</v>
      </c>
      <c r="J26" s="295">
        <f t="shared" si="3"/>
        <v>6452877</v>
      </c>
      <c r="K26" s="295">
        <f t="shared" si="3"/>
        <v>3399936</v>
      </c>
      <c r="L26" s="295">
        <f t="shared" si="3"/>
        <v>410655</v>
      </c>
      <c r="M26" s="295">
        <f t="shared" si="3"/>
        <v>10260712</v>
      </c>
      <c r="N26" s="295">
        <f t="shared" si="3"/>
        <v>14071303</v>
      </c>
      <c r="O26" s="295">
        <f t="shared" si="3"/>
        <v>2341240</v>
      </c>
      <c r="P26" s="295">
        <f t="shared" si="3"/>
        <v>5845235</v>
      </c>
      <c r="Q26" s="295">
        <f t="shared" si="3"/>
        <v>13604859</v>
      </c>
      <c r="R26" s="295">
        <f t="shared" si="3"/>
        <v>21791334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42315514</v>
      </c>
      <c r="X26" s="295">
        <f t="shared" si="3"/>
        <v>24751934</v>
      </c>
      <c r="Y26" s="295">
        <f t="shared" si="3"/>
        <v>17563580</v>
      </c>
      <c r="Z26" s="296">
        <f>+IF(X26&lt;&gt;0,+(Y26/X26)*100,0)</f>
        <v>70.95841480508149</v>
      </c>
      <c r="AA26" s="297">
        <f>SUM(AA21:AA25)</f>
        <v>33002578</v>
      </c>
    </row>
    <row r="27" spans="1:27" ht="12.75">
      <c r="A27" s="298" t="s">
        <v>211</v>
      </c>
      <c r="B27" s="147"/>
      <c r="C27" s="62"/>
      <c r="D27" s="156"/>
      <c r="E27" s="60">
        <v>1717152</v>
      </c>
      <c r="F27" s="60">
        <v>6000000</v>
      </c>
      <c r="G27" s="60">
        <v>790681</v>
      </c>
      <c r="H27" s="60"/>
      <c r="I27" s="60"/>
      <c r="J27" s="60">
        <v>790681</v>
      </c>
      <c r="K27" s="60">
        <v>-18000</v>
      </c>
      <c r="L27" s="60">
        <v>-367299</v>
      </c>
      <c r="M27" s="60">
        <v>2501337</v>
      </c>
      <c r="N27" s="60">
        <v>2116038</v>
      </c>
      <c r="O27" s="60">
        <v>4769151</v>
      </c>
      <c r="P27" s="60">
        <v>178091</v>
      </c>
      <c r="Q27" s="60">
        <v>297090</v>
      </c>
      <c r="R27" s="60">
        <v>5244332</v>
      </c>
      <c r="S27" s="60"/>
      <c r="T27" s="60"/>
      <c r="U27" s="60"/>
      <c r="V27" s="60"/>
      <c r="W27" s="60">
        <v>8151051</v>
      </c>
      <c r="X27" s="60">
        <v>4500000</v>
      </c>
      <c r="Y27" s="60">
        <v>3651051</v>
      </c>
      <c r="Z27" s="140">
        <v>81.13</v>
      </c>
      <c r="AA27" s="155">
        <v>6000000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>
        <v>10870000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8152500</v>
      </c>
      <c r="Y30" s="60">
        <v>-8152500</v>
      </c>
      <c r="Z30" s="140">
        <v>-100</v>
      </c>
      <c r="AA30" s="155">
        <v>10870000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15122064</v>
      </c>
      <c r="F36" s="60">
        <f t="shared" si="4"/>
        <v>15122064</v>
      </c>
      <c r="G36" s="60">
        <f t="shared" si="4"/>
        <v>0</v>
      </c>
      <c r="H36" s="60">
        <f t="shared" si="4"/>
        <v>3619668</v>
      </c>
      <c r="I36" s="60">
        <f t="shared" si="4"/>
        <v>70120</v>
      </c>
      <c r="J36" s="60">
        <f t="shared" si="4"/>
        <v>3689788</v>
      </c>
      <c r="K36" s="60">
        <f t="shared" si="4"/>
        <v>142027</v>
      </c>
      <c r="L36" s="60">
        <f t="shared" si="4"/>
        <v>43356</v>
      </c>
      <c r="M36" s="60">
        <f t="shared" si="4"/>
        <v>464659</v>
      </c>
      <c r="N36" s="60">
        <f t="shared" si="4"/>
        <v>650042</v>
      </c>
      <c r="O36" s="60">
        <f t="shared" si="4"/>
        <v>2226702</v>
      </c>
      <c r="P36" s="60">
        <f t="shared" si="4"/>
        <v>480370</v>
      </c>
      <c r="Q36" s="60">
        <f t="shared" si="4"/>
        <v>4484457</v>
      </c>
      <c r="R36" s="60">
        <f t="shared" si="4"/>
        <v>7191529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11531359</v>
      </c>
      <c r="X36" s="60">
        <f t="shared" si="4"/>
        <v>11341549</v>
      </c>
      <c r="Y36" s="60">
        <f t="shared" si="4"/>
        <v>189810</v>
      </c>
      <c r="Z36" s="140">
        <f aca="true" t="shared" si="5" ref="Z36:Z49">+IF(X36&lt;&gt;0,+(Y36/X36)*100,0)</f>
        <v>1.6735809191495798</v>
      </c>
      <c r="AA36" s="155">
        <f>AA6+AA21</f>
        <v>15122064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1548406</v>
      </c>
      <c r="I37" s="60">
        <f t="shared" si="4"/>
        <v>0</v>
      </c>
      <c r="J37" s="60">
        <f t="shared" si="4"/>
        <v>1548406</v>
      </c>
      <c r="K37" s="60">
        <f t="shared" si="4"/>
        <v>110038</v>
      </c>
      <c r="L37" s="60">
        <f t="shared" si="4"/>
        <v>0</v>
      </c>
      <c r="M37" s="60">
        <f t="shared" si="4"/>
        <v>1102098</v>
      </c>
      <c r="N37" s="60">
        <f t="shared" si="4"/>
        <v>1212136</v>
      </c>
      <c r="O37" s="60">
        <f t="shared" si="4"/>
        <v>0</v>
      </c>
      <c r="P37" s="60">
        <f t="shared" si="4"/>
        <v>0</v>
      </c>
      <c r="Q37" s="60">
        <f t="shared" si="4"/>
        <v>800887</v>
      </c>
      <c r="R37" s="60">
        <f t="shared" si="4"/>
        <v>800887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3561429</v>
      </c>
      <c r="X37" s="60">
        <f t="shared" si="4"/>
        <v>3750000</v>
      </c>
      <c r="Y37" s="60">
        <f t="shared" si="4"/>
        <v>-188571</v>
      </c>
      <c r="Z37" s="140">
        <f t="shared" si="5"/>
        <v>-5.02856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28525272</v>
      </c>
      <c r="F38" s="60">
        <f t="shared" si="4"/>
        <v>28525272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885656</v>
      </c>
      <c r="L38" s="60">
        <f t="shared" si="4"/>
        <v>0</v>
      </c>
      <c r="M38" s="60">
        <f t="shared" si="4"/>
        <v>6062553</v>
      </c>
      <c r="N38" s="60">
        <f t="shared" si="4"/>
        <v>6948209</v>
      </c>
      <c r="O38" s="60">
        <f t="shared" si="4"/>
        <v>114538</v>
      </c>
      <c r="P38" s="60">
        <f t="shared" si="4"/>
        <v>5364865</v>
      </c>
      <c r="Q38" s="60">
        <f t="shared" si="4"/>
        <v>0</v>
      </c>
      <c r="R38" s="60">
        <f t="shared" si="4"/>
        <v>5479403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12427612</v>
      </c>
      <c r="X38" s="60">
        <f t="shared" si="4"/>
        <v>21393954</v>
      </c>
      <c r="Y38" s="60">
        <f t="shared" si="4"/>
        <v>-8966342</v>
      </c>
      <c r="Z38" s="140">
        <f t="shared" si="5"/>
        <v>-41.91063512616695</v>
      </c>
      <c r="AA38" s="155">
        <f>AA8+AA23</f>
        <v>28525272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20000000</v>
      </c>
      <c r="F39" s="60">
        <f t="shared" si="4"/>
        <v>34100000</v>
      </c>
      <c r="G39" s="60">
        <f t="shared" si="4"/>
        <v>0</v>
      </c>
      <c r="H39" s="60">
        <f t="shared" si="4"/>
        <v>424463</v>
      </c>
      <c r="I39" s="60">
        <f t="shared" si="4"/>
        <v>790220</v>
      </c>
      <c r="J39" s="60">
        <f t="shared" si="4"/>
        <v>1214683</v>
      </c>
      <c r="K39" s="60">
        <f t="shared" si="4"/>
        <v>2262215</v>
      </c>
      <c r="L39" s="60">
        <f t="shared" si="4"/>
        <v>367299</v>
      </c>
      <c r="M39" s="60">
        <f t="shared" si="4"/>
        <v>1242909</v>
      </c>
      <c r="N39" s="60">
        <f t="shared" si="4"/>
        <v>3872423</v>
      </c>
      <c r="O39" s="60">
        <f t="shared" si="4"/>
        <v>0</v>
      </c>
      <c r="P39" s="60">
        <f t="shared" si="4"/>
        <v>0</v>
      </c>
      <c r="Q39" s="60">
        <f t="shared" si="4"/>
        <v>8319515</v>
      </c>
      <c r="R39" s="60">
        <f t="shared" si="4"/>
        <v>8319515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13406621</v>
      </c>
      <c r="X39" s="60">
        <f t="shared" si="4"/>
        <v>25575000</v>
      </c>
      <c r="Y39" s="60">
        <f t="shared" si="4"/>
        <v>-12168379</v>
      </c>
      <c r="Z39" s="140">
        <f t="shared" si="5"/>
        <v>-47.57919452590421</v>
      </c>
      <c r="AA39" s="155">
        <f>AA9+AA24</f>
        <v>34100000</v>
      </c>
    </row>
    <row r="40" spans="1:27" ht="12.75">
      <c r="A40" s="291" t="s">
        <v>209</v>
      </c>
      <c r="B40" s="142"/>
      <c r="C40" s="62">
        <f t="shared" si="4"/>
        <v>115908334</v>
      </c>
      <c r="D40" s="156">
        <f t="shared" si="4"/>
        <v>0</v>
      </c>
      <c r="E40" s="60">
        <f t="shared" si="4"/>
        <v>5067163</v>
      </c>
      <c r="F40" s="60">
        <f t="shared" si="4"/>
        <v>15930665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1388493</v>
      </c>
      <c r="N40" s="60">
        <f t="shared" si="4"/>
        <v>1388493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1388493</v>
      </c>
      <c r="X40" s="60">
        <f t="shared" si="4"/>
        <v>11947999</v>
      </c>
      <c r="Y40" s="60">
        <f t="shared" si="4"/>
        <v>-10559506</v>
      </c>
      <c r="Z40" s="140">
        <f t="shared" si="5"/>
        <v>-88.37886578329977</v>
      </c>
      <c r="AA40" s="155">
        <f>AA10+AA25</f>
        <v>15930665</v>
      </c>
    </row>
    <row r="41" spans="1:27" ht="12.75">
      <c r="A41" s="292" t="s">
        <v>210</v>
      </c>
      <c r="B41" s="142"/>
      <c r="C41" s="293">
        <f aca="true" t="shared" si="6" ref="C41:Y41">SUM(C36:C40)</f>
        <v>115908334</v>
      </c>
      <c r="D41" s="294">
        <f t="shared" si="6"/>
        <v>0</v>
      </c>
      <c r="E41" s="295">
        <f t="shared" si="6"/>
        <v>73714499</v>
      </c>
      <c r="F41" s="295">
        <f t="shared" si="6"/>
        <v>98678001</v>
      </c>
      <c r="G41" s="295">
        <f t="shared" si="6"/>
        <v>0</v>
      </c>
      <c r="H41" s="295">
        <f t="shared" si="6"/>
        <v>5592537</v>
      </c>
      <c r="I41" s="295">
        <f t="shared" si="6"/>
        <v>860340</v>
      </c>
      <c r="J41" s="295">
        <f t="shared" si="6"/>
        <v>6452877</v>
      </c>
      <c r="K41" s="295">
        <f t="shared" si="6"/>
        <v>3399936</v>
      </c>
      <c r="L41" s="295">
        <f t="shared" si="6"/>
        <v>410655</v>
      </c>
      <c r="M41" s="295">
        <f t="shared" si="6"/>
        <v>10260712</v>
      </c>
      <c r="N41" s="295">
        <f t="shared" si="6"/>
        <v>14071303</v>
      </c>
      <c r="O41" s="295">
        <f t="shared" si="6"/>
        <v>2341240</v>
      </c>
      <c r="P41" s="295">
        <f t="shared" si="6"/>
        <v>5845235</v>
      </c>
      <c r="Q41" s="295">
        <f t="shared" si="6"/>
        <v>13604859</v>
      </c>
      <c r="R41" s="295">
        <f t="shared" si="6"/>
        <v>21791334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42315514</v>
      </c>
      <c r="X41" s="295">
        <f t="shared" si="6"/>
        <v>74008502</v>
      </c>
      <c r="Y41" s="295">
        <f t="shared" si="6"/>
        <v>-31692988</v>
      </c>
      <c r="Z41" s="296">
        <f t="shared" si="5"/>
        <v>-42.82344209588244</v>
      </c>
      <c r="AA41" s="297">
        <f>SUM(AA36:AA40)</f>
        <v>98678001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14217152</v>
      </c>
      <c r="F42" s="54">
        <f t="shared" si="7"/>
        <v>11500000</v>
      </c>
      <c r="G42" s="54">
        <f t="shared" si="7"/>
        <v>790681</v>
      </c>
      <c r="H42" s="54">
        <f t="shared" si="7"/>
        <v>0</v>
      </c>
      <c r="I42" s="54">
        <f t="shared" si="7"/>
        <v>0</v>
      </c>
      <c r="J42" s="54">
        <f t="shared" si="7"/>
        <v>790681</v>
      </c>
      <c r="K42" s="54">
        <f t="shared" si="7"/>
        <v>-18000</v>
      </c>
      <c r="L42" s="54">
        <f t="shared" si="7"/>
        <v>-367299</v>
      </c>
      <c r="M42" s="54">
        <f t="shared" si="7"/>
        <v>2501337</v>
      </c>
      <c r="N42" s="54">
        <f t="shared" si="7"/>
        <v>2116038</v>
      </c>
      <c r="O42" s="54">
        <f t="shared" si="7"/>
        <v>4769151</v>
      </c>
      <c r="P42" s="54">
        <f t="shared" si="7"/>
        <v>178091</v>
      </c>
      <c r="Q42" s="54">
        <f t="shared" si="7"/>
        <v>297090</v>
      </c>
      <c r="R42" s="54">
        <f t="shared" si="7"/>
        <v>5244332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8151051</v>
      </c>
      <c r="X42" s="54">
        <f t="shared" si="7"/>
        <v>8625000</v>
      </c>
      <c r="Y42" s="54">
        <f t="shared" si="7"/>
        <v>-473949</v>
      </c>
      <c r="Z42" s="184">
        <f t="shared" si="5"/>
        <v>-5.495060869565218</v>
      </c>
      <c r="AA42" s="130">
        <f aca="true" t="shared" si="8" ref="AA42:AA48">AA12+AA27</f>
        <v>11500000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1932147</v>
      </c>
      <c r="D45" s="129">
        <f t="shared" si="7"/>
        <v>0</v>
      </c>
      <c r="E45" s="54">
        <f t="shared" si="7"/>
        <v>2146350</v>
      </c>
      <c r="F45" s="54">
        <f t="shared" si="7"/>
        <v>14870000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11152500</v>
      </c>
      <c r="Y45" s="54">
        <f t="shared" si="7"/>
        <v>-11152500</v>
      </c>
      <c r="Z45" s="184">
        <f t="shared" si="5"/>
        <v>-100</v>
      </c>
      <c r="AA45" s="130">
        <f t="shared" si="8"/>
        <v>14870000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3935160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121775641</v>
      </c>
      <c r="D49" s="218">
        <f t="shared" si="9"/>
        <v>0</v>
      </c>
      <c r="E49" s="220">
        <f t="shared" si="9"/>
        <v>90078001</v>
      </c>
      <c r="F49" s="220">
        <f t="shared" si="9"/>
        <v>125048001</v>
      </c>
      <c r="G49" s="220">
        <f t="shared" si="9"/>
        <v>790681</v>
      </c>
      <c r="H49" s="220">
        <f t="shared" si="9"/>
        <v>5592537</v>
      </c>
      <c r="I49" s="220">
        <f t="shared" si="9"/>
        <v>860340</v>
      </c>
      <c r="J49" s="220">
        <f t="shared" si="9"/>
        <v>7243558</v>
      </c>
      <c r="K49" s="220">
        <f t="shared" si="9"/>
        <v>3381936</v>
      </c>
      <c r="L49" s="220">
        <f t="shared" si="9"/>
        <v>43356</v>
      </c>
      <c r="M49" s="220">
        <f t="shared" si="9"/>
        <v>12762049</v>
      </c>
      <c r="N49" s="220">
        <f t="shared" si="9"/>
        <v>16187341</v>
      </c>
      <c r="O49" s="220">
        <f t="shared" si="9"/>
        <v>7110391</v>
      </c>
      <c r="P49" s="220">
        <f t="shared" si="9"/>
        <v>6023326</v>
      </c>
      <c r="Q49" s="220">
        <f t="shared" si="9"/>
        <v>13901949</v>
      </c>
      <c r="R49" s="220">
        <f t="shared" si="9"/>
        <v>27035666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50466565</v>
      </c>
      <c r="X49" s="220">
        <f t="shared" si="9"/>
        <v>93786002</v>
      </c>
      <c r="Y49" s="220">
        <f t="shared" si="9"/>
        <v>-43319437</v>
      </c>
      <c r="Z49" s="221">
        <f t="shared" si="5"/>
        <v>-46.18966165121316</v>
      </c>
      <c r="AA49" s="222">
        <f>SUM(AA41:AA48)</f>
        <v>125048001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25643238</v>
      </c>
      <c r="D51" s="129">
        <f t="shared" si="10"/>
        <v>0</v>
      </c>
      <c r="E51" s="54">
        <f t="shared" si="10"/>
        <v>23646200</v>
      </c>
      <c r="F51" s="54">
        <f t="shared" si="10"/>
        <v>26186200</v>
      </c>
      <c r="G51" s="54">
        <f t="shared" si="10"/>
        <v>352105</v>
      </c>
      <c r="H51" s="54">
        <f t="shared" si="10"/>
        <v>2160163</v>
      </c>
      <c r="I51" s="54">
        <f t="shared" si="10"/>
        <v>1311522</v>
      </c>
      <c r="J51" s="54">
        <f t="shared" si="10"/>
        <v>3823790</v>
      </c>
      <c r="K51" s="54">
        <f t="shared" si="10"/>
        <v>4550463</v>
      </c>
      <c r="L51" s="54">
        <f t="shared" si="10"/>
        <v>2036960</v>
      </c>
      <c r="M51" s="54">
        <f t="shared" si="10"/>
        <v>2861130</v>
      </c>
      <c r="N51" s="54">
        <f t="shared" si="10"/>
        <v>9448553</v>
      </c>
      <c r="O51" s="54">
        <f t="shared" si="10"/>
        <v>-34800</v>
      </c>
      <c r="P51" s="54">
        <f t="shared" si="10"/>
        <v>1600040</v>
      </c>
      <c r="Q51" s="54">
        <f t="shared" si="10"/>
        <v>1541026</v>
      </c>
      <c r="R51" s="54">
        <f t="shared" si="10"/>
        <v>3106266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16378609</v>
      </c>
      <c r="X51" s="54">
        <f t="shared" si="10"/>
        <v>19639650</v>
      </c>
      <c r="Y51" s="54">
        <f t="shared" si="10"/>
        <v>-3261041</v>
      </c>
      <c r="Z51" s="184">
        <f>+IF(X51&lt;&gt;0,+(Y51/X51)*100,0)</f>
        <v>-16.60437431420621</v>
      </c>
      <c r="AA51" s="130">
        <f>SUM(AA57:AA61)</f>
        <v>26186200</v>
      </c>
    </row>
    <row r="52" spans="1:27" ht="12.75">
      <c r="A52" s="310" t="s">
        <v>205</v>
      </c>
      <c r="B52" s="142"/>
      <c r="C52" s="62"/>
      <c r="D52" s="156"/>
      <c r="E52" s="60"/>
      <c r="F52" s="60">
        <v>1128000</v>
      </c>
      <c r="G52" s="60">
        <v>52420</v>
      </c>
      <c r="H52" s="60"/>
      <c r="I52" s="60"/>
      <c r="J52" s="60">
        <v>52420</v>
      </c>
      <c r="K52" s="60">
        <v>24391</v>
      </c>
      <c r="L52" s="60">
        <v>493689</v>
      </c>
      <c r="M52" s="60">
        <v>228644</v>
      </c>
      <c r="N52" s="60">
        <v>746724</v>
      </c>
      <c r="O52" s="60">
        <v>-7000</v>
      </c>
      <c r="P52" s="60">
        <v>26096</v>
      </c>
      <c r="Q52" s="60">
        <v>43873</v>
      </c>
      <c r="R52" s="60">
        <v>62969</v>
      </c>
      <c r="S52" s="60"/>
      <c r="T52" s="60"/>
      <c r="U52" s="60"/>
      <c r="V52" s="60"/>
      <c r="W52" s="60">
        <v>862113</v>
      </c>
      <c r="X52" s="60">
        <v>846000</v>
      </c>
      <c r="Y52" s="60">
        <v>16113</v>
      </c>
      <c r="Z52" s="140">
        <v>1.9</v>
      </c>
      <c r="AA52" s="155">
        <v>1128000</v>
      </c>
    </row>
    <row r="53" spans="1:27" ht="12.75">
      <c r="A53" s="310" t="s">
        <v>206</v>
      </c>
      <c r="B53" s="142"/>
      <c r="C53" s="62">
        <v>5186893</v>
      </c>
      <c r="D53" s="156"/>
      <c r="E53" s="60">
        <v>4519200</v>
      </c>
      <c r="F53" s="60">
        <v>2500000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1875000</v>
      </c>
      <c r="Y53" s="60">
        <v>-1875000</v>
      </c>
      <c r="Z53" s="140">
        <v>-100</v>
      </c>
      <c r="AA53" s="155">
        <v>2500000</v>
      </c>
    </row>
    <row r="54" spans="1:27" ht="12.75">
      <c r="A54" s="310" t="s">
        <v>207</v>
      </c>
      <c r="B54" s="142"/>
      <c r="C54" s="62">
        <v>1565265</v>
      </c>
      <c r="D54" s="156"/>
      <c r="E54" s="60">
        <v>1128000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6100000</v>
      </c>
      <c r="D55" s="156"/>
      <c r="E55" s="60">
        <v>1702400</v>
      </c>
      <c r="F55" s="60">
        <v>2202400</v>
      </c>
      <c r="G55" s="60"/>
      <c r="H55" s="60">
        <v>129829</v>
      </c>
      <c r="I55" s="60"/>
      <c r="J55" s="60">
        <v>129829</v>
      </c>
      <c r="K55" s="60">
        <v>6000</v>
      </c>
      <c r="L55" s="60">
        <v>33086</v>
      </c>
      <c r="M55" s="60">
        <v>930665</v>
      </c>
      <c r="N55" s="60">
        <v>969751</v>
      </c>
      <c r="O55" s="60">
        <v>258000</v>
      </c>
      <c r="P55" s="60">
        <v>39655</v>
      </c>
      <c r="Q55" s="60">
        <v>26707</v>
      </c>
      <c r="R55" s="60">
        <v>324362</v>
      </c>
      <c r="S55" s="60"/>
      <c r="T55" s="60"/>
      <c r="U55" s="60"/>
      <c r="V55" s="60"/>
      <c r="W55" s="60">
        <v>1423942</v>
      </c>
      <c r="X55" s="60">
        <v>1651800</v>
      </c>
      <c r="Y55" s="60">
        <v>-227858</v>
      </c>
      <c r="Z55" s="140">
        <v>-13.79</v>
      </c>
      <c r="AA55" s="155">
        <v>2202400</v>
      </c>
    </row>
    <row r="56" spans="1:27" ht="12.75">
      <c r="A56" s="310" t="s">
        <v>209</v>
      </c>
      <c r="B56" s="142"/>
      <c r="C56" s="62">
        <v>4948994</v>
      </c>
      <c r="D56" s="156"/>
      <c r="E56" s="60">
        <v>650000</v>
      </c>
      <c r="F56" s="60">
        <v>5469200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4101900</v>
      </c>
      <c r="Y56" s="60">
        <v>-4101900</v>
      </c>
      <c r="Z56" s="140">
        <v>-100</v>
      </c>
      <c r="AA56" s="155">
        <v>5469200</v>
      </c>
    </row>
    <row r="57" spans="1:27" ht="12.75">
      <c r="A57" s="138" t="s">
        <v>210</v>
      </c>
      <c r="B57" s="142"/>
      <c r="C57" s="293">
        <f aca="true" t="shared" si="11" ref="C57:Y57">SUM(C52:C56)</f>
        <v>17801152</v>
      </c>
      <c r="D57" s="294">
        <f t="shared" si="11"/>
        <v>0</v>
      </c>
      <c r="E57" s="295">
        <f t="shared" si="11"/>
        <v>7999600</v>
      </c>
      <c r="F57" s="295">
        <f t="shared" si="11"/>
        <v>11299600</v>
      </c>
      <c r="G57" s="295">
        <f t="shared" si="11"/>
        <v>52420</v>
      </c>
      <c r="H57" s="295">
        <f t="shared" si="11"/>
        <v>129829</v>
      </c>
      <c r="I57" s="295">
        <f t="shared" si="11"/>
        <v>0</v>
      </c>
      <c r="J57" s="295">
        <f t="shared" si="11"/>
        <v>182249</v>
      </c>
      <c r="K57" s="295">
        <f t="shared" si="11"/>
        <v>30391</v>
      </c>
      <c r="L57" s="295">
        <f t="shared" si="11"/>
        <v>526775</v>
      </c>
      <c r="M57" s="295">
        <f t="shared" si="11"/>
        <v>1159309</v>
      </c>
      <c r="N57" s="295">
        <f t="shared" si="11"/>
        <v>1716475</v>
      </c>
      <c r="O57" s="295">
        <f t="shared" si="11"/>
        <v>251000</v>
      </c>
      <c r="P57" s="295">
        <f t="shared" si="11"/>
        <v>65751</v>
      </c>
      <c r="Q57" s="295">
        <f t="shared" si="11"/>
        <v>70580</v>
      </c>
      <c r="R57" s="295">
        <f t="shared" si="11"/>
        <v>387331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2286055</v>
      </c>
      <c r="X57" s="295">
        <f t="shared" si="11"/>
        <v>8474700</v>
      </c>
      <c r="Y57" s="295">
        <f t="shared" si="11"/>
        <v>-6188645</v>
      </c>
      <c r="Z57" s="296">
        <f>+IF(X57&lt;&gt;0,+(Y57/X57)*100,0)</f>
        <v>-73.0249448358054</v>
      </c>
      <c r="AA57" s="297">
        <f>SUM(AA52:AA56)</f>
        <v>11299600</v>
      </c>
    </row>
    <row r="58" spans="1:27" ht="12.75">
      <c r="A58" s="311" t="s">
        <v>211</v>
      </c>
      <c r="B58" s="136"/>
      <c r="C58" s="62">
        <v>1221616</v>
      </c>
      <c r="D58" s="156"/>
      <c r="E58" s="60">
        <v>950000</v>
      </c>
      <c r="F58" s="60">
        <v>575000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431250</v>
      </c>
      <c r="Y58" s="60">
        <v>-431250</v>
      </c>
      <c r="Z58" s="140">
        <v>-100</v>
      </c>
      <c r="AA58" s="155">
        <v>575000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6620470</v>
      </c>
      <c r="D61" s="156"/>
      <c r="E61" s="60">
        <v>14696600</v>
      </c>
      <c r="F61" s="60">
        <v>14311600</v>
      </c>
      <c r="G61" s="60">
        <v>299685</v>
      </c>
      <c r="H61" s="60">
        <v>2030334</v>
      </c>
      <c r="I61" s="60">
        <v>1311522</v>
      </c>
      <c r="J61" s="60">
        <v>3641541</v>
      </c>
      <c r="K61" s="60">
        <v>4520072</v>
      </c>
      <c r="L61" s="60">
        <v>1510185</v>
      </c>
      <c r="M61" s="60">
        <v>1701821</v>
      </c>
      <c r="N61" s="60">
        <v>7732078</v>
      </c>
      <c r="O61" s="60">
        <v>-285800</v>
      </c>
      <c r="P61" s="60">
        <v>1534289</v>
      </c>
      <c r="Q61" s="60">
        <v>1470446</v>
      </c>
      <c r="R61" s="60">
        <v>2718935</v>
      </c>
      <c r="S61" s="60"/>
      <c r="T61" s="60"/>
      <c r="U61" s="60"/>
      <c r="V61" s="60"/>
      <c r="W61" s="60">
        <v>14092554</v>
      </c>
      <c r="X61" s="60">
        <v>10733700</v>
      </c>
      <c r="Y61" s="60">
        <v>3358854</v>
      </c>
      <c r="Z61" s="140">
        <v>31.29</v>
      </c>
      <c r="AA61" s="155">
        <v>14311600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2426150</v>
      </c>
      <c r="H66" s="275"/>
      <c r="I66" s="275"/>
      <c r="J66" s="275">
        <v>2426150</v>
      </c>
      <c r="K66" s="275">
        <v>27195</v>
      </c>
      <c r="L66" s="275">
        <v>68380</v>
      </c>
      <c r="M66" s="275">
        <v>2428228</v>
      </c>
      <c r="N66" s="275">
        <v>2523803</v>
      </c>
      <c r="O66" s="275">
        <v>199614</v>
      </c>
      <c r="P66" s="275">
        <v>141534</v>
      </c>
      <c r="Q66" s="275">
        <v>1209832</v>
      </c>
      <c r="R66" s="275">
        <v>1550980</v>
      </c>
      <c r="S66" s="275"/>
      <c r="T66" s="275"/>
      <c r="U66" s="275"/>
      <c r="V66" s="275"/>
      <c r="W66" s="275">
        <v>6500933</v>
      </c>
      <c r="X66" s="275"/>
      <c r="Y66" s="275">
        <v>6500933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25643239</v>
      </c>
      <c r="D68" s="156">
        <v>26186200</v>
      </c>
      <c r="E68" s="60">
        <v>23646200</v>
      </c>
      <c r="F68" s="60">
        <v>26186200</v>
      </c>
      <c r="G68" s="60">
        <v>3233604</v>
      </c>
      <c r="H68" s="60">
        <v>214593</v>
      </c>
      <c r="I68" s="60">
        <v>174951</v>
      </c>
      <c r="J68" s="60">
        <v>3623148</v>
      </c>
      <c r="K68" s="60">
        <v>398824</v>
      </c>
      <c r="L68" s="60">
        <v>592016</v>
      </c>
      <c r="M68" s="60">
        <v>1536547</v>
      </c>
      <c r="N68" s="60">
        <v>2527387</v>
      </c>
      <c r="O68" s="60">
        <v>328160</v>
      </c>
      <c r="P68" s="60">
        <v>104514</v>
      </c>
      <c r="Q68" s="60">
        <v>181041</v>
      </c>
      <c r="R68" s="60">
        <v>613715</v>
      </c>
      <c r="S68" s="60"/>
      <c r="T68" s="60"/>
      <c r="U68" s="60"/>
      <c r="V68" s="60"/>
      <c r="W68" s="60">
        <v>6764250</v>
      </c>
      <c r="X68" s="60">
        <v>19639650</v>
      </c>
      <c r="Y68" s="60">
        <v>-12875400</v>
      </c>
      <c r="Z68" s="140">
        <v>-65.56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25643239</v>
      </c>
      <c r="D69" s="218">
        <f t="shared" si="12"/>
        <v>26186200</v>
      </c>
      <c r="E69" s="220">
        <f t="shared" si="12"/>
        <v>23646200</v>
      </c>
      <c r="F69" s="220">
        <f t="shared" si="12"/>
        <v>26186200</v>
      </c>
      <c r="G69" s="220">
        <f t="shared" si="12"/>
        <v>5659754</v>
      </c>
      <c r="H69" s="220">
        <f t="shared" si="12"/>
        <v>214593</v>
      </c>
      <c r="I69" s="220">
        <f t="shared" si="12"/>
        <v>174951</v>
      </c>
      <c r="J69" s="220">
        <f t="shared" si="12"/>
        <v>6049298</v>
      </c>
      <c r="K69" s="220">
        <f t="shared" si="12"/>
        <v>426019</v>
      </c>
      <c r="L69" s="220">
        <f t="shared" si="12"/>
        <v>660396</v>
      </c>
      <c r="M69" s="220">
        <f t="shared" si="12"/>
        <v>3964775</v>
      </c>
      <c r="N69" s="220">
        <f t="shared" si="12"/>
        <v>5051190</v>
      </c>
      <c r="O69" s="220">
        <f t="shared" si="12"/>
        <v>527774</v>
      </c>
      <c r="P69" s="220">
        <f t="shared" si="12"/>
        <v>246048</v>
      </c>
      <c r="Q69" s="220">
        <f t="shared" si="12"/>
        <v>1390873</v>
      </c>
      <c r="R69" s="220">
        <f t="shared" si="12"/>
        <v>2164695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13265183</v>
      </c>
      <c r="X69" s="220">
        <f t="shared" si="12"/>
        <v>19639650</v>
      </c>
      <c r="Y69" s="220">
        <f t="shared" si="12"/>
        <v>-6374467</v>
      </c>
      <c r="Z69" s="221">
        <f>+IF(X69&lt;&gt;0,+(Y69/X69)*100,0)</f>
        <v>-32.45713136435731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115908334</v>
      </c>
      <c r="D5" s="357">
        <f t="shared" si="0"/>
        <v>0</v>
      </c>
      <c r="E5" s="356">
        <f t="shared" si="0"/>
        <v>56529073</v>
      </c>
      <c r="F5" s="358">
        <f t="shared" si="0"/>
        <v>65675423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49256568</v>
      </c>
      <c r="Y5" s="358">
        <f t="shared" si="0"/>
        <v>-49256568</v>
      </c>
      <c r="Z5" s="359">
        <f>+IF(X5&lt;&gt;0,+(Y5/X5)*100,0)</f>
        <v>-100</v>
      </c>
      <c r="AA5" s="360">
        <f>+AA6+AA8+AA11+AA13+AA15</f>
        <v>65675423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9461910</v>
      </c>
      <c r="F6" s="59">
        <f t="shared" si="1"/>
        <v>9461910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7096433</v>
      </c>
      <c r="Y6" s="59">
        <f t="shared" si="1"/>
        <v>-7096433</v>
      </c>
      <c r="Z6" s="61">
        <f>+IF(X6&lt;&gt;0,+(Y6/X6)*100,0)</f>
        <v>-100</v>
      </c>
      <c r="AA6" s="62">
        <f t="shared" si="1"/>
        <v>9461910</v>
      </c>
    </row>
    <row r="7" spans="1:27" ht="12.75">
      <c r="A7" s="291" t="s">
        <v>229</v>
      </c>
      <c r="B7" s="142"/>
      <c r="C7" s="60"/>
      <c r="D7" s="340"/>
      <c r="E7" s="60">
        <v>9461910</v>
      </c>
      <c r="F7" s="59">
        <v>9461910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7096433</v>
      </c>
      <c r="Y7" s="59">
        <v>-7096433</v>
      </c>
      <c r="Z7" s="61">
        <v>-100</v>
      </c>
      <c r="AA7" s="62">
        <v>9461910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3750000</v>
      </c>
      <c r="Y8" s="59">
        <f t="shared" si="2"/>
        <v>-3750000</v>
      </c>
      <c r="Z8" s="61">
        <f>+IF(X8&lt;&gt;0,+(Y8/X8)*100,0)</f>
        <v>-100</v>
      </c>
      <c r="AA8" s="62">
        <f>SUM(AA9:AA10)</f>
        <v>5000000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3750000</v>
      </c>
      <c r="Y9" s="59">
        <v>-3750000</v>
      </c>
      <c r="Z9" s="61">
        <v>-100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17000000</v>
      </c>
      <c r="F11" s="364">
        <f t="shared" si="3"/>
        <v>17000000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12750000</v>
      </c>
      <c r="Y11" s="364">
        <f t="shared" si="3"/>
        <v>-12750000</v>
      </c>
      <c r="Z11" s="365">
        <f>+IF(X11&lt;&gt;0,+(Y11/X11)*100,0)</f>
        <v>-100</v>
      </c>
      <c r="AA11" s="366">
        <f t="shared" si="3"/>
        <v>17000000</v>
      </c>
    </row>
    <row r="12" spans="1:27" ht="12.75">
      <c r="A12" s="291" t="s">
        <v>232</v>
      </c>
      <c r="B12" s="136"/>
      <c r="C12" s="60"/>
      <c r="D12" s="340"/>
      <c r="E12" s="60">
        <v>17000000</v>
      </c>
      <c r="F12" s="59">
        <v>17000000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12750000</v>
      </c>
      <c r="Y12" s="59">
        <v>-12750000</v>
      </c>
      <c r="Z12" s="61">
        <v>-100</v>
      </c>
      <c r="AA12" s="62">
        <v>17000000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20000000</v>
      </c>
      <c r="F13" s="342">
        <f t="shared" si="4"/>
        <v>20000000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15000000</v>
      </c>
      <c r="Y13" s="342">
        <f t="shared" si="4"/>
        <v>-15000000</v>
      </c>
      <c r="Z13" s="335">
        <f>+IF(X13&lt;&gt;0,+(Y13/X13)*100,0)</f>
        <v>-100</v>
      </c>
      <c r="AA13" s="273">
        <f t="shared" si="4"/>
        <v>20000000</v>
      </c>
    </row>
    <row r="14" spans="1:27" ht="12.75">
      <c r="A14" s="291" t="s">
        <v>233</v>
      </c>
      <c r="B14" s="136"/>
      <c r="C14" s="60"/>
      <c r="D14" s="340"/>
      <c r="E14" s="60">
        <v>20000000</v>
      </c>
      <c r="F14" s="59">
        <v>20000000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15000000</v>
      </c>
      <c r="Y14" s="59">
        <v>-15000000</v>
      </c>
      <c r="Z14" s="61">
        <v>-100</v>
      </c>
      <c r="AA14" s="62">
        <v>20000000</v>
      </c>
    </row>
    <row r="15" spans="1:27" ht="12.75">
      <c r="A15" s="361" t="s">
        <v>209</v>
      </c>
      <c r="B15" s="136"/>
      <c r="C15" s="60">
        <f aca="true" t="shared" si="5" ref="C15:Y15">SUM(C16:C20)</f>
        <v>115908334</v>
      </c>
      <c r="D15" s="340">
        <f t="shared" si="5"/>
        <v>0</v>
      </c>
      <c r="E15" s="60">
        <f t="shared" si="5"/>
        <v>5067163</v>
      </c>
      <c r="F15" s="59">
        <f t="shared" si="5"/>
        <v>14213513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10660135</v>
      </c>
      <c r="Y15" s="59">
        <f t="shared" si="5"/>
        <v>-10660135</v>
      </c>
      <c r="Z15" s="61">
        <f>+IF(X15&lt;&gt;0,+(Y15/X15)*100,0)</f>
        <v>-100</v>
      </c>
      <c r="AA15" s="62">
        <f>SUM(AA16:AA20)</f>
        <v>14213513</v>
      </c>
    </row>
    <row r="16" spans="1:27" ht="12.75">
      <c r="A16" s="291" t="s">
        <v>234</v>
      </c>
      <c r="B16" s="300"/>
      <c r="C16" s="60"/>
      <c r="D16" s="340"/>
      <c r="E16" s="60">
        <v>5067163</v>
      </c>
      <c r="F16" s="59">
        <v>5067163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3800372</v>
      </c>
      <c r="Y16" s="59">
        <v>-3800372</v>
      </c>
      <c r="Z16" s="61">
        <v>-100</v>
      </c>
      <c r="AA16" s="62">
        <v>5067163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115908334</v>
      </c>
      <c r="D20" s="340"/>
      <c r="E20" s="60"/>
      <c r="F20" s="59">
        <v>9146350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6859763</v>
      </c>
      <c r="Y20" s="59">
        <v>-6859763</v>
      </c>
      <c r="Z20" s="61">
        <v>-100</v>
      </c>
      <c r="AA20" s="62">
        <v>9146350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12500000</v>
      </c>
      <c r="F22" s="345">
        <f t="shared" si="6"/>
        <v>5500000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4125000</v>
      </c>
      <c r="Y22" s="345">
        <f t="shared" si="6"/>
        <v>-4125000</v>
      </c>
      <c r="Z22" s="336">
        <f>+IF(X22&lt;&gt;0,+(Y22/X22)*100,0)</f>
        <v>-100</v>
      </c>
      <c r="AA22" s="350">
        <f>SUM(AA23:AA32)</f>
        <v>5500000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12500000</v>
      </c>
      <c r="F32" s="59">
        <v>5500000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4125000</v>
      </c>
      <c r="Y32" s="59">
        <v>-4125000</v>
      </c>
      <c r="Z32" s="61">
        <v>-100</v>
      </c>
      <c r="AA32" s="62">
        <v>5500000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1932147</v>
      </c>
      <c r="D40" s="344">
        <f t="shared" si="9"/>
        <v>0</v>
      </c>
      <c r="E40" s="343">
        <f t="shared" si="9"/>
        <v>2146350</v>
      </c>
      <c r="F40" s="345">
        <f t="shared" si="9"/>
        <v>4000000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3000000</v>
      </c>
      <c r="Y40" s="345">
        <f t="shared" si="9"/>
        <v>-3000000</v>
      </c>
      <c r="Z40" s="336">
        <f>+IF(X40&lt;&gt;0,+(Y40/X40)*100,0)</f>
        <v>-100</v>
      </c>
      <c r="AA40" s="350">
        <f>SUM(AA41:AA49)</f>
        <v>4000000</v>
      </c>
    </row>
    <row r="41" spans="1:27" ht="12.75">
      <c r="A41" s="361" t="s">
        <v>248</v>
      </c>
      <c r="B41" s="142"/>
      <c r="C41" s="362"/>
      <c r="D41" s="363"/>
      <c r="E41" s="362"/>
      <c r="F41" s="364">
        <v>4000000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3000000</v>
      </c>
      <c r="Y41" s="364">
        <v>-3000000</v>
      </c>
      <c r="Z41" s="365">
        <v>-100</v>
      </c>
      <c r="AA41" s="366">
        <v>4000000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763661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1168486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2146350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3935160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3935160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121775641</v>
      </c>
      <c r="D60" s="346">
        <f t="shared" si="14"/>
        <v>0</v>
      </c>
      <c r="E60" s="219">
        <f t="shared" si="14"/>
        <v>71175423</v>
      </c>
      <c r="F60" s="264">
        <f t="shared" si="14"/>
        <v>75175423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56381568</v>
      </c>
      <c r="Y60" s="264">
        <f t="shared" si="14"/>
        <v>-56381568</v>
      </c>
      <c r="Z60" s="337">
        <f>+IF(X60&lt;&gt;0,+(Y60/X60)*100,0)</f>
        <v>-100</v>
      </c>
      <c r="AA60" s="232">
        <f>+AA57+AA54+AA51+AA40+AA37+AA34+AA22+AA5</f>
        <v>75175423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17185426</v>
      </c>
      <c r="F5" s="358">
        <f t="shared" si="0"/>
        <v>33002578</v>
      </c>
      <c r="G5" s="358">
        <f t="shared" si="0"/>
        <v>0</v>
      </c>
      <c r="H5" s="356">
        <f t="shared" si="0"/>
        <v>5592537</v>
      </c>
      <c r="I5" s="356">
        <f t="shared" si="0"/>
        <v>860340</v>
      </c>
      <c r="J5" s="358">
        <f t="shared" si="0"/>
        <v>6452877</v>
      </c>
      <c r="K5" s="358">
        <f t="shared" si="0"/>
        <v>3399936</v>
      </c>
      <c r="L5" s="356">
        <f t="shared" si="0"/>
        <v>410655</v>
      </c>
      <c r="M5" s="356">
        <f t="shared" si="0"/>
        <v>10260712</v>
      </c>
      <c r="N5" s="358">
        <f t="shared" si="0"/>
        <v>14071303</v>
      </c>
      <c r="O5" s="358">
        <f t="shared" si="0"/>
        <v>2341240</v>
      </c>
      <c r="P5" s="356">
        <f t="shared" si="0"/>
        <v>5845235</v>
      </c>
      <c r="Q5" s="356">
        <f t="shared" si="0"/>
        <v>13604859</v>
      </c>
      <c r="R5" s="358">
        <f t="shared" si="0"/>
        <v>21791334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42315514</v>
      </c>
      <c r="X5" s="356">
        <f t="shared" si="0"/>
        <v>24751934</v>
      </c>
      <c r="Y5" s="358">
        <f t="shared" si="0"/>
        <v>17563580</v>
      </c>
      <c r="Z5" s="359">
        <f>+IF(X5&lt;&gt;0,+(Y5/X5)*100,0)</f>
        <v>70.95841480508149</v>
      </c>
      <c r="AA5" s="360">
        <f>+AA6+AA8+AA11+AA13+AA15</f>
        <v>33002578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5660154</v>
      </c>
      <c r="F6" s="59">
        <f t="shared" si="1"/>
        <v>5660154</v>
      </c>
      <c r="G6" s="59">
        <f t="shared" si="1"/>
        <v>0</v>
      </c>
      <c r="H6" s="60">
        <f t="shared" si="1"/>
        <v>3619668</v>
      </c>
      <c r="I6" s="60">
        <f t="shared" si="1"/>
        <v>70120</v>
      </c>
      <c r="J6" s="59">
        <f t="shared" si="1"/>
        <v>3689788</v>
      </c>
      <c r="K6" s="59">
        <f t="shared" si="1"/>
        <v>142027</v>
      </c>
      <c r="L6" s="60">
        <f t="shared" si="1"/>
        <v>43356</v>
      </c>
      <c r="M6" s="60">
        <f t="shared" si="1"/>
        <v>464659</v>
      </c>
      <c r="N6" s="59">
        <f t="shared" si="1"/>
        <v>650042</v>
      </c>
      <c r="O6" s="59">
        <f t="shared" si="1"/>
        <v>2226702</v>
      </c>
      <c r="P6" s="60">
        <f t="shared" si="1"/>
        <v>480370</v>
      </c>
      <c r="Q6" s="60">
        <f t="shared" si="1"/>
        <v>4484457</v>
      </c>
      <c r="R6" s="59">
        <f t="shared" si="1"/>
        <v>7191529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11531359</v>
      </c>
      <c r="X6" s="60">
        <f t="shared" si="1"/>
        <v>4245116</v>
      </c>
      <c r="Y6" s="59">
        <f t="shared" si="1"/>
        <v>7286243</v>
      </c>
      <c r="Z6" s="61">
        <f>+IF(X6&lt;&gt;0,+(Y6/X6)*100,0)</f>
        <v>171.63825440812454</v>
      </c>
      <c r="AA6" s="62">
        <f t="shared" si="1"/>
        <v>5660154</v>
      </c>
    </row>
    <row r="7" spans="1:27" ht="12.75">
      <c r="A7" s="291" t="s">
        <v>229</v>
      </c>
      <c r="B7" s="142"/>
      <c r="C7" s="60"/>
      <c r="D7" s="340"/>
      <c r="E7" s="60">
        <v>5660154</v>
      </c>
      <c r="F7" s="59">
        <v>5660154</v>
      </c>
      <c r="G7" s="59"/>
      <c r="H7" s="60">
        <v>3619668</v>
      </c>
      <c r="I7" s="60">
        <v>70120</v>
      </c>
      <c r="J7" s="59">
        <v>3689788</v>
      </c>
      <c r="K7" s="59">
        <v>142027</v>
      </c>
      <c r="L7" s="60">
        <v>43356</v>
      </c>
      <c r="M7" s="60">
        <v>464659</v>
      </c>
      <c r="N7" s="59">
        <v>650042</v>
      </c>
      <c r="O7" s="59">
        <v>2226702</v>
      </c>
      <c r="P7" s="60">
        <v>480370</v>
      </c>
      <c r="Q7" s="60">
        <v>4484457</v>
      </c>
      <c r="R7" s="59">
        <v>7191529</v>
      </c>
      <c r="S7" s="59"/>
      <c r="T7" s="60"/>
      <c r="U7" s="60"/>
      <c r="V7" s="59"/>
      <c r="W7" s="59">
        <v>11531359</v>
      </c>
      <c r="X7" s="60">
        <v>4245116</v>
      </c>
      <c r="Y7" s="59">
        <v>7286243</v>
      </c>
      <c r="Z7" s="61">
        <v>171.64</v>
      </c>
      <c r="AA7" s="62">
        <v>5660154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1548406</v>
      </c>
      <c r="I8" s="60">
        <f t="shared" si="2"/>
        <v>0</v>
      </c>
      <c r="J8" s="59">
        <f t="shared" si="2"/>
        <v>1548406</v>
      </c>
      <c r="K8" s="59">
        <f t="shared" si="2"/>
        <v>110038</v>
      </c>
      <c r="L8" s="60">
        <f t="shared" si="2"/>
        <v>0</v>
      </c>
      <c r="M8" s="60">
        <f t="shared" si="2"/>
        <v>1102098</v>
      </c>
      <c r="N8" s="59">
        <f t="shared" si="2"/>
        <v>1212136</v>
      </c>
      <c r="O8" s="59">
        <f t="shared" si="2"/>
        <v>0</v>
      </c>
      <c r="P8" s="60">
        <f t="shared" si="2"/>
        <v>0</v>
      </c>
      <c r="Q8" s="60">
        <f t="shared" si="2"/>
        <v>800887</v>
      </c>
      <c r="R8" s="59">
        <f t="shared" si="2"/>
        <v>800887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3561429</v>
      </c>
      <c r="X8" s="60">
        <f t="shared" si="2"/>
        <v>0</v>
      </c>
      <c r="Y8" s="59">
        <f t="shared" si="2"/>
        <v>3561429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>
        <v>1548406</v>
      </c>
      <c r="I9" s="60"/>
      <c r="J9" s="59">
        <v>1548406</v>
      </c>
      <c r="K9" s="59">
        <v>110038</v>
      </c>
      <c r="L9" s="60"/>
      <c r="M9" s="60">
        <v>1102098</v>
      </c>
      <c r="N9" s="59">
        <v>1212136</v>
      </c>
      <c r="O9" s="59"/>
      <c r="P9" s="60"/>
      <c r="Q9" s="60">
        <v>800887</v>
      </c>
      <c r="R9" s="59">
        <v>800887</v>
      </c>
      <c r="S9" s="59"/>
      <c r="T9" s="60"/>
      <c r="U9" s="60"/>
      <c r="V9" s="59"/>
      <c r="W9" s="59">
        <v>3561429</v>
      </c>
      <c r="X9" s="60"/>
      <c r="Y9" s="59">
        <v>3561429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11525272</v>
      </c>
      <c r="F11" s="364">
        <f t="shared" si="3"/>
        <v>11525272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885656</v>
      </c>
      <c r="L11" s="362">
        <f t="shared" si="3"/>
        <v>0</v>
      </c>
      <c r="M11" s="362">
        <f t="shared" si="3"/>
        <v>6062553</v>
      </c>
      <c r="N11" s="364">
        <f t="shared" si="3"/>
        <v>6948209</v>
      </c>
      <c r="O11" s="364">
        <f t="shared" si="3"/>
        <v>114538</v>
      </c>
      <c r="P11" s="362">
        <f t="shared" si="3"/>
        <v>5364865</v>
      </c>
      <c r="Q11" s="362">
        <f t="shared" si="3"/>
        <v>0</v>
      </c>
      <c r="R11" s="364">
        <f t="shared" si="3"/>
        <v>5479403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12427612</v>
      </c>
      <c r="X11" s="362">
        <f t="shared" si="3"/>
        <v>8643954</v>
      </c>
      <c r="Y11" s="364">
        <f t="shared" si="3"/>
        <v>3783658</v>
      </c>
      <c r="Z11" s="365">
        <f>+IF(X11&lt;&gt;0,+(Y11/X11)*100,0)</f>
        <v>43.77230605345655</v>
      </c>
      <c r="AA11" s="366">
        <f t="shared" si="3"/>
        <v>11525272</v>
      </c>
    </row>
    <row r="12" spans="1:27" ht="12.75">
      <c r="A12" s="291" t="s">
        <v>232</v>
      </c>
      <c r="B12" s="136"/>
      <c r="C12" s="60"/>
      <c r="D12" s="340"/>
      <c r="E12" s="60">
        <v>11525272</v>
      </c>
      <c r="F12" s="59">
        <v>11525272</v>
      </c>
      <c r="G12" s="59"/>
      <c r="H12" s="60"/>
      <c r="I12" s="60"/>
      <c r="J12" s="59"/>
      <c r="K12" s="59">
        <v>885656</v>
      </c>
      <c r="L12" s="60"/>
      <c r="M12" s="60">
        <v>6062553</v>
      </c>
      <c r="N12" s="59">
        <v>6948209</v>
      </c>
      <c r="O12" s="59">
        <v>114538</v>
      </c>
      <c r="P12" s="60">
        <v>5364865</v>
      </c>
      <c r="Q12" s="60"/>
      <c r="R12" s="59">
        <v>5479403</v>
      </c>
      <c r="S12" s="59"/>
      <c r="T12" s="60"/>
      <c r="U12" s="60"/>
      <c r="V12" s="59"/>
      <c r="W12" s="59">
        <v>12427612</v>
      </c>
      <c r="X12" s="60">
        <v>8643954</v>
      </c>
      <c r="Y12" s="59">
        <v>3783658</v>
      </c>
      <c r="Z12" s="61">
        <v>43.77</v>
      </c>
      <c r="AA12" s="62">
        <v>11525272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14100000</v>
      </c>
      <c r="G13" s="342">
        <f t="shared" si="4"/>
        <v>0</v>
      </c>
      <c r="H13" s="275">
        <f t="shared" si="4"/>
        <v>424463</v>
      </c>
      <c r="I13" s="275">
        <f t="shared" si="4"/>
        <v>790220</v>
      </c>
      <c r="J13" s="342">
        <f t="shared" si="4"/>
        <v>1214683</v>
      </c>
      <c r="K13" s="342">
        <f t="shared" si="4"/>
        <v>2262215</v>
      </c>
      <c r="L13" s="275">
        <f t="shared" si="4"/>
        <v>367299</v>
      </c>
      <c r="M13" s="275">
        <f t="shared" si="4"/>
        <v>1242909</v>
      </c>
      <c r="N13" s="342">
        <f t="shared" si="4"/>
        <v>3872423</v>
      </c>
      <c r="O13" s="342">
        <f t="shared" si="4"/>
        <v>0</v>
      </c>
      <c r="P13" s="275">
        <f t="shared" si="4"/>
        <v>0</v>
      </c>
      <c r="Q13" s="275">
        <f t="shared" si="4"/>
        <v>8319515</v>
      </c>
      <c r="R13" s="342">
        <f t="shared" si="4"/>
        <v>8319515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13406621</v>
      </c>
      <c r="X13" s="275">
        <f t="shared" si="4"/>
        <v>10575000</v>
      </c>
      <c r="Y13" s="342">
        <f t="shared" si="4"/>
        <v>2831621</v>
      </c>
      <c r="Z13" s="335">
        <f>+IF(X13&lt;&gt;0,+(Y13/X13)*100,0)</f>
        <v>26.77655791962175</v>
      </c>
      <c r="AA13" s="273">
        <f t="shared" si="4"/>
        <v>14100000</v>
      </c>
    </row>
    <row r="14" spans="1:27" ht="12.75">
      <c r="A14" s="291" t="s">
        <v>233</v>
      </c>
      <c r="B14" s="136"/>
      <c r="C14" s="60"/>
      <c r="D14" s="340"/>
      <c r="E14" s="60"/>
      <c r="F14" s="59">
        <v>14100000</v>
      </c>
      <c r="G14" s="59"/>
      <c r="H14" s="60">
        <v>424463</v>
      </c>
      <c r="I14" s="60">
        <v>790220</v>
      </c>
      <c r="J14" s="59">
        <v>1214683</v>
      </c>
      <c r="K14" s="59">
        <v>2262215</v>
      </c>
      <c r="L14" s="60">
        <v>367299</v>
      </c>
      <c r="M14" s="60">
        <v>1242909</v>
      </c>
      <c r="N14" s="59">
        <v>3872423</v>
      </c>
      <c r="O14" s="59"/>
      <c r="P14" s="60"/>
      <c r="Q14" s="60">
        <v>8319515</v>
      </c>
      <c r="R14" s="59">
        <v>8319515</v>
      </c>
      <c r="S14" s="59"/>
      <c r="T14" s="60"/>
      <c r="U14" s="60"/>
      <c r="V14" s="59"/>
      <c r="W14" s="59">
        <v>13406621</v>
      </c>
      <c r="X14" s="60">
        <v>10575000</v>
      </c>
      <c r="Y14" s="59">
        <v>2831621</v>
      </c>
      <c r="Z14" s="61">
        <v>26.78</v>
      </c>
      <c r="AA14" s="62">
        <v>14100000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1717152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1388493</v>
      </c>
      <c r="N15" s="59">
        <f t="shared" si="5"/>
        <v>1388493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1388493</v>
      </c>
      <c r="X15" s="60">
        <f t="shared" si="5"/>
        <v>1287864</v>
      </c>
      <c r="Y15" s="59">
        <f t="shared" si="5"/>
        <v>100629</v>
      </c>
      <c r="Z15" s="61">
        <f>+IF(X15&lt;&gt;0,+(Y15/X15)*100,0)</f>
        <v>7.813635601274668</v>
      </c>
      <c r="AA15" s="62">
        <f>SUM(AA16:AA20)</f>
        <v>1717152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1388493</v>
      </c>
      <c r="N16" s="59">
        <v>1388493</v>
      </c>
      <c r="O16" s="59"/>
      <c r="P16" s="60"/>
      <c r="Q16" s="60"/>
      <c r="R16" s="59"/>
      <c r="S16" s="59"/>
      <c r="T16" s="60"/>
      <c r="U16" s="60"/>
      <c r="V16" s="59"/>
      <c r="W16" s="59">
        <v>1388493</v>
      </c>
      <c r="X16" s="60"/>
      <c r="Y16" s="59">
        <v>1388493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1717152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1287864</v>
      </c>
      <c r="Y20" s="59">
        <v>-1287864</v>
      </c>
      <c r="Z20" s="61">
        <v>-100</v>
      </c>
      <c r="AA20" s="62">
        <v>1717152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1717152</v>
      </c>
      <c r="F22" s="345">
        <f t="shared" si="6"/>
        <v>6000000</v>
      </c>
      <c r="G22" s="345">
        <f t="shared" si="6"/>
        <v>790681</v>
      </c>
      <c r="H22" s="343">
        <f t="shared" si="6"/>
        <v>0</v>
      </c>
      <c r="I22" s="343">
        <f t="shared" si="6"/>
        <v>0</v>
      </c>
      <c r="J22" s="345">
        <f t="shared" si="6"/>
        <v>790681</v>
      </c>
      <c r="K22" s="345">
        <f t="shared" si="6"/>
        <v>-18000</v>
      </c>
      <c r="L22" s="343">
        <f t="shared" si="6"/>
        <v>-367299</v>
      </c>
      <c r="M22" s="343">
        <f t="shared" si="6"/>
        <v>2501337</v>
      </c>
      <c r="N22" s="345">
        <f t="shared" si="6"/>
        <v>2116038</v>
      </c>
      <c r="O22" s="345">
        <f t="shared" si="6"/>
        <v>4769151</v>
      </c>
      <c r="P22" s="343">
        <f t="shared" si="6"/>
        <v>178091</v>
      </c>
      <c r="Q22" s="343">
        <f t="shared" si="6"/>
        <v>297090</v>
      </c>
      <c r="R22" s="345">
        <f t="shared" si="6"/>
        <v>5244332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8151051</v>
      </c>
      <c r="X22" s="343">
        <f t="shared" si="6"/>
        <v>4500000</v>
      </c>
      <c r="Y22" s="345">
        <f t="shared" si="6"/>
        <v>3651051</v>
      </c>
      <c r="Z22" s="336">
        <f>+IF(X22&lt;&gt;0,+(Y22/X22)*100,0)</f>
        <v>81.13446666666667</v>
      </c>
      <c r="AA22" s="350">
        <f>SUM(AA23:AA32)</f>
        <v>6000000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790681</v>
      </c>
      <c r="H24" s="60"/>
      <c r="I24" s="60"/>
      <c r="J24" s="59">
        <v>790681</v>
      </c>
      <c r="K24" s="59">
        <v>-18000</v>
      </c>
      <c r="L24" s="60">
        <v>-790681</v>
      </c>
      <c r="M24" s="60">
        <v>2501337</v>
      </c>
      <c r="N24" s="59">
        <v>1692656</v>
      </c>
      <c r="O24" s="59">
        <v>4167288</v>
      </c>
      <c r="P24" s="60"/>
      <c r="Q24" s="60">
        <v>297090</v>
      </c>
      <c r="R24" s="59">
        <v>4464378</v>
      </c>
      <c r="S24" s="59"/>
      <c r="T24" s="60"/>
      <c r="U24" s="60"/>
      <c r="V24" s="59"/>
      <c r="W24" s="59">
        <v>6947715</v>
      </c>
      <c r="X24" s="60"/>
      <c r="Y24" s="59">
        <v>6947715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178091</v>
      </c>
      <c r="Q25" s="60"/>
      <c r="R25" s="59">
        <v>178091</v>
      </c>
      <c r="S25" s="59"/>
      <c r="T25" s="60"/>
      <c r="U25" s="60"/>
      <c r="V25" s="59"/>
      <c r="W25" s="59">
        <v>178091</v>
      </c>
      <c r="X25" s="60"/>
      <c r="Y25" s="59">
        <v>178091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>
        <v>423382</v>
      </c>
      <c r="M27" s="60"/>
      <c r="N27" s="59">
        <v>423382</v>
      </c>
      <c r="O27" s="59">
        <v>601863</v>
      </c>
      <c r="P27" s="60"/>
      <c r="Q27" s="60"/>
      <c r="R27" s="59">
        <v>601863</v>
      </c>
      <c r="S27" s="59"/>
      <c r="T27" s="60"/>
      <c r="U27" s="60"/>
      <c r="V27" s="59"/>
      <c r="W27" s="59">
        <v>1025245</v>
      </c>
      <c r="X27" s="60"/>
      <c r="Y27" s="59">
        <v>1025245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1717152</v>
      </c>
      <c r="F32" s="59">
        <v>6000000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4500000</v>
      </c>
      <c r="Y32" s="59">
        <v>-4500000</v>
      </c>
      <c r="Z32" s="61">
        <v>-100</v>
      </c>
      <c r="AA32" s="62">
        <v>6000000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10870000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8152500</v>
      </c>
      <c r="Y40" s="345">
        <f t="shared" si="9"/>
        <v>-8152500</v>
      </c>
      <c r="Z40" s="336">
        <f>+IF(X40&lt;&gt;0,+(Y40/X40)*100,0)</f>
        <v>-100</v>
      </c>
      <c r="AA40" s="350">
        <f>SUM(AA41:AA49)</f>
        <v>10870000</v>
      </c>
    </row>
    <row r="41" spans="1:27" ht="12.75">
      <c r="A41" s="361" t="s">
        <v>248</v>
      </c>
      <c r="B41" s="142"/>
      <c r="C41" s="362"/>
      <c r="D41" s="363"/>
      <c r="E41" s="362"/>
      <c r="F41" s="364">
        <v>6450000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4837500</v>
      </c>
      <c r="Y41" s="364">
        <v>-4837500</v>
      </c>
      <c r="Z41" s="365">
        <v>-100</v>
      </c>
      <c r="AA41" s="366">
        <v>6450000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375000</v>
      </c>
      <c r="Y43" s="370">
        <v>-375000</v>
      </c>
      <c r="Z43" s="371">
        <v>-100</v>
      </c>
      <c r="AA43" s="303">
        <v>500000</v>
      </c>
    </row>
    <row r="44" spans="1:27" ht="12.75">
      <c r="A44" s="361" t="s">
        <v>251</v>
      </c>
      <c r="B44" s="136"/>
      <c r="C44" s="60"/>
      <c r="D44" s="368"/>
      <c r="E44" s="54"/>
      <c r="F44" s="53">
        <v>2420000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1815000</v>
      </c>
      <c r="Y44" s="53">
        <v>-1815000</v>
      </c>
      <c r="Z44" s="94">
        <v>-100</v>
      </c>
      <c r="AA44" s="95">
        <v>2420000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1125000</v>
      </c>
      <c r="Y48" s="53">
        <v>-1125000</v>
      </c>
      <c r="Z48" s="94">
        <v>-100</v>
      </c>
      <c r="AA48" s="95">
        <v>1500000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18902578</v>
      </c>
      <c r="F60" s="264">
        <f t="shared" si="14"/>
        <v>49872578</v>
      </c>
      <c r="G60" s="264">
        <f t="shared" si="14"/>
        <v>790681</v>
      </c>
      <c r="H60" s="219">
        <f t="shared" si="14"/>
        <v>5592537</v>
      </c>
      <c r="I60" s="219">
        <f t="shared" si="14"/>
        <v>860340</v>
      </c>
      <c r="J60" s="264">
        <f t="shared" si="14"/>
        <v>7243558</v>
      </c>
      <c r="K60" s="264">
        <f t="shared" si="14"/>
        <v>3381936</v>
      </c>
      <c r="L60" s="219">
        <f t="shared" si="14"/>
        <v>43356</v>
      </c>
      <c r="M60" s="219">
        <f t="shared" si="14"/>
        <v>12762049</v>
      </c>
      <c r="N60" s="264">
        <f t="shared" si="14"/>
        <v>16187341</v>
      </c>
      <c r="O60" s="264">
        <f t="shared" si="14"/>
        <v>7110391</v>
      </c>
      <c r="P60" s="219">
        <f t="shared" si="14"/>
        <v>6023326</v>
      </c>
      <c r="Q60" s="219">
        <f t="shared" si="14"/>
        <v>13901949</v>
      </c>
      <c r="R60" s="264">
        <f t="shared" si="14"/>
        <v>27035666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50466565</v>
      </c>
      <c r="X60" s="219">
        <f t="shared" si="14"/>
        <v>37404434</v>
      </c>
      <c r="Y60" s="264">
        <f t="shared" si="14"/>
        <v>13062131</v>
      </c>
      <c r="Z60" s="337">
        <f>+IF(X60&lt;&gt;0,+(Y60/X60)*100,0)</f>
        <v>34.9213438171528</v>
      </c>
      <c r="AA60" s="232">
        <f>+AA57+AA54+AA51+AA40+AA37+AA34+AA22+AA5</f>
        <v>49872578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2018-05-09T09:50:44Z</dcterms:created>
  <dcterms:modified xsi:type="dcterms:W3CDTF">2018-05-09T09:50:48Z</dcterms:modified>
  <cp:category/>
  <cp:version/>
  <cp:contentType/>
  <cp:contentStatus/>
</cp:coreProperties>
</file>