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<sst xmlns="http://schemas.openxmlformats.org/spreadsheetml/2006/main" count="857" uniqueCount="303">
  <si>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Mafube(FS205)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</si>
  <si>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</si>
  <si>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</si>
  <si>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</si>
  <si>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</si>
  <si>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</si>
  <si>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</si>
  <si>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</si>
  <si>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</si>
  <si>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</si>
  <si>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</si>
  <si>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</si>
  <si>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</si>
  <si>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</si>
  <si>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</si>
  <si>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</si>
  <si>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</si>
  <si>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</si>
  <si>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</si>
  <si>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</si>
  <si>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</si>
  <si>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</si>
  <si>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</si>
  <si>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</si>
  <si>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</si>
  <si>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</si>
  <si>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</si>
  <si>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</si>
  <si>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</si>
  <si>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</si>
  <si>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</si>
  <si>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</si>
  <si>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</si>
  <si>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</si>
  <si>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</si>
  <si>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</si>
  <si>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</si>
  <si>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</si>
  <si>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</si>
  <si>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</si>
  <si>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</si>
  <si>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</si>
  <si>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</si>
  <si>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</si>
  <si>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</si>
  <si>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</si>
  <si>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</si>
  <si>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</si>
  <si>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</si>
  <si>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</si>
  <si>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</si>
  <si>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</si>
  <si>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</si>
  <si>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</si>
  <si>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</si>
  <si>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</si>
  <si>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</si>
  <si>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</si>
  <si>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</si>
  <si>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</si>
  <si>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</si>
  <si>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</si>
  <si>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</si>
  <si>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</si>
  <si>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</si>
  <si>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</si>
  <si>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</si>
  <si>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</si>
  <si>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</si>
  <si>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</si>
  <si>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Mafube(FS205)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</si>
  <si>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</si>
  <si>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</si>
  <si>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</si>
  <si>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</si>
  <si>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</si>
  <si>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</si>
  <si>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</si>
  <si>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</si>
  <si>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</si>
  <si>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</si>
  <si>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</si>
  <si>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</si>
  <si>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</si>
  <si>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</si>
  <si>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</si>
  <si>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</si>
  <si>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</si>
  <si>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</si>
  <si>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</si>
  <si>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</si>
  <si>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</si>
  <si>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</si>
  <si>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</si>
  <si>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</si>
  <si>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</si>
  <si>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</si>
  <si>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</si>
  <si>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</si>
  <si>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</si>
  <si>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Mafube(FS205)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</si>
  <si>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</si>
  <si>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</si>
  <si>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</si>
  <si>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</si>
  <si>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</si>
  <si>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</si>
  <si>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</si>
  <si>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</si>
  <si>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</si>
  <si>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</si>
  <si>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</si>
  <si>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</si>
  <si>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</si>
  <si>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</si>
  <si>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</si>
  <si>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</si>
  <si>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</si>
  <si>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</si>
  <si>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</si>
  <si>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</si>
  <si>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</si>
  <si>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</si>
  <si>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</si>
  <si>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</si>
  <si>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</si>
  <si>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</si>
  <si>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</si>
  <si>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</si>
  <si>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Mafube(FS205)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</si>
  <si>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</si>
  <si>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</si>
  <si>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</si>
  <si>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</si>
  <si>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</si>
  <si>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</si>
  <si>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</si>
  <si>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</si>
  <si>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</si>
  <si>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</si>
  <si>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Mafube(FS205)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</si>
  <si>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</si>
  <si>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</si>
  <si>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</si>
  <si>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</si>
  <si>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</si>
  <si>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</si>
  <si>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</si>
  <si>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</si>
  <si>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</si>
  <si>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</si>
  <si>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</si>
  <si>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</si>
  <si>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</si>
  <si>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</si>
  <si>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</si>
  <si>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</si>
  <si>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</si>
  <si>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</si>
  <si>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</si>
  <si>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</si>
  <si>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</si>
  <si>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</si>
  <si>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</si>
  <si>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</si>
  <si>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</si>
  <si>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</si>
  <si>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</si>
  <si>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</si>
  <si>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</si>
  <si>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</si>
  <si>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</si>
  <si>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</si>
  <si>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</si>
  <si>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Mafube(FS205)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</si>
  <si>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</si>
  <si>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</si>
  <si>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</si>
  <si>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</si>
  <si>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</si>
  <si>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</si>
  <si>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</si>
  <si>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</si>
  <si>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</si>
  <si>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</si>
  <si>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</si>
  <si>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</si>
  <si>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</si>
  <si>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</si>
  <si>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</si>
  <si>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</si>
  <si>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</si>
  <si>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</si>
  <si>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</si>
  <si>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</si>
  <si>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</si>
  <si>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</si>
  <si>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</si>
  <si>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</si>
  <si>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</si>
  <si>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</si>
  <si>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</si>
  <si>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Mafube(FS205)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</si>
  <si>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</si>
  <si>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</si>
  <si>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</si>
  <si>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</si>
  <si>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</si>
  <si>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</si>
  <si>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</si>
  <si>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</si>
  <si>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</si>
  <si>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</si>
  <si>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</si>
  <si>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</si>
  <si>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</si>
  <si>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</si>
  <si>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</si>
  <si>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</si>
  <si>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</si>
  <si>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</si>
  <si>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</si>
  <si>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</si>
  <si>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</si>
  <si>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</si>
  <si>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</si>
  <si>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</si>
  <si>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Mafube(FS205)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</si>
  <si>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</si>
  <si>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</si>
  <si>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</si>
  <si>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</si>
  <si>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</si>
  <si>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</si>
  <si>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</si>
  <si>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</si>
  <si>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</si>
  <si>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</si>
  <si>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</si>
  <si>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</si>
  <si>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</si>
  <si>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</si>
  <si>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</si>
  <si>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</si>
  <si>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</si>
  <si>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</si>
  <si>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</si>
  <si>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</si>
  <si>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</si>
  <si>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</si>
  <si>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</si>
  <si>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</si>
  <si>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</si>
  <si>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</si>
  <si>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</si>
  <si>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</si>
  <si>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</si>
  <si>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</si>
  <si>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</si>
  <si>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</si>
  <si>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</si>
  <si>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</si>
  <si>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</si>
  <si>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Mafube(FS205)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</si>
  <si>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</si>
  <si>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</si>
  <si>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Mafube(FS205)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</si>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</sst>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28804973</v>
      </c>
      <c r="E5" s="60">
        <v>28804972</v>
      </c>
      <c r="F5" s="60">
        <v>2049543</v>
      </c>
      <c r="G5" s="60">
        <v>2364536</v>
      </c>
      <c r="H5" s="60">
        <v>2635475</v>
      </c>
      <c r="I5" s="60">
        <v>7049554</v>
      </c>
      <c r="J5" s="60">
        <v>1978697</v>
      </c>
      <c r="K5" s="60">
        <v>1786978</v>
      </c>
      <c r="L5" s="60">
        <v>2574758</v>
      </c>
      <c r="M5" s="60">
        <v>6340433</v>
      </c>
      <c r="N5" s="60">
        <v>2019203</v>
      </c>
      <c r="O5" s="60">
        <v>1908980</v>
      </c>
      <c r="P5" s="60">
        <v>2019302</v>
      </c>
      <c r="Q5" s="60">
        <v>5947485</v>
      </c>
      <c r="R5" s="60">
        <v>0</v>
      </c>
      <c r="S5" s="60">
        <v>0</v>
      </c>
      <c r="T5" s="60">
        <v>0</v>
      </c>
      <c r="U5" s="60">
        <v>0</v>
      </c>
      <c r="V5" s="60">
        <v>19337472</v>
      </c>
      <c r="W5" s="60">
        <v>19337472</v>
      </c>
      <c r="X5" s="60">
        <v>0</v>
      </c>
      <c r="Y5" s="61">
        <v>0</v>
      </c>
      <c r="Z5" s="62">
        <v>28804972</v>
      </c>
    </row>
    <row r="6" spans="1:26" ht="12.75">
      <c r="A6" s="58" t="s">
        <v>32</v>
      </c>
      <c r="B6" s="19">
        <v>0</v>
      </c>
      <c r="C6" s="19">
        <v>0</v>
      </c>
      <c r="D6" s="59">
        <v>57062427</v>
      </c>
      <c r="E6" s="60">
        <v>57186171</v>
      </c>
      <c r="F6" s="60">
        <v>5282000</v>
      </c>
      <c r="G6" s="60">
        <v>4091000</v>
      </c>
      <c r="H6" s="60">
        <v>3946500</v>
      </c>
      <c r="I6" s="60">
        <v>13319500</v>
      </c>
      <c r="J6" s="60">
        <v>3716000</v>
      </c>
      <c r="K6" s="60">
        <v>6494000</v>
      </c>
      <c r="L6" s="60">
        <v>4830000</v>
      </c>
      <c r="M6" s="60">
        <v>15040000</v>
      </c>
      <c r="N6" s="60">
        <v>3991406</v>
      </c>
      <c r="O6" s="60">
        <v>4921658</v>
      </c>
      <c r="P6" s="60">
        <v>5024954</v>
      </c>
      <c r="Q6" s="60">
        <v>13938018</v>
      </c>
      <c r="R6" s="60">
        <v>0</v>
      </c>
      <c r="S6" s="60">
        <v>0</v>
      </c>
      <c r="T6" s="60">
        <v>0</v>
      </c>
      <c r="U6" s="60">
        <v>0</v>
      </c>
      <c r="V6" s="60">
        <v>42297518</v>
      </c>
      <c r="W6" s="60">
        <v>42809607</v>
      </c>
      <c r="X6" s="60">
        <v>-512089</v>
      </c>
      <c r="Y6" s="61">
        <v>-1.2</v>
      </c>
      <c r="Z6" s="62">
        <v>57186171</v>
      </c>
    </row>
    <row r="7" spans="1:26" ht="12.75">
      <c r="A7" s="58" t="s">
        <v>33</v>
      </c>
      <c r="B7" s="19">
        <v>0</v>
      </c>
      <c r="C7" s="19">
        <v>0</v>
      </c>
      <c r="D7" s="59">
        <v>214243</v>
      </c>
      <c r="E7" s="60">
        <v>2164243</v>
      </c>
      <c r="F7" s="60">
        <v>32122</v>
      </c>
      <c r="G7" s="60">
        <v>12000</v>
      </c>
      <c r="H7" s="60">
        <v>2415</v>
      </c>
      <c r="I7" s="60">
        <v>46537</v>
      </c>
      <c r="J7" s="60">
        <v>8796</v>
      </c>
      <c r="K7" s="60">
        <v>32512</v>
      </c>
      <c r="L7" s="60">
        <v>15212</v>
      </c>
      <c r="M7" s="60">
        <v>56520</v>
      </c>
      <c r="N7" s="60">
        <v>15445</v>
      </c>
      <c r="O7" s="60">
        <v>17545</v>
      </c>
      <c r="P7" s="60">
        <v>11233</v>
      </c>
      <c r="Q7" s="60">
        <v>44223</v>
      </c>
      <c r="R7" s="60">
        <v>0</v>
      </c>
      <c r="S7" s="60">
        <v>0</v>
      </c>
      <c r="T7" s="60">
        <v>0</v>
      </c>
      <c r="U7" s="60">
        <v>0</v>
      </c>
      <c r="V7" s="60">
        <v>147280</v>
      </c>
      <c r="W7" s="60">
        <v>147280</v>
      </c>
      <c r="X7" s="60">
        <v>0</v>
      </c>
      <c r="Y7" s="61">
        <v>0</v>
      </c>
      <c r="Z7" s="62">
        <v>2164243</v>
      </c>
    </row>
    <row r="8" spans="1:26" ht="12.75">
      <c r="A8" s="58" t="s">
        <v>34</v>
      </c>
      <c r="B8" s="19">
        <v>0</v>
      </c>
      <c r="C8" s="19">
        <v>0</v>
      </c>
      <c r="D8" s="59">
        <v>83172000</v>
      </c>
      <c r="E8" s="60">
        <v>83172000</v>
      </c>
      <c r="F8" s="60">
        <v>32978697</v>
      </c>
      <c r="G8" s="60">
        <v>1875000</v>
      </c>
      <c r="H8" s="60">
        <v>930000</v>
      </c>
      <c r="I8" s="60">
        <v>35783697</v>
      </c>
      <c r="J8" s="60">
        <v>0</v>
      </c>
      <c r="K8" s="60">
        <v>24079607</v>
      </c>
      <c r="L8" s="60">
        <v>0</v>
      </c>
      <c r="M8" s="60">
        <v>24079607</v>
      </c>
      <c r="N8" s="60">
        <v>0</v>
      </c>
      <c r="O8" s="60">
        <v>0</v>
      </c>
      <c r="P8" s="60">
        <v>21660696</v>
      </c>
      <c r="Q8" s="60">
        <v>21660696</v>
      </c>
      <c r="R8" s="60">
        <v>0</v>
      </c>
      <c r="S8" s="60">
        <v>0</v>
      </c>
      <c r="T8" s="60">
        <v>0</v>
      </c>
      <c r="U8" s="60">
        <v>0</v>
      </c>
      <c r="V8" s="60">
        <v>81524000</v>
      </c>
      <c r="W8" s="60">
        <v>81524000</v>
      </c>
      <c r="X8" s="60">
        <v>0</v>
      </c>
      <c r="Y8" s="61">
        <v>0</v>
      </c>
      <c r="Z8" s="62">
        <v>83172000</v>
      </c>
    </row>
    <row r="9" spans="1:26" ht="12.75">
      <c r="A9" s="58" t="s">
        <v>35</v>
      </c>
      <c r="B9" s="19">
        <v>0</v>
      </c>
      <c r="C9" s="19">
        <v>0</v>
      </c>
      <c r="D9" s="59">
        <v>33875662</v>
      </c>
      <c r="E9" s="60">
        <v>29326958</v>
      </c>
      <c r="F9" s="60">
        <v>3480224</v>
      </c>
      <c r="G9" s="60">
        <v>2371944</v>
      </c>
      <c r="H9" s="60">
        <v>3786126</v>
      </c>
      <c r="I9" s="60">
        <v>9638294</v>
      </c>
      <c r="J9" s="60">
        <v>2370118</v>
      </c>
      <c r="K9" s="60">
        <v>2570581</v>
      </c>
      <c r="L9" s="60">
        <v>2597167</v>
      </c>
      <c r="M9" s="60">
        <v>7537866</v>
      </c>
      <c r="N9" s="60">
        <v>2694106</v>
      </c>
      <c r="O9" s="60">
        <v>2474017</v>
      </c>
      <c r="P9" s="60">
        <v>3263695</v>
      </c>
      <c r="Q9" s="60">
        <v>8431818</v>
      </c>
      <c r="R9" s="60">
        <v>0</v>
      </c>
      <c r="S9" s="60">
        <v>0</v>
      </c>
      <c r="T9" s="60">
        <v>0</v>
      </c>
      <c r="U9" s="60">
        <v>0</v>
      </c>
      <c r="V9" s="60">
        <v>25607978</v>
      </c>
      <c r="W9" s="60">
        <v>25607978</v>
      </c>
      <c r="X9" s="60">
        <v>0</v>
      </c>
      <c r="Y9" s="61">
        <v>0</v>
      </c>
      <c r="Z9" s="62">
        <v>29326958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203129305</v>
      </c>
      <c r="E10" s="66">
        <f t="shared" si="0"/>
        <v>200654344</v>
      </c>
      <c r="F10" s="66">
        <f t="shared" si="0"/>
        <v>43822586</v>
      </c>
      <c r="G10" s="66">
        <f t="shared" si="0"/>
        <v>10714480</v>
      </c>
      <c r="H10" s="66">
        <f t="shared" si="0"/>
        <v>11300516</v>
      </c>
      <c r="I10" s="66">
        <f t="shared" si="0"/>
        <v>65837582</v>
      </c>
      <c r="J10" s="66">
        <f t="shared" si="0"/>
        <v>8073611</v>
      </c>
      <c r="K10" s="66">
        <f t="shared" si="0"/>
        <v>34963678</v>
      </c>
      <c r="L10" s="66">
        <f t="shared" si="0"/>
        <v>10017137</v>
      </c>
      <c r="M10" s="66">
        <f t="shared" si="0"/>
        <v>53054426</v>
      </c>
      <c r="N10" s="66">
        <f t="shared" si="0"/>
        <v>8720160</v>
      </c>
      <c r="O10" s="66">
        <f t="shared" si="0"/>
        <v>9322200</v>
      </c>
      <c r="P10" s="66">
        <f t="shared" si="0"/>
        <v>31979880</v>
      </c>
      <c r="Q10" s="66">
        <f t="shared" si="0"/>
        <v>50022240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168914248</v>
      </c>
      <c r="W10" s="66">
        <f t="shared" si="0"/>
        <v>169426337</v>
      </c>
      <c r="X10" s="66">
        <f t="shared" si="0"/>
        <v>-512089</v>
      </c>
      <c r="Y10" s="67">
        <f>+IF(W10&lt;&gt;0,(X10/W10)*100,0)</f>
        <v>-0.3022487584087945</v>
      </c>
      <c r="Z10" s="68">
        <f t="shared" si="0"/>
        <v>200654344</v>
      </c>
    </row>
    <row r="11" spans="1:26" ht="12.75">
      <c r="A11" s="58" t="s">
        <v>37</v>
      </c>
      <c r="B11" s="19">
        <v>0</v>
      </c>
      <c r="C11" s="19">
        <v>0</v>
      </c>
      <c r="D11" s="59">
        <v>85790601</v>
      </c>
      <c r="E11" s="60">
        <v>85790605</v>
      </c>
      <c r="F11" s="60">
        <v>7149217</v>
      </c>
      <c r="G11" s="60">
        <v>7149217</v>
      </c>
      <c r="H11" s="60">
        <v>7149217</v>
      </c>
      <c r="I11" s="60">
        <v>21447651</v>
      </c>
      <c r="J11" s="60">
        <v>7149217</v>
      </c>
      <c r="K11" s="60">
        <v>7149217</v>
      </c>
      <c r="L11" s="60">
        <v>7149217</v>
      </c>
      <c r="M11" s="60">
        <v>21447651</v>
      </c>
      <c r="N11" s="60">
        <v>7149217</v>
      </c>
      <c r="O11" s="60">
        <v>7149217</v>
      </c>
      <c r="P11" s="60">
        <v>7149217</v>
      </c>
      <c r="Q11" s="60">
        <v>21447651</v>
      </c>
      <c r="R11" s="60">
        <v>0</v>
      </c>
      <c r="S11" s="60">
        <v>0</v>
      </c>
      <c r="T11" s="60">
        <v>0</v>
      </c>
      <c r="U11" s="60">
        <v>0</v>
      </c>
      <c r="V11" s="60">
        <v>64342953</v>
      </c>
      <c r="W11" s="60">
        <v>64342953</v>
      </c>
      <c r="X11" s="60">
        <v>0</v>
      </c>
      <c r="Y11" s="61">
        <v>0</v>
      </c>
      <c r="Z11" s="62">
        <v>85790605</v>
      </c>
    </row>
    <row r="12" spans="1:26" ht="12.75">
      <c r="A12" s="58" t="s">
        <v>38</v>
      </c>
      <c r="B12" s="19">
        <v>0</v>
      </c>
      <c r="C12" s="19">
        <v>0</v>
      </c>
      <c r="D12" s="59">
        <v>5985277</v>
      </c>
      <c r="E12" s="60">
        <v>5985277</v>
      </c>
      <c r="F12" s="60">
        <v>498773</v>
      </c>
      <c r="G12" s="60">
        <v>498773</v>
      </c>
      <c r="H12" s="60">
        <v>498773</v>
      </c>
      <c r="I12" s="60">
        <v>1496319</v>
      </c>
      <c r="J12" s="60">
        <v>498773</v>
      </c>
      <c r="K12" s="60">
        <v>498773</v>
      </c>
      <c r="L12" s="60">
        <v>498773</v>
      </c>
      <c r="M12" s="60">
        <v>1496319</v>
      </c>
      <c r="N12" s="60">
        <v>498773</v>
      </c>
      <c r="O12" s="60">
        <v>498773</v>
      </c>
      <c r="P12" s="60">
        <v>498773</v>
      </c>
      <c r="Q12" s="60">
        <v>1496319</v>
      </c>
      <c r="R12" s="60">
        <v>0</v>
      </c>
      <c r="S12" s="60">
        <v>0</v>
      </c>
      <c r="T12" s="60">
        <v>0</v>
      </c>
      <c r="U12" s="60">
        <v>0</v>
      </c>
      <c r="V12" s="60">
        <v>4488957</v>
      </c>
      <c r="W12" s="60">
        <v>4488957</v>
      </c>
      <c r="X12" s="60">
        <v>0</v>
      </c>
      <c r="Y12" s="61">
        <v>0</v>
      </c>
      <c r="Z12" s="62">
        <v>5985277</v>
      </c>
    </row>
    <row r="13" spans="1:26" ht="12.75">
      <c r="A13" s="58" t="s">
        <v>279</v>
      </c>
      <c r="B13" s="19">
        <v>0</v>
      </c>
      <c r="C13" s="19">
        <v>0</v>
      </c>
      <c r="D13" s="59">
        <v>38259177</v>
      </c>
      <c r="E13" s="60">
        <v>38259177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38259177</v>
      </c>
    </row>
    <row r="14" spans="1:26" ht="12.75">
      <c r="A14" s="58" t="s">
        <v>40</v>
      </c>
      <c r="B14" s="19">
        <v>0</v>
      </c>
      <c r="C14" s="19">
        <v>0</v>
      </c>
      <c r="D14" s="59">
        <v>3298072</v>
      </c>
      <c r="E14" s="60">
        <v>3298072</v>
      </c>
      <c r="F14" s="60">
        <v>183423</v>
      </c>
      <c r="G14" s="60">
        <v>183423</v>
      </c>
      <c r="H14" s="60">
        <v>183423</v>
      </c>
      <c r="I14" s="60">
        <v>550269</v>
      </c>
      <c r="J14" s="60">
        <v>183423</v>
      </c>
      <c r="K14" s="60">
        <v>183423</v>
      </c>
      <c r="L14" s="60">
        <v>183423</v>
      </c>
      <c r="M14" s="60">
        <v>550269</v>
      </c>
      <c r="N14" s="60">
        <v>183423</v>
      </c>
      <c r="O14" s="60">
        <v>183423</v>
      </c>
      <c r="P14" s="60">
        <v>183423</v>
      </c>
      <c r="Q14" s="60">
        <v>550269</v>
      </c>
      <c r="R14" s="60">
        <v>0</v>
      </c>
      <c r="S14" s="60">
        <v>0</v>
      </c>
      <c r="T14" s="60">
        <v>0</v>
      </c>
      <c r="U14" s="60">
        <v>0</v>
      </c>
      <c r="V14" s="60">
        <v>1650807</v>
      </c>
      <c r="W14" s="60">
        <v>1650807</v>
      </c>
      <c r="X14" s="60">
        <v>0</v>
      </c>
      <c r="Y14" s="61">
        <v>0</v>
      </c>
      <c r="Z14" s="62">
        <v>3298072</v>
      </c>
    </row>
    <row r="15" spans="1:26" ht="12.75">
      <c r="A15" s="58" t="s">
        <v>41</v>
      </c>
      <c r="B15" s="19">
        <v>0</v>
      </c>
      <c r="C15" s="19">
        <v>0</v>
      </c>
      <c r="D15" s="59">
        <v>6000000</v>
      </c>
      <c r="E15" s="60">
        <v>4000000</v>
      </c>
      <c r="F15" s="60">
        <v>3000000</v>
      </c>
      <c r="G15" s="60">
        <v>0</v>
      </c>
      <c r="H15" s="60">
        <v>0</v>
      </c>
      <c r="I15" s="60">
        <v>3000000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3000000</v>
      </c>
      <c r="Q15" s="60">
        <v>3000000</v>
      </c>
      <c r="R15" s="60">
        <v>0</v>
      </c>
      <c r="S15" s="60">
        <v>0</v>
      </c>
      <c r="T15" s="60">
        <v>0</v>
      </c>
      <c r="U15" s="60">
        <v>0</v>
      </c>
      <c r="V15" s="60">
        <v>6000000</v>
      </c>
      <c r="W15" s="60">
        <v>2000000</v>
      </c>
      <c r="X15" s="60">
        <v>4000000</v>
      </c>
      <c r="Y15" s="61">
        <v>200</v>
      </c>
      <c r="Z15" s="62">
        <v>4000000</v>
      </c>
    </row>
    <row r="16" spans="1:26" ht="12.75">
      <c r="A16" s="69" t="s">
        <v>42</v>
      </c>
      <c r="B16" s="19">
        <v>0</v>
      </c>
      <c r="C16" s="19">
        <v>0</v>
      </c>
      <c r="D16" s="59">
        <v>10000000</v>
      </c>
      <c r="E16" s="60">
        <v>10000000</v>
      </c>
      <c r="F16" s="60">
        <v>833333</v>
      </c>
      <c r="G16" s="60">
        <v>833333</v>
      </c>
      <c r="H16" s="60">
        <v>833333</v>
      </c>
      <c r="I16" s="60">
        <v>2499999</v>
      </c>
      <c r="J16" s="60">
        <v>833333</v>
      </c>
      <c r="K16" s="60">
        <v>833333</v>
      </c>
      <c r="L16" s="60">
        <v>833333</v>
      </c>
      <c r="M16" s="60">
        <v>2499999</v>
      </c>
      <c r="N16" s="60">
        <v>833333</v>
      </c>
      <c r="O16" s="60">
        <v>833333</v>
      </c>
      <c r="P16" s="60">
        <v>833333</v>
      </c>
      <c r="Q16" s="60">
        <v>2499999</v>
      </c>
      <c r="R16" s="60">
        <v>0</v>
      </c>
      <c r="S16" s="60">
        <v>0</v>
      </c>
      <c r="T16" s="60">
        <v>0</v>
      </c>
      <c r="U16" s="60">
        <v>0</v>
      </c>
      <c r="V16" s="60">
        <v>7499997</v>
      </c>
      <c r="W16" s="60">
        <v>3939408</v>
      </c>
      <c r="X16" s="60">
        <v>3560589</v>
      </c>
      <c r="Y16" s="61">
        <v>90.38</v>
      </c>
      <c r="Z16" s="62">
        <v>10000000</v>
      </c>
    </row>
    <row r="17" spans="1:26" ht="12.75">
      <c r="A17" s="58" t="s">
        <v>43</v>
      </c>
      <c r="B17" s="19">
        <v>0</v>
      </c>
      <c r="C17" s="19">
        <v>0</v>
      </c>
      <c r="D17" s="59">
        <v>64197881</v>
      </c>
      <c r="E17" s="60">
        <v>62044057</v>
      </c>
      <c r="F17" s="60">
        <v>9898888</v>
      </c>
      <c r="G17" s="60">
        <v>1504950</v>
      </c>
      <c r="H17" s="60">
        <v>2049392</v>
      </c>
      <c r="I17" s="60">
        <v>13453230</v>
      </c>
      <c r="J17" s="60">
        <v>1069594</v>
      </c>
      <c r="K17" s="60">
        <v>4343222</v>
      </c>
      <c r="L17" s="60">
        <v>3645363</v>
      </c>
      <c r="M17" s="60">
        <v>9058179</v>
      </c>
      <c r="N17" s="60">
        <v>3647564</v>
      </c>
      <c r="O17" s="60">
        <v>1020101</v>
      </c>
      <c r="P17" s="60">
        <v>18079695</v>
      </c>
      <c r="Q17" s="60">
        <v>22747360</v>
      </c>
      <c r="R17" s="60">
        <v>0</v>
      </c>
      <c r="S17" s="60">
        <v>0</v>
      </c>
      <c r="T17" s="60">
        <v>0</v>
      </c>
      <c r="U17" s="60">
        <v>0</v>
      </c>
      <c r="V17" s="60">
        <v>45258769</v>
      </c>
      <c r="W17" s="60">
        <v>45258769</v>
      </c>
      <c r="X17" s="60">
        <v>0</v>
      </c>
      <c r="Y17" s="61">
        <v>0</v>
      </c>
      <c r="Z17" s="62">
        <v>62044057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213531008</v>
      </c>
      <c r="E18" s="73">
        <f t="shared" si="1"/>
        <v>209377188</v>
      </c>
      <c r="F18" s="73">
        <f t="shared" si="1"/>
        <v>21563634</v>
      </c>
      <c r="G18" s="73">
        <f t="shared" si="1"/>
        <v>10169696</v>
      </c>
      <c r="H18" s="73">
        <f t="shared" si="1"/>
        <v>10714138</v>
      </c>
      <c r="I18" s="73">
        <f t="shared" si="1"/>
        <v>42447468</v>
      </c>
      <c r="J18" s="73">
        <f t="shared" si="1"/>
        <v>9734340</v>
      </c>
      <c r="K18" s="73">
        <f t="shared" si="1"/>
        <v>13007968</v>
      </c>
      <c r="L18" s="73">
        <f t="shared" si="1"/>
        <v>12310109</v>
      </c>
      <c r="M18" s="73">
        <f t="shared" si="1"/>
        <v>35052417</v>
      </c>
      <c r="N18" s="73">
        <f t="shared" si="1"/>
        <v>12312310</v>
      </c>
      <c r="O18" s="73">
        <f t="shared" si="1"/>
        <v>9684847</v>
      </c>
      <c r="P18" s="73">
        <f t="shared" si="1"/>
        <v>29744441</v>
      </c>
      <c r="Q18" s="73">
        <f t="shared" si="1"/>
        <v>51741598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129241483</v>
      </c>
      <c r="W18" s="73">
        <f t="shared" si="1"/>
        <v>121680894</v>
      </c>
      <c r="X18" s="73">
        <f t="shared" si="1"/>
        <v>7560589</v>
      </c>
      <c r="Y18" s="67">
        <f>+IF(W18&lt;&gt;0,(X18/W18)*100,0)</f>
        <v>6.213456156888525</v>
      </c>
      <c r="Z18" s="74">
        <f t="shared" si="1"/>
        <v>209377188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-10401703</v>
      </c>
      <c r="E19" s="77">
        <f t="shared" si="2"/>
        <v>-8722844</v>
      </c>
      <c r="F19" s="77">
        <f t="shared" si="2"/>
        <v>22258952</v>
      </c>
      <c r="G19" s="77">
        <f t="shared" si="2"/>
        <v>544784</v>
      </c>
      <c r="H19" s="77">
        <f t="shared" si="2"/>
        <v>586378</v>
      </c>
      <c r="I19" s="77">
        <f t="shared" si="2"/>
        <v>23390114</v>
      </c>
      <c r="J19" s="77">
        <f t="shared" si="2"/>
        <v>-1660729</v>
      </c>
      <c r="K19" s="77">
        <f t="shared" si="2"/>
        <v>21955710</v>
      </c>
      <c r="L19" s="77">
        <f t="shared" si="2"/>
        <v>-2292972</v>
      </c>
      <c r="M19" s="77">
        <f t="shared" si="2"/>
        <v>18002009</v>
      </c>
      <c r="N19" s="77">
        <f t="shared" si="2"/>
        <v>-3592150</v>
      </c>
      <c r="O19" s="77">
        <f t="shared" si="2"/>
        <v>-362647</v>
      </c>
      <c r="P19" s="77">
        <f t="shared" si="2"/>
        <v>2235439</v>
      </c>
      <c r="Q19" s="77">
        <f t="shared" si="2"/>
        <v>-1719358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39672765</v>
      </c>
      <c r="W19" s="77">
        <f>IF(E10=E18,0,W10-W18)</f>
        <v>47745443</v>
      </c>
      <c r="X19" s="77">
        <f t="shared" si="2"/>
        <v>-8072678</v>
      </c>
      <c r="Y19" s="78">
        <f>+IF(W19&lt;&gt;0,(X19/W19)*100,0)</f>
        <v>-16.907745520342118</v>
      </c>
      <c r="Z19" s="79">
        <f t="shared" si="2"/>
        <v>-8722844</v>
      </c>
    </row>
    <row r="20" spans="1:26" ht="12.75">
      <c r="A20" s="58" t="s">
        <v>46</v>
      </c>
      <c r="B20" s="19">
        <v>0</v>
      </c>
      <c r="C20" s="19">
        <v>0</v>
      </c>
      <c r="D20" s="59">
        <v>32080000</v>
      </c>
      <c r="E20" s="60">
        <v>32080000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10201991</v>
      </c>
      <c r="L20" s="60">
        <v>0</v>
      </c>
      <c r="M20" s="60">
        <v>10201991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10201991</v>
      </c>
      <c r="W20" s="60">
        <v>31144334</v>
      </c>
      <c r="X20" s="60">
        <v>-20942343</v>
      </c>
      <c r="Y20" s="61">
        <v>-67.24</v>
      </c>
      <c r="Z20" s="62">
        <v>32080000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21678297</v>
      </c>
      <c r="E22" s="88">
        <f t="shared" si="3"/>
        <v>23357156</v>
      </c>
      <c r="F22" s="88">
        <f t="shared" si="3"/>
        <v>22258952</v>
      </c>
      <c r="G22" s="88">
        <f t="shared" si="3"/>
        <v>544784</v>
      </c>
      <c r="H22" s="88">
        <f t="shared" si="3"/>
        <v>586378</v>
      </c>
      <c r="I22" s="88">
        <f t="shared" si="3"/>
        <v>23390114</v>
      </c>
      <c r="J22" s="88">
        <f t="shared" si="3"/>
        <v>-1660729</v>
      </c>
      <c r="K22" s="88">
        <f t="shared" si="3"/>
        <v>32157701</v>
      </c>
      <c r="L22" s="88">
        <f t="shared" si="3"/>
        <v>-2292972</v>
      </c>
      <c r="M22" s="88">
        <f t="shared" si="3"/>
        <v>28204000</v>
      </c>
      <c r="N22" s="88">
        <f t="shared" si="3"/>
        <v>-3592150</v>
      </c>
      <c r="O22" s="88">
        <f t="shared" si="3"/>
        <v>-362647</v>
      </c>
      <c r="P22" s="88">
        <f t="shared" si="3"/>
        <v>2235439</v>
      </c>
      <c r="Q22" s="88">
        <f t="shared" si="3"/>
        <v>-1719358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49874756</v>
      </c>
      <c r="W22" s="88">
        <f t="shared" si="3"/>
        <v>78889777</v>
      </c>
      <c r="X22" s="88">
        <f t="shared" si="3"/>
        <v>-29015021</v>
      </c>
      <c r="Y22" s="89">
        <f>+IF(W22&lt;&gt;0,(X22/W22)*100,0)</f>
        <v>-36.779190033709945</v>
      </c>
      <c r="Z22" s="90">
        <f t="shared" si="3"/>
        <v>23357156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21678297</v>
      </c>
      <c r="E24" s="77">
        <f t="shared" si="4"/>
        <v>23357156</v>
      </c>
      <c r="F24" s="77">
        <f t="shared" si="4"/>
        <v>22258952</v>
      </c>
      <c r="G24" s="77">
        <f t="shared" si="4"/>
        <v>544784</v>
      </c>
      <c r="H24" s="77">
        <f t="shared" si="4"/>
        <v>586378</v>
      </c>
      <c r="I24" s="77">
        <f t="shared" si="4"/>
        <v>23390114</v>
      </c>
      <c r="J24" s="77">
        <f t="shared" si="4"/>
        <v>-1660729</v>
      </c>
      <c r="K24" s="77">
        <f t="shared" si="4"/>
        <v>32157701</v>
      </c>
      <c r="L24" s="77">
        <f t="shared" si="4"/>
        <v>-2292972</v>
      </c>
      <c r="M24" s="77">
        <f t="shared" si="4"/>
        <v>28204000</v>
      </c>
      <c r="N24" s="77">
        <f t="shared" si="4"/>
        <v>-3592150</v>
      </c>
      <c r="O24" s="77">
        <f t="shared" si="4"/>
        <v>-362647</v>
      </c>
      <c r="P24" s="77">
        <f t="shared" si="4"/>
        <v>2235439</v>
      </c>
      <c r="Q24" s="77">
        <f t="shared" si="4"/>
        <v>-1719358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49874756</v>
      </c>
      <c r="W24" s="77">
        <f t="shared" si="4"/>
        <v>78889777</v>
      </c>
      <c r="X24" s="77">
        <f t="shared" si="4"/>
        <v>-29015021</v>
      </c>
      <c r="Y24" s="78">
        <f>+IF(W24&lt;&gt;0,(X24/W24)*100,0)</f>
        <v>-36.779190033709945</v>
      </c>
      <c r="Z24" s="79">
        <f t="shared" si="4"/>
        <v>23357156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33091914</v>
      </c>
      <c r="E27" s="100">
        <v>33341913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56623</v>
      </c>
      <c r="L27" s="100">
        <v>0</v>
      </c>
      <c r="M27" s="100">
        <v>56623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56623</v>
      </c>
      <c r="W27" s="100">
        <v>25006435</v>
      </c>
      <c r="X27" s="100">
        <v>-24949812</v>
      </c>
      <c r="Y27" s="101">
        <v>-99.77</v>
      </c>
      <c r="Z27" s="102">
        <v>33341913</v>
      </c>
    </row>
    <row r="28" spans="1:26" ht="12.75">
      <c r="A28" s="103" t="s">
        <v>46</v>
      </c>
      <c r="B28" s="19">
        <v>0</v>
      </c>
      <c r="C28" s="19">
        <v>0</v>
      </c>
      <c r="D28" s="59">
        <v>31091914</v>
      </c>
      <c r="E28" s="60">
        <v>31091913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56623</v>
      </c>
      <c r="L28" s="60">
        <v>0</v>
      </c>
      <c r="M28" s="60">
        <v>56623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56623</v>
      </c>
      <c r="W28" s="60">
        <v>23318935</v>
      </c>
      <c r="X28" s="60">
        <v>-23262312</v>
      </c>
      <c r="Y28" s="61">
        <v>-99.76</v>
      </c>
      <c r="Z28" s="62">
        <v>31091913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2000000</v>
      </c>
      <c r="E31" s="60">
        <v>2250000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1687500</v>
      </c>
      <c r="X31" s="60">
        <v>-1687500</v>
      </c>
      <c r="Y31" s="61">
        <v>-100</v>
      </c>
      <c r="Z31" s="62">
        <v>2250000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33091914</v>
      </c>
      <c r="E32" s="100">
        <f t="shared" si="5"/>
        <v>33341913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56623</v>
      </c>
      <c r="L32" s="100">
        <f t="shared" si="5"/>
        <v>0</v>
      </c>
      <c r="M32" s="100">
        <f t="shared" si="5"/>
        <v>56623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56623</v>
      </c>
      <c r="W32" s="100">
        <f t="shared" si="5"/>
        <v>25006435</v>
      </c>
      <c r="X32" s="100">
        <f t="shared" si="5"/>
        <v>-24949812</v>
      </c>
      <c r="Y32" s="101">
        <f>+IF(W32&lt;&gt;0,(X32/W32)*100,0)</f>
        <v>-99.77356628403848</v>
      </c>
      <c r="Z32" s="102">
        <f t="shared" si="5"/>
        <v>33341913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75615630</v>
      </c>
      <c r="E35" s="60">
        <v>75615630</v>
      </c>
      <c r="F35" s="60">
        <v>6061256</v>
      </c>
      <c r="G35" s="60">
        <v>6061256</v>
      </c>
      <c r="H35" s="60">
        <v>6061256</v>
      </c>
      <c r="I35" s="60">
        <v>6061256</v>
      </c>
      <c r="J35" s="60">
        <v>6061256</v>
      </c>
      <c r="K35" s="60">
        <v>-8668841</v>
      </c>
      <c r="L35" s="60">
        <v>-8668841</v>
      </c>
      <c r="M35" s="60">
        <v>-8668841</v>
      </c>
      <c r="N35" s="60">
        <v>-8668841</v>
      </c>
      <c r="O35" s="60">
        <v>-1420005</v>
      </c>
      <c r="P35" s="60">
        <v>-1420005</v>
      </c>
      <c r="Q35" s="60">
        <v>-1420005</v>
      </c>
      <c r="R35" s="60">
        <v>0</v>
      </c>
      <c r="S35" s="60">
        <v>0</v>
      </c>
      <c r="T35" s="60">
        <v>0</v>
      </c>
      <c r="U35" s="60">
        <v>0</v>
      </c>
      <c r="V35" s="60">
        <v>-1420005</v>
      </c>
      <c r="W35" s="60">
        <v>56711723</v>
      </c>
      <c r="X35" s="60">
        <v>-58131728</v>
      </c>
      <c r="Y35" s="61">
        <v>-102.5</v>
      </c>
      <c r="Z35" s="62">
        <v>75615630</v>
      </c>
    </row>
    <row r="36" spans="1:26" ht="12.75">
      <c r="A36" s="58" t="s">
        <v>57</v>
      </c>
      <c r="B36" s="19">
        <v>0</v>
      </c>
      <c r="C36" s="19">
        <v>0</v>
      </c>
      <c r="D36" s="59">
        <v>1099118824</v>
      </c>
      <c r="E36" s="60">
        <v>1099118824</v>
      </c>
      <c r="F36" s="60">
        <v>-1075491</v>
      </c>
      <c r="G36" s="60">
        <v>-1075491</v>
      </c>
      <c r="H36" s="60">
        <v>-1075491</v>
      </c>
      <c r="I36" s="60">
        <v>-1075491</v>
      </c>
      <c r="J36" s="60">
        <v>-1075491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824339118</v>
      </c>
      <c r="X36" s="60">
        <v>-824339118</v>
      </c>
      <c r="Y36" s="61">
        <v>-100</v>
      </c>
      <c r="Z36" s="62">
        <v>1099118824</v>
      </c>
    </row>
    <row r="37" spans="1:26" ht="12.75">
      <c r="A37" s="58" t="s">
        <v>58</v>
      </c>
      <c r="B37" s="19">
        <v>0</v>
      </c>
      <c r="C37" s="19">
        <v>0</v>
      </c>
      <c r="D37" s="59">
        <v>60347381</v>
      </c>
      <c r="E37" s="60">
        <v>60347381</v>
      </c>
      <c r="F37" s="60">
        <v>-11012341</v>
      </c>
      <c r="G37" s="60">
        <v>-11012341</v>
      </c>
      <c r="H37" s="60">
        <v>-11012341</v>
      </c>
      <c r="I37" s="60">
        <v>-11012341</v>
      </c>
      <c r="J37" s="60">
        <v>-11012341</v>
      </c>
      <c r="K37" s="60">
        <v>14721244</v>
      </c>
      <c r="L37" s="60">
        <v>14721244</v>
      </c>
      <c r="M37" s="60">
        <v>14721244</v>
      </c>
      <c r="N37" s="60">
        <v>14721244</v>
      </c>
      <c r="O37" s="60">
        <v>9242908</v>
      </c>
      <c r="P37" s="60">
        <v>9242908</v>
      </c>
      <c r="Q37" s="60">
        <v>9242908</v>
      </c>
      <c r="R37" s="60">
        <v>0</v>
      </c>
      <c r="S37" s="60">
        <v>0</v>
      </c>
      <c r="T37" s="60">
        <v>0</v>
      </c>
      <c r="U37" s="60">
        <v>0</v>
      </c>
      <c r="V37" s="60">
        <v>9242908</v>
      </c>
      <c r="W37" s="60">
        <v>45260536</v>
      </c>
      <c r="X37" s="60">
        <v>-36017628</v>
      </c>
      <c r="Y37" s="61">
        <v>-79.58</v>
      </c>
      <c r="Z37" s="62">
        <v>60347381</v>
      </c>
    </row>
    <row r="38" spans="1:26" ht="12.75">
      <c r="A38" s="58" t="s">
        <v>59</v>
      </c>
      <c r="B38" s="19">
        <v>0</v>
      </c>
      <c r="C38" s="19">
        <v>0</v>
      </c>
      <c r="D38" s="59">
        <v>16192432</v>
      </c>
      <c r="E38" s="60">
        <v>16192432</v>
      </c>
      <c r="F38" s="60">
        <v>111732</v>
      </c>
      <c r="G38" s="60">
        <v>111732</v>
      </c>
      <c r="H38" s="60">
        <v>111732</v>
      </c>
      <c r="I38" s="60">
        <v>111732</v>
      </c>
      <c r="J38" s="60">
        <v>111732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12144324</v>
      </c>
      <c r="X38" s="60">
        <v>-12144324</v>
      </c>
      <c r="Y38" s="61">
        <v>-100</v>
      </c>
      <c r="Z38" s="62">
        <v>16192432</v>
      </c>
    </row>
    <row r="39" spans="1:26" ht="12.75">
      <c r="A39" s="58" t="s">
        <v>60</v>
      </c>
      <c r="B39" s="19">
        <v>0</v>
      </c>
      <c r="C39" s="19">
        <v>0</v>
      </c>
      <c r="D39" s="59">
        <v>1098194641</v>
      </c>
      <c r="E39" s="60">
        <v>1098194641</v>
      </c>
      <c r="F39" s="60">
        <v>15886374</v>
      </c>
      <c r="G39" s="60">
        <v>15886374</v>
      </c>
      <c r="H39" s="60">
        <v>15886374</v>
      </c>
      <c r="I39" s="60">
        <v>15886374</v>
      </c>
      <c r="J39" s="60">
        <v>15886374</v>
      </c>
      <c r="K39" s="60">
        <v>-23390085</v>
      </c>
      <c r="L39" s="60">
        <v>-23390085</v>
      </c>
      <c r="M39" s="60">
        <v>-23390085</v>
      </c>
      <c r="N39" s="60">
        <v>-23390085</v>
      </c>
      <c r="O39" s="60">
        <v>-10662913</v>
      </c>
      <c r="P39" s="60">
        <v>-10662913</v>
      </c>
      <c r="Q39" s="60">
        <v>-10662913</v>
      </c>
      <c r="R39" s="60">
        <v>0</v>
      </c>
      <c r="S39" s="60">
        <v>0</v>
      </c>
      <c r="T39" s="60">
        <v>0</v>
      </c>
      <c r="U39" s="60">
        <v>0</v>
      </c>
      <c r="V39" s="60">
        <v>-10662913</v>
      </c>
      <c r="W39" s="60">
        <v>823645981</v>
      </c>
      <c r="X39" s="60">
        <v>-834308894</v>
      </c>
      <c r="Y39" s="61">
        <v>-101.29</v>
      </c>
      <c r="Z39" s="62">
        <v>1098194641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26669463</v>
      </c>
      <c r="E42" s="60">
        <v>28669465</v>
      </c>
      <c r="F42" s="60">
        <v>-6408331</v>
      </c>
      <c r="G42" s="60">
        <v>-5747546</v>
      </c>
      <c r="H42" s="60">
        <v>-4927465</v>
      </c>
      <c r="I42" s="60">
        <v>-17083342</v>
      </c>
      <c r="J42" s="60">
        <v>-2675784</v>
      </c>
      <c r="K42" s="60">
        <v>-7289502</v>
      </c>
      <c r="L42" s="60">
        <v>-4687378</v>
      </c>
      <c r="M42" s="60">
        <v>-14652664</v>
      </c>
      <c r="N42" s="60">
        <v>-9273262</v>
      </c>
      <c r="O42" s="60">
        <v>-5963442</v>
      </c>
      <c r="P42" s="60">
        <v>-6777772</v>
      </c>
      <c r="Q42" s="60">
        <v>-22014476</v>
      </c>
      <c r="R42" s="60">
        <v>0</v>
      </c>
      <c r="S42" s="60">
        <v>0</v>
      </c>
      <c r="T42" s="60">
        <v>0</v>
      </c>
      <c r="U42" s="60">
        <v>0</v>
      </c>
      <c r="V42" s="60">
        <v>-53750482</v>
      </c>
      <c r="W42" s="60">
        <v>-1673194</v>
      </c>
      <c r="X42" s="60">
        <v>-52077288</v>
      </c>
      <c r="Y42" s="61">
        <v>3112.45</v>
      </c>
      <c r="Z42" s="62">
        <v>28669465</v>
      </c>
    </row>
    <row r="43" spans="1:26" ht="12.75">
      <c r="A43" s="58" t="s">
        <v>63</v>
      </c>
      <c r="B43" s="19">
        <v>0</v>
      </c>
      <c r="C43" s="19">
        <v>0</v>
      </c>
      <c r="D43" s="59">
        <v>-33091913</v>
      </c>
      <c r="E43" s="60">
        <v>-33091913</v>
      </c>
      <c r="F43" s="60">
        <v>6741000</v>
      </c>
      <c r="G43" s="60">
        <v>5490000</v>
      </c>
      <c r="H43" s="60">
        <v>7804000</v>
      </c>
      <c r="I43" s="60">
        <v>20035000</v>
      </c>
      <c r="J43" s="60">
        <v>0</v>
      </c>
      <c r="K43" s="60">
        <v>7575001</v>
      </c>
      <c r="L43" s="60">
        <v>5910000</v>
      </c>
      <c r="M43" s="60">
        <v>13485001</v>
      </c>
      <c r="N43" s="60">
        <v>7955000</v>
      </c>
      <c r="O43" s="60">
        <v>5980000</v>
      </c>
      <c r="P43" s="60">
        <v>6850000</v>
      </c>
      <c r="Q43" s="60">
        <v>20785000</v>
      </c>
      <c r="R43" s="60">
        <v>0</v>
      </c>
      <c r="S43" s="60">
        <v>0</v>
      </c>
      <c r="T43" s="60">
        <v>0</v>
      </c>
      <c r="U43" s="60">
        <v>0</v>
      </c>
      <c r="V43" s="60">
        <v>54305001</v>
      </c>
      <c r="W43" s="60">
        <v>-10061639</v>
      </c>
      <c r="X43" s="60">
        <v>64366640</v>
      </c>
      <c r="Y43" s="61">
        <v>-639.72</v>
      </c>
      <c r="Z43" s="62">
        <v>-33091913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-50000</v>
      </c>
      <c r="G44" s="60">
        <v>-50000</v>
      </c>
      <c r="H44" s="60">
        <v>-50000</v>
      </c>
      <c r="I44" s="60">
        <v>-150000</v>
      </c>
      <c r="J44" s="60">
        <v>0</v>
      </c>
      <c r="K44" s="60">
        <v>-50000</v>
      </c>
      <c r="L44" s="60">
        <v>-50000</v>
      </c>
      <c r="M44" s="60">
        <v>-100000</v>
      </c>
      <c r="N44" s="60">
        <v>-50000</v>
      </c>
      <c r="O44" s="60">
        <v>-50000</v>
      </c>
      <c r="P44" s="60">
        <v>-50000</v>
      </c>
      <c r="Q44" s="60">
        <v>-150000</v>
      </c>
      <c r="R44" s="60">
        <v>0</v>
      </c>
      <c r="S44" s="60">
        <v>0</v>
      </c>
      <c r="T44" s="60">
        <v>0</v>
      </c>
      <c r="U44" s="60">
        <v>0</v>
      </c>
      <c r="V44" s="60">
        <v>-400000</v>
      </c>
      <c r="W44" s="60"/>
      <c r="X44" s="60">
        <v>-400000</v>
      </c>
      <c r="Y44" s="61">
        <v>0</v>
      </c>
      <c r="Z44" s="62">
        <v>0</v>
      </c>
    </row>
    <row r="45" spans="1:26" ht="12.75">
      <c r="A45" s="70" t="s">
        <v>65</v>
      </c>
      <c r="B45" s="22">
        <v>0</v>
      </c>
      <c r="C45" s="22">
        <v>0</v>
      </c>
      <c r="D45" s="99">
        <v>-6422450</v>
      </c>
      <c r="E45" s="100">
        <v>-4422448</v>
      </c>
      <c r="F45" s="100">
        <v>327438</v>
      </c>
      <c r="G45" s="100">
        <v>19892</v>
      </c>
      <c r="H45" s="100">
        <v>2846427</v>
      </c>
      <c r="I45" s="100">
        <v>2846427</v>
      </c>
      <c r="J45" s="100">
        <v>170643</v>
      </c>
      <c r="K45" s="100">
        <v>406142</v>
      </c>
      <c r="L45" s="100">
        <v>1578764</v>
      </c>
      <c r="M45" s="100">
        <v>1578764</v>
      </c>
      <c r="N45" s="100">
        <v>210502</v>
      </c>
      <c r="O45" s="100">
        <v>177060</v>
      </c>
      <c r="P45" s="100">
        <v>199288</v>
      </c>
      <c r="Q45" s="100">
        <v>199288</v>
      </c>
      <c r="R45" s="100">
        <v>0</v>
      </c>
      <c r="S45" s="100">
        <v>0</v>
      </c>
      <c r="T45" s="100">
        <v>0</v>
      </c>
      <c r="U45" s="100">
        <v>0</v>
      </c>
      <c r="V45" s="100">
        <v>199288</v>
      </c>
      <c r="W45" s="100">
        <v>-11734833</v>
      </c>
      <c r="X45" s="100">
        <v>11934121</v>
      </c>
      <c r="Y45" s="101">
        <v>-101.7</v>
      </c>
      <c r="Z45" s="102">
        <v>-4422448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10733025</v>
      </c>
      <c r="C49" s="52">
        <v>0</v>
      </c>
      <c r="D49" s="129">
        <v>10626113</v>
      </c>
      <c r="E49" s="54">
        <v>7927909</v>
      </c>
      <c r="F49" s="54">
        <v>0</v>
      </c>
      <c r="G49" s="54">
        <v>0</v>
      </c>
      <c r="H49" s="54">
        <v>0</v>
      </c>
      <c r="I49" s="54">
        <v>405185084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434472131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11686442</v>
      </c>
      <c r="C51" s="52">
        <v>0</v>
      </c>
      <c r="D51" s="129">
        <v>12883712</v>
      </c>
      <c r="E51" s="54">
        <v>19516844</v>
      </c>
      <c r="F51" s="54">
        <v>0</v>
      </c>
      <c r="G51" s="54">
        <v>0</v>
      </c>
      <c r="H51" s="54">
        <v>0</v>
      </c>
      <c r="I51" s="54">
        <v>416679064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460766062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61.56668683316614</v>
      </c>
      <c r="E58" s="7">
        <f t="shared" si="6"/>
        <v>61.49950714710548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34.43145916081035</v>
      </c>
      <c r="X58" s="7">
        <f t="shared" si="6"/>
        <v>0</v>
      </c>
      <c r="Y58" s="7">
        <f t="shared" si="6"/>
        <v>0</v>
      </c>
      <c r="Z58" s="8">
        <f t="shared" si="6"/>
        <v>61.49950714710548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100.00000347162288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70.25152512179463</v>
      </c>
      <c r="X59" s="10">
        <f t="shared" si="7"/>
        <v>0</v>
      </c>
      <c r="Y59" s="10">
        <f t="shared" si="7"/>
        <v>0</v>
      </c>
      <c r="Z59" s="11">
        <f t="shared" si="7"/>
        <v>100.00000347162288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23.70222177896499</v>
      </c>
      <c r="E60" s="13">
        <f t="shared" si="7"/>
        <v>23.650933020152724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19.141794504210235</v>
      </c>
      <c r="X60" s="13">
        <f t="shared" si="7"/>
        <v>0</v>
      </c>
      <c r="Y60" s="13">
        <f t="shared" si="7"/>
        <v>0</v>
      </c>
      <c r="Z60" s="14">
        <f t="shared" si="7"/>
        <v>23.650933020152724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29.205676041538474</v>
      </c>
      <c r="E62" s="13">
        <f t="shared" si="7"/>
        <v>29.205674849848734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22.7922911388957</v>
      </c>
      <c r="X62" s="13">
        <f t="shared" si="7"/>
        <v>0</v>
      </c>
      <c r="Y62" s="13">
        <f t="shared" si="7"/>
        <v>0</v>
      </c>
      <c r="Z62" s="14">
        <f t="shared" si="7"/>
        <v>29.205674849848734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18.4501905278328</v>
      </c>
      <c r="E63" s="13">
        <f t="shared" si="7"/>
        <v>18.4501905278328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13.778659900227632</v>
      </c>
      <c r="X63" s="13">
        <f t="shared" si="7"/>
        <v>0</v>
      </c>
      <c r="Y63" s="13">
        <f t="shared" si="7"/>
        <v>0</v>
      </c>
      <c r="Z63" s="14">
        <f t="shared" si="7"/>
        <v>18.4501905278328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21.08639284061859</v>
      </c>
      <c r="E64" s="13">
        <f t="shared" si="7"/>
        <v>21.08639284061859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20.61236843742569</v>
      </c>
      <c r="X64" s="13">
        <f t="shared" si="7"/>
        <v>0</v>
      </c>
      <c r="Y64" s="13">
        <f t="shared" si="7"/>
        <v>0</v>
      </c>
      <c r="Z64" s="14">
        <f t="shared" si="7"/>
        <v>21.08639284061859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32.576031438085685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2.75" hidden="1">
      <c r="A67" s="41" t="s">
        <v>286</v>
      </c>
      <c r="B67" s="24"/>
      <c r="C67" s="24"/>
      <c r="D67" s="25">
        <v>113280278</v>
      </c>
      <c r="E67" s="26">
        <v>113404021</v>
      </c>
      <c r="F67" s="26">
        <v>10310238</v>
      </c>
      <c r="G67" s="26">
        <v>8325321</v>
      </c>
      <c r="H67" s="26">
        <v>9550569</v>
      </c>
      <c r="I67" s="26">
        <v>28186128</v>
      </c>
      <c r="J67" s="26">
        <v>7562282</v>
      </c>
      <c r="K67" s="26">
        <v>10360764</v>
      </c>
      <c r="L67" s="26">
        <v>9494466</v>
      </c>
      <c r="M67" s="26">
        <v>27417512</v>
      </c>
      <c r="N67" s="26">
        <v>7979203</v>
      </c>
      <c r="O67" s="26">
        <v>8799232</v>
      </c>
      <c r="P67" s="26">
        <v>9800731</v>
      </c>
      <c r="Q67" s="26">
        <v>26579166</v>
      </c>
      <c r="R67" s="26"/>
      <c r="S67" s="26"/>
      <c r="T67" s="26"/>
      <c r="U67" s="26"/>
      <c r="V67" s="26">
        <v>82182806</v>
      </c>
      <c r="W67" s="26">
        <v>82694895</v>
      </c>
      <c r="X67" s="26"/>
      <c r="Y67" s="25"/>
      <c r="Z67" s="27">
        <v>113404021</v>
      </c>
    </row>
    <row r="68" spans="1:26" ht="12.75" hidden="1">
      <c r="A68" s="37" t="s">
        <v>31</v>
      </c>
      <c r="B68" s="19"/>
      <c r="C68" s="19"/>
      <c r="D68" s="20">
        <v>28804973</v>
      </c>
      <c r="E68" s="21">
        <v>28804972</v>
      </c>
      <c r="F68" s="21">
        <v>2049543</v>
      </c>
      <c r="G68" s="21">
        <v>2364536</v>
      </c>
      <c r="H68" s="21">
        <v>2635475</v>
      </c>
      <c r="I68" s="21">
        <v>7049554</v>
      </c>
      <c r="J68" s="21">
        <v>1978697</v>
      </c>
      <c r="K68" s="21">
        <v>1786978</v>
      </c>
      <c r="L68" s="21">
        <v>2574758</v>
      </c>
      <c r="M68" s="21">
        <v>6340433</v>
      </c>
      <c r="N68" s="21">
        <v>2019203</v>
      </c>
      <c r="O68" s="21">
        <v>1908980</v>
      </c>
      <c r="P68" s="21">
        <v>2019302</v>
      </c>
      <c r="Q68" s="21">
        <v>5947485</v>
      </c>
      <c r="R68" s="21"/>
      <c r="S68" s="21"/>
      <c r="T68" s="21"/>
      <c r="U68" s="21"/>
      <c r="V68" s="21">
        <v>19337472</v>
      </c>
      <c r="W68" s="21">
        <v>19337472</v>
      </c>
      <c r="X68" s="21"/>
      <c r="Y68" s="20"/>
      <c r="Z68" s="23">
        <v>28804972</v>
      </c>
    </row>
    <row r="69" spans="1:26" ht="12.75" hidden="1">
      <c r="A69" s="38" t="s">
        <v>32</v>
      </c>
      <c r="B69" s="19"/>
      <c r="C69" s="19"/>
      <c r="D69" s="20">
        <v>57062427</v>
      </c>
      <c r="E69" s="21">
        <v>57186171</v>
      </c>
      <c r="F69" s="21">
        <v>5282000</v>
      </c>
      <c r="G69" s="21">
        <v>4091000</v>
      </c>
      <c r="H69" s="21">
        <v>3946500</v>
      </c>
      <c r="I69" s="21">
        <v>13319500</v>
      </c>
      <c r="J69" s="21">
        <v>3716000</v>
      </c>
      <c r="K69" s="21">
        <v>6494000</v>
      </c>
      <c r="L69" s="21">
        <v>4830000</v>
      </c>
      <c r="M69" s="21">
        <v>15040000</v>
      </c>
      <c r="N69" s="21">
        <v>3991406</v>
      </c>
      <c r="O69" s="21">
        <v>4921658</v>
      </c>
      <c r="P69" s="21">
        <v>5024954</v>
      </c>
      <c r="Q69" s="21">
        <v>13938018</v>
      </c>
      <c r="R69" s="21"/>
      <c r="S69" s="21"/>
      <c r="T69" s="21"/>
      <c r="U69" s="21"/>
      <c r="V69" s="21">
        <v>42297518</v>
      </c>
      <c r="W69" s="21">
        <v>42809607</v>
      </c>
      <c r="X69" s="21"/>
      <c r="Y69" s="20"/>
      <c r="Z69" s="23">
        <v>57186171</v>
      </c>
    </row>
    <row r="70" spans="1:26" ht="12.75" hidden="1">
      <c r="A70" s="39" t="s">
        <v>103</v>
      </c>
      <c r="B70" s="19"/>
      <c r="C70" s="19"/>
      <c r="D70" s="20"/>
      <c r="E70" s="21">
        <v>123743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>
        <v>123743</v>
      </c>
    </row>
    <row r="71" spans="1:26" ht="12.75" hidden="1">
      <c r="A71" s="39" t="s">
        <v>104</v>
      </c>
      <c r="B71" s="19"/>
      <c r="C71" s="19"/>
      <c r="D71" s="20">
        <v>24507784</v>
      </c>
      <c r="E71" s="21">
        <v>24507785</v>
      </c>
      <c r="F71" s="21">
        <v>2568000</v>
      </c>
      <c r="G71" s="21">
        <v>1256000</v>
      </c>
      <c r="H71" s="21">
        <v>1562000</v>
      </c>
      <c r="I71" s="21">
        <v>5386000</v>
      </c>
      <c r="J71" s="21">
        <v>1356000</v>
      </c>
      <c r="K71" s="21">
        <v>2752000</v>
      </c>
      <c r="L71" s="21">
        <v>1456000</v>
      </c>
      <c r="M71" s="21">
        <v>5564000</v>
      </c>
      <c r="N71" s="21">
        <v>1467000</v>
      </c>
      <c r="O71" s="21">
        <v>2793284</v>
      </c>
      <c r="P71" s="21">
        <v>2098216</v>
      </c>
      <c r="Q71" s="21">
        <v>6358500</v>
      </c>
      <c r="R71" s="21"/>
      <c r="S71" s="21"/>
      <c r="T71" s="21"/>
      <c r="U71" s="21"/>
      <c r="V71" s="21">
        <v>17308500</v>
      </c>
      <c r="W71" s="21">
        <v>18355500</v>
      </c>
      <c r="X71" s="21"/>
      <c r="Y71" s="20"/>
      <c r="Z71" s="23">
        <v>24507785</v>
      </c>
    </row>
    <row r="72" spans="1:26" ht="12.75" hidden="1">
      <c r="A72" s="39" t="s">
        <v>105</v>
      </c>
      <c r="B72" s="19"/>
      <c r="C72" s="19"/>
      <c r="D72" s="20">
        <v>18860499</v>
      </c>
      <c r="E72" s="21">
        <v>18860499</v>
      </c>
      <c r="F72" s="21">
        <v>1358000</v>
      </c>
      <c r="G72" s="21">
        <v>1546000</v>
      </c>
      <c r="H72" s="21">
        <v>1236500</v>
      </c>
      <c r="I72" s="21">
        <v>4140500</v>
      </c>
      <c r="J72" s="21">
        <v>1354000</v>
      </c>
      <c r="K72" s="21">
        <v>2589000</v>
      </c>
      <c r="L72" s="21">
        <v>1785000</v>
      </c>
      <c r="M72" s="21">
        <v>5728000</v>
      </c>
      <c r="N72" s="21">
        <v>1498000</v>
      </c>
      <c r="O72" s="21">
        <v>1122372</v>
      </c>
      <c r="P72" s="21">
        <v>2051158</v>
      </c>
      <c r="Q72" s="21">
        <v>4671530</v>
      </c>
      <c r="R72" s="21"/>
      <c r="S72" s="21"/>
      <c r="T72" s="21"/>
      <c r="U72" s="21"/>
      <c r="V72" s="21">
        <v>14540030</v>
      </c>
      <c r="W72" s="21">
        <v>15067699</v>
      </c>
      <c r="X72" s="21"/>
      <c r="Y72" s="20"/>
      <c r="Z72" s="23">
        <v>18860499</v>
      </c>
    </row>
    <row r="73" spans="1:26" ht="12.75" hidden="1">
      <c r="A73" s="39" t="s">
        <v>106</v>
      </c>
      <c r="B73" s="19"/>
      <c r="C73" s="19"/>
      <c r="D73" s="20">
        <v>13694144</v>
      </c>
      <c r="E73" s="21">
        <v>13694144</v>
      </c>
      <c r="F73" s="21">
        <v>1356000</v>
      </c>
      <c r="G73" s="21">
        <v>1289000</v>
      </c>
      <c r="H73" s="21">
        <v>1148000</v>
      </c>
      <c r="I73" s="21">
        <v>3793000</v>
      </c>
      <c r="J73" s="21">
        <v>1006000</v>
      </c>
      <c r="K73" s="21">
        <v>1153000</v>
      </c>
      <c r="L73" s="21">
        <v>1589000</v>
      </c>
      <c r="M73" s="21">
        <v>3748000</v>
      </c>
      <c r="N73" s="21">
        <v>1026406</v>
      </c>
      <c r="O73" s="21">
        <v>1006002</v>
      </c>
      <c r="P73" s="21">
        <v>875580</v>
      </c>
      <c r="Q73" s="21">
        <v>2907988</v>
      </c>
      <c r="R73" s="21"/>
      <c r="S73" s="21"/>
      <c r="T73" s="21"/>
      <c r="U73" s="21"/>
      <c r="V73" s="21">
        <v>10448988</v>
      </c>
      <c r="W73" s="21">
        <v>9386408</v>
      </c>
      <c r="X73" s="21"/>
      <c r="Y73" s="20"/>
      <c r="Z73" s="23">
        <v>13694144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27412878</v>
      </c>
      <c r="E75" s="30">
        <v>27412878</v>
      </c>
      <c r="F75" s="30">
        <v>2978695</v>
      </c>
      <c r="G75" s="30">
        <v>1869785</v>
      </c>
      <c r="H75" s="30">
        <v>2968594</v>
      </c>
      <c r="I75" s="30">
        <v>7817074</v>
      </c>
      <c r="J75" s="30">
        <v>1867585</v>
      </c>
      <c r="K75" s="30">
        <v>2079786</v>
      </c>
      <c r="L75" s="30">
        <v>2089708</v>
      </c>
      <c r="M75" s="30">
        <v>6037079</v>
      </c>
      <c r="N75" s="30">
        <v>1968594</v>
      </c>
      <c r="O75" s="30">
        <v>1968594</v>
      </c>
      <c r="P75" s="30">
        <v>2756475</v>
      </c>
      <c r="Q75" s="30">
        <v>6693663</v>
      </c>
      <c r="R75" s="30"/>
      <c r="S75" s="30"/>
      <c r="T75" s="30"/>
      <c r="U75" s="30"/>
      <c r="V75" s="30">
        <v>20547816</v>
      </c>
      <c r="W75" s="30">
        <v>20547816</v>
      </c>
      <c r="X75" s="30"/>
      <c r="Y75" s="29"/>
      <c r="Z75" s="31">
        <v>27412878</v>
      </c>
    </row>
    <row r="76" spans="1:26" ht="12.75" hidden="1">
      <c r="A76" s="42" t="s">
        <v>287</v>
      </c>
      <c r="B76" s="32"/>
      <c r="C76" s="32"/>
      <c r="D76" s="33">
        <v>69742914</v>
      </c>
      <c r="E76" s="34">
        <v>69742914</v>
      </c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>
        <v>28473059</v>
      </c>
      <c r="X76" s="34"/>
      <c r="Y76" s="33"/>
      <c r="Z76" s="35">
        <v>69742914</v>
      </c>
    </row>
    <row r="77" spans="1:26" ht="12.75" hidden="1">
      <c r="A77" s="37" t="s">
        <v>31</v>
      </c>
      <c r="B77" s="19"/>
      <c r="C77" s="19"/>
      <c r="D77" s="20">
        <v>28804973</v>
      </c>
      <c r="E77" s="21">
        <v>28804973</v>
      </c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>
        <v>13584869</v>
      </c>
      <c r="X77" s="21"/>
      <c r="Y77" s="20"/>
      <c r="Z77" s="23">
        <v>28804973</v>
      </c>
    </row>
    <row r="78" spans="1:26" ht="12.75" hidden="1">
      <c r="A78" s="38" t="s">
        <v>32</v>
      </c>
      <c r="B78" s="19"/>
      <c r="C78" s="19"/>
      <c r="D78" s="20">
        <v>13525063</v>
      </c>
      <c r="E78" s="21">
        <v>13525063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8194527</v>
      </c>
      <c r="X78" s="21"/>
      <c r="Y78" s="20"/>
      <c r="Z78" s="23">
        <v>13525063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>
        <v>7157664</v>
      </c>
      <c r="E80" s="21">
        <v>7157664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4183639</v>
      </c>
      <c r="X80" s="21"/>
      <c r="Y80" s="20"/>
      <c r="Z80" s="23">
        <v>7157664</v>
      </c>
    </row>
    <row r="81" spans="1:26" ht="12.75" hidden="1">
      <c r="A81" s="39" t="s">
        <v>105</v>
      </c>
      <c r="B81" s="19"/>
      <c r="C81" s="19"/>
      <c r="D81" s="20">
        <v>3479798</v>
      </c>
      <c r="E81" s="21">
        <v>3479798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2076127</v>
      </c>
      <c r="X81" s="21"/>
      <c r="Y81" s="20"/>
      <c r="Z81" s="23">
        <v>3479798</v>
      </c>
    </row>
    <row r="82" spans="1:26" ht="12.75" hidden="1">
      <c r="A82" s="39" t="s">
        <v>106</v>
      </c>
      <c r="B82" s="19"/>
      <c r="C82" s="19"/>
      <c r="D82" s="20">
        <v>2887601</v>
      </c>
      <c r="E82" s="21">
        <v>2887601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1934761</v>
      </c>
      <c r="X82" s="21"/>
      <c r="Y82" s="20"/>
      <c r="Z82" s="23">
        <v>2887601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27412878</v>
      </c>
      <c r="E84" s="30">
        <v>27412878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6693663</v>
      </c>
      <c r="X84" s="30"/>
      <c r="Y84" s="29"/>
      <c r="Z84" s="31">
        <v>27412878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6925255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500000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1425255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1425255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5000000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5000000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200000</v>
      </c>
      <c r="F22" s="345">
        <f t="shared" si="6"/>
        <v>496000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372000</v>
      </c>
      <c r="Y22" s="345">
        <f t="shared" si="6"/>
        <v>-372000</v>
      </c>
      <c r="Z22" s="336">
        <f>+IF(X22&lt;&gt;0,+(Y22/X22)*100,0)</f>
        <v>-100</v>
      </c>
      <c r="AA22" s="350">
        <f>SUM(AA23:AA32)</f>
        <v>496000</v>
      </c>
    </row>
    <row r="23" spans="1:27" ht="12.75">
      <c r="A23" s="361" t="s">
        <v>237</v>
      </c>
      <c r="B23" s="142"/>
      <c r="C23" s="60"/>
      <c r="D23" s="340"/>
      <c r="E23" s="60">
        <v>50000</v>
      </c>
      <c r="F23" s="59">
        <v>48000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36000</v>
      </c>
      <c r="Y23" s="59">
        <v>-36000</v>
      </c>
      <c r="Z23" s="61">
        <v>-100</v>
      </c>
      <c r="AA23" s="62">
        <v>48000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150000</v>
      </c>
      <c r="F32" s="59">
        <v>448000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336000</v>
      </c>
      <c r="Y32" s="59">
        <v>-336000</v>
      </c>
      <c r="Z32" s="61">
        <v>-100</v>
      </c>
      <c r="AA32" s="62">
        <v>448000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11095000</v>
      </c>
      <c r="F40" s="345">
        <f t="shared" si="9"/>
        <v>16068500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12051375</v>
      </c>
      <c r="Y40" s="345">
        <f t="shared" si="9"/>
        <v>-12051375</v>
      </c>
      <c r="Z40" s="336">
        <f>+IF(X40&lt;&gt;0,+(Y40/X40)*100,0)</f>
        <v>-100</v>
      </c>
      <c r="AA40" s="350">
        <f>SUM(AA41:AA49)</f>
        <v>16068500</v>
      </c>
    </row>
    <row r="41" spans="1:27" ht="12.75">
      <c r="A41" s="361" t="s">
        <v>248</v>
      </c>
      <c r="B41" s="142"/>
      <c r="C41" s="362"/>
      <c r="D41" s="363"/>
      <c r="E41" s="362">
        <v>2000000</v>
      </c>
      <c r="F41" s="364">
        <v>2050000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1537500</v>
      </c>
      <c r="Y41" s="364">
        <v>-1537500</v>
      </c>
      <c r="Z41" s="365">
        <v>-100</v>
      </c>
      <c r="AA41" s="366">
        <v>2050000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1750000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1312500</v>
      </c>
      <c r="Y43" s="370">
        <v>-1312500</v>
      </c>
      <c r="Z43" s="371">
        <v>-100</v>
      </c>
      <c r="AA43" s="303">
        <v>1750000</v>
      </c>
    </row>
    <row r="44" spans="1:27" ht="12.75">
      <c r="A44" s="361" t="s">
        <v>251</v>
      </c>
      <c r="B44" s="136"/>
      <c r="C44" s="60"/>
      <c r="D44" s="368"/>
      <c r="E44" s="54">
        <v>20000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200000</v>
      </c>
      <c r="F48" s="53">
        <v>160000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120000</v>
      </c>
      <c r="Y48" s="53">
        <v>-120000</v>
      </c>
      <c r="Z48" s="94">
        <v>-100</v>
      </c>
      <c r="AA48" s="95">
        <v>160000</v>
      </c>
    </row>
    <row r="49" spans="1:27" ht="12.75">
      <c r="A49" s="361" t="s">
        <v>93</v>
      </c>
      <c r="B49" s="136"/>
      <c r="C49" s="54"/>
      <c r="D49" s="368"/>
      <c r="E49" s="54">
        <v>8875000</v>
      </c>
      <c r="F49" s="53">
        <v>12108500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9081375</v>
      </c>
      <c r="Y49" s="53">
        <v>-9081375</v>
      </c>
      <c r="Z49" s="94">
        <v>-100</v>
      </c>
      <c r="AA49" s="95">
        <v>12108500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>
        <v>20000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18240255</v>
      </c>
      <c r="F60" s="264">
        <f t="shared" si="14"/>
        <v>16564500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12423375</v>
      </c>
      <c r="Y60" s="264">
        <f t="shared" si="14"/>
        <v>-12423375</v>
      </c>
      <c r="Z60" s="337">
        <f>+IF(X60&lt;&gt;0,+(Y60/X60)*100,0)</f>
        <v>-100</v>
      </c>
      <c r="AA60" s="232">
        <f>+AA57+AA54+AA51+AA40+AA37+AA34+AA22+AA5</f>
        <v>16564500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146066878</v>
      </c>
      <c r="F5" s="100">
        <f t="shared" si="0"/>
        <v>143468173</v>
      </c>
      <c r="G5" s="100">
        <f t="shared" si="0"/>
        <v>38540586</v>
      </c>
      <c r="H5" s="100">
        <f t="shared" si="0"/>
        <v>6623480</v>
      </c>
      <c r="I5" s="100">
        <f t="shared" si="0"/>
        <v>7354016</v>
      </c>
      <c r="J5" s="100">
        <f t="shared" si="0"/>
        <v>52518082</v>
      </c>
      <c r="K5" s="100">
        <f t="shared" si="0"/>
        <v>4357611</v>
      </c>
      <c r="L5" s="100">
        <f t="shared" si="0"/>
        <v>38671669</v>
      </c>
      <c r="M5" s="100">
        <f t="shared" si="0"/>
        <v>5187137</v>
      </c>
      <c r="N5" s="100">
        <f t="shared" si="0"/>
        <v>48216417</v>
      </c>
      <c r="O5" s="100">
        <f t="shared" si="0"/>
        <v>4728754</v>
      </c>
      <c r="P5" s="100">
        <f t="shared" si="0"/>
        <v>4400542</v>
      </c>
      <c r="Q5" s="100">
        <f t="shared" si="0"/>
        <v>26954926</v>
      </c>
      <c r="R5" s="100">
        <f t="shared" si="0"/>
        <v>36084222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136818721</v>
      </c>
      <c r="X5" s="100">
        <f t="shared" si="0"/>
        <v>123616733</v>
      </c>
      <c r="Y5" s="100">
        <f t="shared" si="0"/>
        <v>13201988</v>
      </c>
      <c r="Z5" s="137">
        <f>+IF(X5&lt;&gt;0,+(Y5/X5)*100,0)</f>
        <v>10.679774234124114</v>
      </c>
      <c r="AA5" s="153">
        <f>SUM(AA6:AA8)</f>
        <v>143468173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146066878</v>
      </c>
      <c r="F7" s="159">
        <v>143468173</v>
      </c>
      <c r="G7" s="159">
        <v>38540586</v>
      </c>
      <c r="H7" s="159">
        <v>6623480</v>
      </c>
      <c r="I7" s="159">
        <v>7354016</v>
      </c>
      <c r="J7" s="159">
        <v>52518082</v>
      </c>
      <c r="K7" s="159">
        <v>4357611</v>
      </c>
      <c r="L7" s="159">
        <v>38671669</v>
      </c>
      <c r="M7" s="159">
        <v>5187137</v>
      </c>
      <c r="N7" s="159">
        <v>48216417</v>
      </c>
      <c r="O7" s="159">
        <v>4728754</v>
      </c>
      <c r="P7" s="159">
        <v>4400542</v>
      </c>
      <c r="Q7" s="159">
        <v>26954926</v>
      </c>
      <c r="R7" s="159">
        <v>36084222</v>
      </c>
      <c r="S7" s="159"/>
      <c r="T7" s="159"/>
      <c r="U7" s="159"/>
      <c r="V7" s="159"/>
      <c r="W7" s="159">
        <v>136818721</v>
      </c>
      <c r="X7" s="159">
        <v>123616733</v>
      </c>
      <c r="Y7" s="159">
        <v>13201988</v>
      </c>
      <c r="Z7" s="141">
        <v>10.68</v>
      </c>
      <c r="AA7" s="157">
        <v>143468173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62062427</v>
      </c>
      <c r="F19" s="100">
        <f t="shared" si="3"/>
        <v>62186171</v>
      </c>
      <c r="G19" s="100">
        <f t="shared" si="3"/>
        <v>5282000</v>
      </c>
      <c r="H19" s="100">
        <f t="shared" si="3"/>
        <v>4091000</v>
      </c>
      <c r="I19" s="100">
        <f t="shared" si="3"/>
        <v>3946500</v>
      </c>
      <c r="J19" s="100">
        <f t="shared" si="3"/>
        <v>13319500</v>
      </c>
      <c r="K19" s="100">
        <f t="shared" si="3"/>
        <v>3716000</v>
      </c>
      <c r="L19" s="100">
        <f t="shared" si="3"/>
        <v>6494000</v>
      </c>
      <c r="M19" s="100">
        <f t="shared" si="3"/>
        <v>4830000</v>
      </c>
      <c r="N19" s="100">
        <f t="shared" si="3"/>
        <v>15040000</v>
      </c>
      <c r="O19" s="100">
        <f t="shared" si="3"/>
        <v>3991406</v>
      </c>
      <c r="P19" s="100">
        <f t="shared" si="3"/>
        <v>4921658</v>
      </c>
      <c r="Q19" s="100">
        <f t="shared" si="3"/>
        <v>5024954</v>
      </c>
      <c r="R19" s="100">
        <f t="shared" si="3"/>
        <v>13938018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42297518</v>
      </c>
      <c r="X19" s="100">
        <f t="shared" si="3"/>
        <v>13020824</v>
      </c>
      <c r="Y19" s="100">
        <f t="shared" si="3"/>
        <v>29276694</v>
      </c>
      <c r="Z19" s="137">
        <f>+IF(X19&lt;&gt;0,+(Y19/X19)*100,0)</f>
        <v>224.84517108901863</v>
      </c>
      <c r="AA19" s="153">
        <f>SUM(AA20:AA23)</f>
        <v>62186171</v>
      </c>
    </row>
    <row r="20" spans="1:27" ht="12.75">
      <c r="A20" s="138" t="s">
        <v>89</v>
      </c>
      <c r="B20" s="136"/>
      <c r="C20" s="155"/>
      <c r="D20" s="155"/>
      <c r="E20" s="156">
        <v>5000000</v>
      </c>
      <c r="F20" s="60">
        <v>5123743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2999997</v>
      </c>
      <c r="Y20" s="60">
        <v>-2999997</v>
      </c>
      <c r="Z20" s="140">
        <v>-100</v>
      </c>
      <c r="AA20" s="155">
        <v>5123743</v>
      </c>
    </row>
    <row r="21" spans="1:27" ht="12.75">
      <c r="A21" s="138" t="s">
        <v>90</v>
      </c>
      <c r="B21" s="136"/>
      <c r="C21" s="155"/>
      <c r="D21" s="155"/>
      <c r="E21" s="156">
        <v>24507784</v>
      </c>
      <c r="F21" s="60">
        <v>24507785</v>
      </c>
      <c r="G21" s="60">
        <v>2568000</v>
      </c>
      <c r="H21" s="60">
        <v>1256000</v>
      </c>
      <c r="I21" s="60">
        <v>1562000</v>
      </c>
      <c r="J21" s="60">
        <v>5386000</v>
      </c>
      <c r="K21" s="60">
        <v>1356000</v>
      </c>
      <c r="L21" s="60">
        <v>2752000</v>
      </c>
      <c r="M21" s="60">
        <v>1456000</v>
      </c>
      <c r="N21" s="60">
        <v>5564000</v>
      </c>
      <c r="O21" s="60">
        <v>1467000</v>
      </c>
      <c r="P21" s="60">
        <v>2793284</v>
      </c>
      <c r="Q21" s="60">
        <v>2098216</v>
      </c>
      <c r="R21" s="60">
        <v>6358500</v>
      </c>
      <c r="S21" s="60"/>
      <c r="T21" s="60"/>
      <c r="U21" s="60"/>
      <c r="V21" s="60"/>
      <c r="W21" s="60">
        <v>17308500</v>
      </c>
      <c r="X21" s="60">
        <v>5252275</v>
      </c>
      <c r="Y21" s="60">
        <v>12056225</v>
      </c>
      <c r="Z21" s="140">
        <v>229.54</v>
      </c>
      <c r="AA21" s="155">
        <v>24507785</v>
      </c>
    </row>
    <row r="22" spans="1:27" ht="12.75">
      <c r="A22" s="138" t="s">
        <v>91</v>
      </c>
      <c r="B22" s="136"/>
      <c r="C22" s="157"/>
      <c r="D22" s="157"/>
      <c r="E22" s="158">
        <v>18860499</v>
      </c>
      <c r="F22" s="159">
        <v>18860499</v>
      </c>
      <c r="G22" s="159">
        <v>1358000</v>
      </c>
      <c r="H22" s="159">
        <v>1546000</v>
      </c>
      <c r="I22" s="159">
        <v>1236500</v>
      </c>
      <c r="J22" s="159">
        <v>4140500</v>
      </c>
      <c r="K22" s="159">
        <v>1354000</v>
      </c>
      <c r="L22" s="159">
        <v>2589000</v>
      </c>
      <c r="M22" s="159">
        <v>1785000</v>
      </c>
      <c r="N22" s="159">
        <v>5728000</v>
      </c>
      <c r="O22" s="159">
        <v>1498000</v>
      </c>
      <c r="P22" s="159">
        <v>1122372</v>
      </c>
      <c r="Q22" s="159">
        <v>2051158</v>
      </c>
      <c r="R22" s="159">
        <v>4671530</v>
      </c>
      <c r="S22" s="159"/>
      <c r="T22" s="159"/>
      <c r="U22" s="159"/>
      <c r="V22" s="159"/>
      <c r="W22" s="159">
        <v>14540030</v>
      </c>
      <c r="X22" s="159">
        <v>2570362</v>
      </c>
      <c r="Y22" s="159">
        <v>11969668</v>
      </c>
      <c r="Z22" s="141">
        <v>465.68</v>
      </c>
      <c r="AA22" s="157">
        <v>18860499</v>
      </c>
    </row>
    <row r="23" spans="1:27" ht="12.75">
      <c r="A23" s="138" t="s">
        <v>92</v>
      </c>
      <c r="B23" s="136"/>
      <c r="C23" s="155"/>
      <c r="D23" s="155"/>
      <c r="E23" s="156">
        <v>13694144</v>
      </c>
      <c r="F23" s="60">
        <v>13694144</v>
      </c>
      <c r="G23" s="60">
        <v>1356000</v>
      </c>
      <c r="H23" s="60">
        <v>1289000</v>
      </c>
      <c r="I23" s="60">
        <v>1148000</v>
      </c>
      <c r="J23" s="60">
        <v>3793000</v>
      </c>
      <c r="K23" s="60">
        <v>1006000</v>
      </c>
      <c r="L23" s="60">
        <v>1153000</v>
      </c>
      <c r="M23" s="60">
        <v>1589000</v>
      </c>
      <c r="N23" s="60">
        <v>3748000</v>
      </c>
      <c r="O23" s="60">
        <v>1026406</v>
      </c>
      <c r="P23" s="60">
        <v>1006002</v>
      </c>
      <c r="Q23" s="60">
        <v>875580</v>
      </c>
      <c r="R23" s="60">
        <v>2907988</v>
      </c>
      <c r="S23" s="60"/>
      <c r="T23" s="60"/>
      <c r="U23" s="60"/>
      <c r="V23" s="60"/>
      <c r="W23" s="60">
        <v>10448988</v>
      </c>
      <c r="X23" s="60">
        <v>2198190</v>
      </c>
      <c r="Y23" s="60">
        <v>8250798</v>
      </c>
      <c r="Z23" s="140">
        <v>375.35</v>
      </c>
      <c r="AA23" s="155">
        <v>13694144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27080000</v>
      </c>
      <c r="F24" s="100">
        <v>27080000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31144334</v>
      </c>
      <c r="Y24" s="100">
        <v>-31144334</v>
      </c>
      <c r="Z24" s="137">
        <v>-100</v>
      </c>
      <c r="AA24" s="153">
        <v>27080000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235209305</v>
      </c>
      <c r="F25" s="73">
        <f t="shared" si="4"/>
        <v>232734344</v>
      </c>
      <c r="G25" s="73">
        <f t="shared" si="4"/>
        <v>43822586</v>
      </c>
      <c r="H25" s="73">
        <f t="shared" si="4"/>
        <v>10714480</v>
      </c>
      <c r="I25" s="73">
        <f t="shared" si="4"/>
        <v>11300516</v>
      </c>
      <c r="J25" s="73">
        <f t="shared" si="4"/>
        <v>65837582</v>
      </c>
      <c r="K25" s="73">
        <f t="shared" si="4"/>
        <v>8073611</v>
      </c>
      <c r="L25" s="73">
        <f t="shared" si="4"/>
        <v>45165669</v>
      </c>
      <c r="M25" s="73">
        <f t="shared" si="4"/>
        <v>10017137</v>
      </c>
      <c r="N25" s="73">
        <f t="shared" si="4"/>
        <v>63256417</v>
      </c>
      <c r="O25" s="73">
        <f t="shared" si="4"/>
        <v>8720160</v>
      </c>
      <c r="P25" s="73">
        <f t="shared" si="4"/>
        <v>9322200</v>
      </c>
      <c r="Q25" s="73">
        <f t="shared" si="4"/>
        <v>31979880</v>
      </c>
      <c r="R25" s="73">
        <f t="shared" si="4"/>
        <v>50022240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179116239</v>
      </c>
      <c r="X25" s="73">
        <f t="shared" si="4"/>
        <v>167781891</v>
      </c>
      <c r="Y25" s="73">
        <f t="shared" si="4"/>
        <v>11334348</v>
      </c>
      <c r="Z25" s="170">
        <f>+IF(X25&lt;&gt;0,+(Y25/X25)*100,0)</f>
        <v>6.755406040810446</v>
      </c>
      <c r="AA25" s="168">
        <f>+AA5+AA9+AA15+AA19+AA24</f>
        <v>232734344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164340703</v>
      </c>
      <c r="F28" s="100">
        <f t="shared" si="5"/>
        <v>159872016</v>
      </c>
      <c r="G28" s="100">
        <f t="shared" si="5"/>
        <v>18563634</v>
      </c>
      <c r="H28" s="100">
        <f t="shared" si="5"/>
        <v>10169696</v>
      </c>
      <c r="I28" s="100">
        <f t="shared" si="5"/>
        <v>10714138</v>
      </c>
      <c r="J28" s="100">
        <f t="shared" si="5"/>
        <v>39447468</v>
      </c>
      <c r="K28" s="100">
        <f t="shared" si="5"/>
        <v>9734340</v>
      </c>
      <c r="L28" s="100">
        <f t="shared" si="5"/>
        <v>13007968</v>
      </c>
      <c r="M28" s="100">
        <f t="shared" si="5"/>
        <v>12310109</v>
      </c>
      <c r="N28" s="100">
        <f t="shared" si="5"/>
        <v>35052417</v>
      </c>
      <c r="O28" s="100">
        <f t="shared" si="5"/>
        <v>12312310</v>
      </c>
      <c r="P28" s="100">
        <f t="shared" si="5"/>
        <v>9684847</v>
      </c>
      <c r="Q28" s="100">
        <f t="shared" si="5"/>
        <v>26744441</v>
      </c>
      <c r="R28" s="100">
        <f t="shared" si="5"/>
        <v>48741598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123241483</v>
      </c>
      <c r="X28" s="100">
        <f t="shared" si="5"/>
        <v>100564775</v>
      </c>
      <c r="Y28" s="100">
        <f t="shared" si="5"/>
        <v>22676708</v>
      </c>
      <c r="Z28" s="137">
        <f>+IF(X28&lt;&gt;0,+(Y28/X28)*100,0)</f>
        <v>22.549354880970995</v>
      </c>
      <c r="AA28" s="153">
        <f>SUM(AA29:AA31)</f>
        <v>159872016</v>
      </c>
    </row>
    <row r="29" spans="1:27" ht="12.75">
      <c r="A29" s="138" t="s">
        <v>75</v>
      </c>
      <c r="B29" s="136"/>
      <c r="C29" s="155"/>
      <c r="D29" s="155"/>
      <c r="E29" s="156">
        <v>62755316</v>
      </c>
      <c r="F29" s="60">
        <v>61979400</v>
      </c>
      <c r="G29" s="60">
        <v>682196</v>
      </c>
      <c r="H29" s="60">
        <v>682196</v>
      </c>
      <c r="I29" s="60">
        <v>682196</v>
      </c>
      <c r="J29" s="60">
        <v>2046588</v>
      </c>
      <c r="K29" s="60">
        <v>682196</v>
      </c>
      <c r="L29" s="60">
        <v>682196</v>
      </c>
      <c r="M29" s="60">
        <v>682196</v>
      </c>
      <c r="N29" s="60">
        <v>2046588</v>
      </c>
      <c r="O29" s="60">
        <v>682196</v>
      </c>
      <c r="P29" s="60">
        <v>682196</v>
      </c>
      <c r="Q29" s="60">
        <v>682196</v>
      </c>
      <c r="R29" s="60">
        <v>2046588</v>
      </c>
      <c r="S29" s="60"/>
      <c r="T29" s="60"/>
      <c r="U29" s="60"/>
      <c r="V29" s="60"/>
      <c r="W29" s="60">
        <v>6139764</v>
      </c>
      <c r="X29" s="60">
        <v>43596194</v>
      </c>
      <c r="Y29" s="60">
        <v>-37456430</v>
      </c>
      <c r="Z29" s="140">
        <v>-85.92</v>
      </c>
      <c r="AA29" s="155">
        <v>61979400</v>
      </c>
    </row>
    <row r="30" spans="1:27" ht="12.75">
      <c r="A30" s="138" t="s">
        <v>76</v>
      </c>
      <c r="B30" s="136"/>
      <c r="C30" s="157"/>
      <c r="D30" s="157"/>
      <c r="E30" s="158">
        <v>101585387</v>
      </c>
      <c r="F30" s="159">
        <v>66371450</v>
      </c>
      <c r="G30" s="159">
        <v>10732221</v>
      </c>
      <c r="H30" s="159">
        <v>2338283</v>
      </c>
      <c r="I30" s="159">
        <v>2882725</v>
      </c>
      <c r="J30" s="159">
        <v>15953229</v>
      </c>
      <c r="K30" s="159">
        <v>1902927</v>
      </c>
      <c r="L30" s="159">
        <v>5176555</v>
      </c>
      <c r="M30" s="159">
        <v>4478696</v>
      </c>
      <c r="N30" s="159">
        <v>11558178</v>
      </c>
      <c r="O30" s="159">
        <v>4480897</v>
      </c>
      <c r="P30" s="159">
        <v>1853434</v>
      </c>
      <c r="Q30" s="159">
        <v>18913028</v>
      </c>
      <c r="R30" s="159">
        <v>25247359</v>
      </c>
      <c r="S30" s="159"/>
      <c r="T30" s="159"/>
      <c r="U30" s="159"/>
      <c r="V30" s="159"/>
      <c r="W30" s="159">
        <v>52758766</v>
      </c>
      <c r="X30" s="159">
        <v>56968581</v>
      </c>
      <c r="Y30" s="159">
        <v>-4209815</v>
      </c>
      <c r="Z30" s="141">
        <v>-7.39</v>
      </c>
      <c r="AA30" s="157">
        <v>66371450</v>
      </c>
    </row>
    <row r="31" spans="1:27" ht="12.75">
      <c r="A31" s="138" t="s">
        <v>77</v>
      </c>
      <c r="B31" s="136"/>
      <c r="C31" s="155"/>
      <c r="D31" s="155"/>
      <c r="E31" s="156"/>
      <c r="F31" s="60">
        <v>31521166</v>
      </c>
      <c r="G31" s="60">
        <v>7149217</v>
      </c>
      <c r="H31" s="60">
        <v>7149217</v>
      </c>
      <c r="I31" s="60">
        <v>7149217</v>
      </c>
      <c r="J31" s="60">
        <v>21447651</v>
      </c>
      <c r="K31" s="60">
        <v>7149217</v>
      </c>
      <c r="L31" s="60">
        <v>7149217</v>
      </c>
      <c r="M31" s="60">
        <v>7149217</v>
      </c>
      <c r="N31" s="60">
        <v>21447651</v>
      </c>
      <c r="O31" s="60">
        <v>7149217</v>
      </c>
      <c r="P31" s="60">
        <v>7149217</v>
      </c>
      <c r="Q31" s="60">
        <v>7149217</v>
      </c>
      <c r="R31" s="60">
        <v>21447651</v>
      </c>
      <c r="S31" s="60"/>
      <c r="T31" s="60"/>
      <c r="U31" s="60"/>
      <c r="V31" s="60"/>
      <c r="W31" s="60">
        <v>64342953</v>
      </c>
      <c r="X31" s="60"/>
      <c r="Y31" s="60">
        <v>64342953</v>
      </c>
      <c r="Z31" s="140">
        <v>0</v>
      </c>
      <c r="AA31" s="155">
        <v>31521166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11232600</v>
      </c>
      <c r="F32" s="100">
        <f t="shared" si="6"/>
        <v>10814150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10935747</v>
      </c>
      <c r="Y32" s="100">
        <f t="shared" si="6"/>
        <v>-10935747</v>
      </c>
      <c r="Z32" s="137">
        <f>+IF(X32&lt;&gt;0,+(Y32/X32)*100,0)</f>
        <v>-100</v>
      </c>
      <c r="AA32" s="153">
        <f>SUM(AA33:AA37)</f>
        <v>10814150</v>
      </c>
    </row>
    <row r="33" spans="1:27" ht="12.75">
      <c r="A33" s="138" t="s">
        <v>79</v>
      </c>
      <c r="B33" s="136"/>
      <c r="C33" s="155"/>
      <c r="D33" s="155"/>
      <c r="E33" s="156">
        <v>11232600</v>
      </c>
      <c r="F33" s="60">
        <v>10814150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10935747</v>
      </c>
      <c r="Y33" s="60">
        <v>-10935747</v>
      </c>
      <c r="Z33" s="140">
        <v>-100</v>
      </c>
      <c r="AA33" s="155">
        <v>10814150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4911989</v>
      </c>
      <c r="F38" s="100">
        <f t="shared" si="7"/>
        <v>4555790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3205247</v>
      </c>
      <c r="Y38" s="100">
        <f t="shared" si="7"/>
        <v>-3205247</v>
      </c>
      <c r="Z38" s="137">
        <f>+IF(X38&lt;&gt;0,+(Y38/X38)*100,0)</f>
        <v>-100</v>
      </c>
      <c r="AA38" s="153">
        <f>SUM(AA39:AA41)</f>
        <v>4555790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>
        <v>4911989</v>
      </c>
      <c r="F40" s="60">
        <v>4555790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3205247</v>
      </c>
      <c r="Y40" s="60">
        <v>-3205247</v>
      </c>
      <c r="Z40" s="140">
        <v>-100</v>
      </c>
      <c r="AA40" s="155">
        <v>4555790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31807629</v>
      </c>
      <c r="F42" s="100">
        <f t="shared" si="8"/>
        <v>34135232</v>
      </c>
      <c r="G42" s="100">
        <f t="shared" si="8"/>
        <v>3000000</v>
      </c>
      <c r="H42" s="100">
        <f t="shared" si="8"/>
        <v>0</v>
      </c>
      <c r="I42" s="100">
        <f t="shared" si="8"/>
        <v>0</v>
      </c>
      <c r="J42" s="100">
        <f t="shared" si="8"/>
        <v>3000000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3000000</v>
      </c>
      <c r="R42" s="100">
        <f t="shared" si="8"/>
        <v>3000000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6000000</v>
      </c>
      <c r="X42" s="100">
        <f t="shared" si="8"/>
        <v>23676753</v>
      </c>
      <c r="Y42" s="100">
        <f t="shared" si="8"/>
        <v>-17676753</v>
      </c>
      <c r="Z42" s="137">
        <f>+IF(X42&lt;&gt;0,+(Y42/X42)*100,0)</f>
        <v>-74.65868736308565</v>
      </c>
      <c r="AA42" s="153">
        <f>SUM(AA43:AA46)</f>
        <v>34135232</v>
      </c>
    </row>
    <row r="43" spans="1:27" ht="12.75">
      <c r="A43" s="138" t="s">
        <v>89</v>
      </c>
      <c r="B43" s="136"/>
      <c r="C43" s="155"/>
      <c r="D43" s="155"/>
      <c r="E43" s="156">
        <v>7685341</v>
      </c>
      <c r="F43" s="60">
        <v>9569429</v>
      </c>
      <c r="G43" s="60">
        <v>2000000</v>
      </c>
      <c r="H43" s="60"/>
      <c r="I43" s="60"/>
      <c r="J43" s="60">
        <v>2000000</v>
      </c>
      <c r="K43" s="60"/>
      <c r="L43" s="60"/>
      <c r="M43" s="60"/>
      <c r="N43" s="60"/>
      <c r="O43" s="60"/>
      <c r="P43" s="60"/>
      <c r="Q43" s="60">
        <v>2000000</v>
      </c>
      <c r="R43" s="60">
        <v>2000000</v>
      </c>
      <c r="S43" s="60"/>
      <c r="T43" s="60"/>
      <c r="U43" s="60"/>
      <c r="V43" s="60"/>
      <c r="W43" s="60">
        <v>4000000</v>
      </c>
      <c r="X43" s="60">
        <v>5457003</v>
      </c>
      <c r="Y43" s="60">
        <v>-1457003</v>
      </c>
      <c r="Z43" s="140">
        <v>-26.7</v>
      </c>
      <c r="AA43" s="155">
        <v>9569429</v>
      </c>
    </row>
    <row r="44" spans="1:27" ht="12.75">
      <c r="A44" s="138" t="s">
        <v>90</v>
      </c>
      <c r="B44" s="136"/>
      <c r="C44" s="155"/>
      <c r="D44" s="155"/>
      <c r="E44" s="156">
        <v>24122288</v>
      </c>
      <c r="F44" s="60">
        <v>24565803</v>
      </c>
      <c r="G44" s="60">
        <v>1000000</v>
      </c>
      <c r="H44" s="60"/>
      <c r="I44" s="60"/>
      <c r="J44" s="60">
        <v>1000000</v>
      </c>
      <c r="K44" s="60"/>
      <c r="L44" s="60"/>
      <c r="M44" s="60"/>
      <c r="N44" s="60"/>
      <c r="O44" s="60"/>
      <c r="P44" s="60"/>
      <c r="Q44" s="60">
        <v>1000000</v>
      </c>
      <c r="R44" s="60">
        <v>1000000</v>
      </c>
      <c r="S44" s="60"/>
      <c r="T44" s="60"/>
      <c r="U44" s="60"/>
      <c r="V44" s="60"/>
      <c r="W44" s="60">
        <v>2000000</v>
      </c>
      <c r="X44" s="60">
        <v>18219750</v>
      </c>
      <c r="Y44" s="60">
        <v>-16219750</v>
      </c>
      <c r="Z44" s="140">
        <v>-89.02</v>
      </c>
      <c r="AA44" s="155">
        <v>24565803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>
        <v>1238087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735003</v>
      </c>
      <c r="Y47" s="100">
        <v>-735003</v>
      </c>
      <c r="Z47" s="137">
        <v>-100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213531008</v>
      </c>
      <c r="F48" s="73">
        <f t="shared" si="9"/>
        <v>209377188</v>
      </c>
      <c r="G48" s="73">
        <f t="shared" si="9"/>
        <v>21563634</v>
      </c>
      <c r="H48" s="73">
        <f t="shared" si="9"/>
        <v>10169696</v>
      </c>
      <c r="I48" s="73">
        <f t="shared" si="9"/>
        <v>10714138</v>
      </c>
      <c r="J48" s="73">
        <f t="shared" si="9"/>
        <v>42447468</v>
      </c>
      <c r="K48" s="73">
        <f t="shared" si="9"/>
        <v>9734340</v>
      </c>
      <c r="L48" s="73">
        <f t="shared" si="9"/>
        <v>13007968</v>
      </c>
      <c r="M48" s="73">
        <f t="shared" si="9"/>
        <v>12310109</v>
      </c>
      <c r="N48" s="73">
        <f t="shared" si="9"/>
        <v>35052417</v>
      </c>
      <c r="O48" s="73">
        <f t="shared" si="9"/>
        <v>12312310</v>
      </c>
      <c r="P48" s="73">
        <f t="shared" si="9"/>
        <v>9684847</v>
      </c>
      <c r="Q48" s="73">
        <f t="shared" si="9"/>
        <v>29744441</v>
      </c>
      <c r="R48" s="73">
        <f t="shared" si="9"/>
        <v>51741598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129241483</v>
      </c>
      <c r="X48" s="73">
        <f t="shared" si="9"/>
        <v>139117525</v>
      </c>
      <c r="Y48" s="73">
        <f t="shared" si="9"/>
        <v>-9876042</v>
      </c>
      <c r="Z48" s="170">
        <f>+IF(X48&lt;&gt;0,+(Y48/X48)*100,0)</f>
        <v>-7.099063902984186</v>
      </c>
      <c r="AA48" s="168">
        <f>+AA28+AA32+AA38+AA42+AA47</f>
        <v>209377188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21678297</v>
      </c>
      <c r="F49" s="173">
        <f t="shared" si="10"/>
        <v>23357156</v>
      </c>
      <c r="G49" s="173">
        <f t="shared" si="10"/>
        <v>22258952</v>
      </c>
      <c r="H49" s="173">
        <f t="shared" si="10"/>
        <v>544784</v>
      </c>
      <c r="I49" s="173">
        <f t="shared" si="10"/>
        <v>586378</v>
      </c>
      <c r="J49" s="173">
        <f t="shared" si="10"/>
        <v>23390114</v>
      </c>
      <c r="K49" s="173">
        <f t="shared" si="10"/>
        <v>-1660729</v>
      </c>
      <c r="L49" s="173">
        <f t="shared" si="10"/>
        <v>32157701</v>
      </c>
      <c r="M49" s="173">
        <f t="shared" si="10"/>
        <v>-2292972</v>
      </c>
      <c r="N49" s="173">
        <f t="shared" si="10"/>
        <v>28204000</v>
      </c>
      <c r="O49" s="173">
        <f t="shared" si="10"/>
        <v>-3592150</v>
      </c>
      <c r="P49" s="173">
        <f t="shared" si="10"/>
        <v>-362647</v>
      </c>
      <c r="Q49" s="173">
        <f t="shared" si="10"/>
        <v>2235439</v>
      </c>
      <c r="R49" s="173">
        <f t="shared" si="10"/>
        <v>-1719358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49874756</v>
      </c>
      <c r="X49" s="173">
        <f>IF(F25=F48,0,X25-X48)</f>
        <v>28664366</v>
      </c>
      <c r="Y49" s="173">
        <f t="shared" si="10"/>
        <v>21210390</v>
      </c>
      <c r="Z49" s="174">
        <f>+IF(X49&lt;&gt;0,+(Y49/X49)*100,0)</f>
        <v>73.99567114095599</v>
      </c>
      <c r="AA49" s="171">
        <f>+AA25-AA48</f>
        <v>23357156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28804973</v>
      </c>
      <c r="F5" s="60">
        <v>28804972</v>
      </c>
      <c r="G5" s="60">
        <v>2049543</v>
      </c>
      <c r="H5" s="60">
        <v>2364536</v>
      </c>
      <c r="I5" s="60">
        <v>2635475</v>
      </c>
      <c r="J5" s="60">
        <v>7049554</v>
      </c>
      <c r="K5" s="60">
        <v>1978697</v>
      </c>
      <c r="L5" s="60">
        <v>1786978</v>
      </c>
      <c r="M5" s="60">
        <v>2574758</v>
      </c>
      <c r="N5" s="60">
        <v>6340433</v>
      </c>
      <c r="O5" s="60">
        <v>2019203</v>
      </c>
      <c r="P5" s="60">
        <v>1908980</v>
      </c>
      <c r="Q5" s="60">
        <v>2019302</v>
      </c>
      <c r="R5" s="60">
        <v>5947485</v>
      </c>
      <c r="S5" s="60">
        <v>0</v>
      </c>
      <c r="T5" s="60">
        <v>0</v>
      </c>
      <c r="U5" s="60">
        <v>0</v>
      </c>
      <c r="V5" s="60">
        <v>0</v>
      </c>
      <c r="W5" s="60">
        <v>19337472</v>
      </c>
      <c r="X5" s="60">
        <v>19337472</v>
      </c>
      <c r="Y5" s="60">
        <v>0</v>
      </c>
      <c r="Z5" s="140">
        <v>0</v>
      </c>
      <c r="AA5" s="155">
        <v>28804972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123743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123743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24507784</v>
      </c>
      <c r="F8" s="60">
        <v>24507785</v>
      </c>
      <c r="G8" s="60">
        <v>2568000</v>
      </c>
      <c r="H8" s="60">
        <v>1256000</v>
      </c>
      <c r="I8" s="60">
        <v>1562000</v>
      </c>
      <c r="J8" s="60">
        <v>5386000</v>
      </c>
      <c r="K8" s="60">
        <v>1356000</v>
      </c>
      <c r="L8" s="60">
        <v>2752000</v>
      </c>
      <c r="M8" s="60">
        <v>1456000</v>
      </c>
      <c r="N8" s="60">
        <v>5564000</v>
      </c>
      <c r="O8" s="60">
        <v>1467000</v>
      </c>
      <c r="P8" s="60">
        <v>2793284</v>
      </c>
      <c r="Q8" s="60">
        <v>2098216</v>
      </c>
      <c r="R8" s="60">
        <v>6358500</v>
      </c>
      <c r="S8" s="60">
        <v>0</v>
      </c>
      <c r="T8" s="60">
        <v>0</v>
      </c>
      <c r="U8" s="60">
        <v>0</v>
      </c>
      <c r="V8" s="60">
        <v>0</v>
      </c>
      <c r="W8" s="60">
        <v>17308500</v>
      </c>
      <c r="X8" s="60">
        <v>18355500</v>
      </c>
      <c r="Y8" s="60">
        <v>-1047000</v>
      </c>
      <c r="Z8" s="140">
        <v>-5.7</v>
      </c>
      <c r="AA8" s="155">
        <v>24507785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18860499</v>
      </c>
      <c r="F9" s="60">
        <v>18860499</v>
      </c>
      <c r="G9" s="60">
        <v>1358000</v>
      </c>
      <c r="H9" s="60">
        <v>1546000</v>
      </c>
      <c r="I9" s="60">
        <v>1236500</v>
      </c>
      <c r="J9" s="60">
        <v>4140500</v>
      </c>
      <c r="K9" s="60">
        <v>1354000</v>
      </c>
      <c r="L9" s="60">
        <v>2589000</v>
      </c>
      <c r="M9" s="60">
        <v>1785000</v>
      </c>
      <c r="N9" s="60">
        <v>5728000</v>
      </c>
      <c r="O9" s="60">
        <v>1498000</v>
      </c>
      <c r="P9" s="60">
        <v>1122372</v>
      </c>
      <c r="Q9" s="60">
        <v>2051158</v>
      </c>
      <c r="R9" s="60">
        <v>4671530</v>
      </c>
      <c r="S9" s="60">
        <v>0</v>
      </c>
      <c r="T9" s="60">
        <v>0</v>
      </c>
      <c r="U9" s="60">
        <v>0</v>
      </c>
      <c r="V9" s="60">
        <v>0</v>
      </c>
      <c r="W9" s="60">
        <v>14540030</v>
      </c>
      <c r="X9" s="60">
        <v>15067699</v>
      </c>
      <c r="Y9" s="60">
        <v>-527669</v>
      </c>
      <c r="Z9" s="140">
        <v>-3.5</v>
      </c>
      <c r="AA9" s="155">
        <v>18860499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13694144</v>
      </c>
      <c r="F10" s="54">
        <v>13694144</v>
      </c>
      <c r="G10" s="54">
        <v>1356000</v>
      </c>
      <c r="H10" s="54">
        <v>1289000</v>
      </c>
      <c r="I10" s="54">
        <v>1148000</v>
      </c>
      <c r="J10" s="54">
        <v>3793000</v>
      </c>
      <c r="K10" s="54">
        <v>1006000</v>
      </c>
      <c r="L10" s="54">
        <v>1153000</v>
      </c>
      <c r="M10" s="54">
        <v>1589000</v>
      </c>
      <c r="N10" s="54">
        <v>3748000</v>
      </c>
      <c r="O10" s="54">
        <v>1026406</v>
      </c>
      <c r="P10" s="54">
        <v>1006002</v>
      </c>
      <c r="Q10" s="54">
        <v>875580</v>
      </c>
      <c r="R10" s="54">
        <v>2907988</v>
      </c>
      <c r="S10" s="54">
        <v>0</v>
      </c>
      <c r="T10" s="54">
        <v>0</v>
      </c>
      <c r="U10" s="54">
        <v>0</v>
      </c>
      <c r="V10" s="54">
        <v>0</v>
      </c>
      <c r="W10" s="54">
        <v>10448988</v>
      </c>
      <c r="X10" s="54">
        <v>9386408</v>
      </c>
      <c r="Y10" s="54">
        <v>1062580</v>
      </c>
      <c r="Z10" s="184">
        <v>11.32</v>
      </c>
      <c r="AA10" s="130">
        <v>13694144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309217</v>
      </c>
      <c r="F12" s="60">
        <v>290000</v>
      </c>
      <c r="G12" s="60">
        <v>23521</v>
      </c>
      <c r="H12" s="60">
        <v>24151</v>
      </c>
      <c r="I12" s="60">
        <v>23223</v>
      </c>
      <c r="J12" s="60">
        <v>70895</v>
      </c>
      <c r="K12" s="60">
        <v>24525</v>
      </c>
      <c r="L12" s="60">
        <v>28745</v>
      </c>
      <c r="M12" s="60">
        <v>29451</v>
      </c>
      <c r="N12" s="60">
        <v>82721</v>
      </c>
      <c r="O12" s="60">
        <v>28414</v>
      </c>
      <c r="P12" s="60">
        <v>27415</v>
      </c>
      <c r="Q12" s="60">
        <v>23223</v>
      </c>
      <c r="R12" s="60">
        <v>79052</v>
      </c>
      <c r="S12" s="60">
        <v>0</v>
      </c>
      <c r="T12" s="60">
        <v>0</v>
      </c>
      <c r="U12" s="60">
        <v>0</v>
      </c>
      <c r="V12" s="60">
        <v>0</v>
      </c>
      <c r="W12" s="60">
        <v>232668</v>
      </c>
      <c r="X12" s="60">
        <v>232668</v>
      </c>
      <c r="Y12" s="60">
        <v>0</v>
      </c>
      <c r="Z12" s="140">
        <v>0</v>
      </c>
      <c r="AA12" s="155">
        <v>290000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214243</v>
      </c>
      <c r="F13" s="60">
        <v>2164243</v>
      </c>
      <c r="G13" s="60">
        <v>32122</v>
      </c>
      <c r="H13" s="60">
        <v>12000</v>
      </c>
      <c r="I13" s="60">
        <v>2415</v>
      </c>
      <c r="J13" s="60">
        <v>46537</v>
      </c>
      <c r="K13" s="60">
        <v>8796</v>
      </c>
      <c r="L13" s="60">
        <v>32512</v>
      </c>
      <c r="M13" s="60">
        <v>15212</v>
      </c>
      <c r="N13" s="60">
        <v>56520</v>
      </c>
      <c r="O13" s="60">
        <v>15445</v>
      </c>
      <c r="P13" s="60">
        <v>17545</v>
      </c>
      <c r="Q13" s="60">
        <v>11233</v>
      </c>
      <c r="R13" s="60">
        <v>44223</v>
      </c>
      <c r="S13" s="60">
        <v>0</v>
      </c>
      <c r="T13" s="60">
        <v>0</v>
      </c>
      <c r="U13" s="60">
        <v>0</v>
      </c>
      <c r="V13" s="60">
        <v>0</v>
      </c>
      <c r="W13" s="60">
        <v>147280</v>
      </c>
      <c r="X13" s="60">
        <v>147280</v>
      </c>
      <c r="Y13" s="60">
        <v>0</v>
      </c>
      <c r="Z13" s="140">
        <v>0</v>
      </c>
      <c r="AA13" s="155">
        <v>2164243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27412878</v>
      </c>
      <c r="F14" s="60">
        <v>27412878</v>
      </c>
      <c r="G14" s="60">
        <v>2978695</v>
      </c>
      <c r="H14" s="60">
        <v>1869785</v>
      </c>
      <c r="I14" s="60">
        <v>2968594</v>
      </c>
      <c r="J14" s="60">
        <v>7817074</v>
      </c>
      <c r="K14" s="60">
        <v>1867585</v>
      </c>
      <c r="L14" s="60">
        <v>2079786</v>
      </c>
      <c r="M14" s="60">
        <v>2089708</v>
      </c>
      <c r="N14" s="60">
        <v>6037079</v>
      </c>
      <c r="O14" s="60">
        <v>1968594</v>
      </c>
      <c r="P14" s="60">
        <v>1968594</v>
      </c>
      <c r="Q14" s="60">
        <v>2756475</v>
      </c>
      <c r="R14" s="60">
        <v>6693663</v>
      </c>
      <c r="S14" s="60">
        <v>0</v>
      </c>
      <c r="T14" s="60">
        <v>0</v>
      </c>
      <c r="U14" s="60">
        <v>0</v>
      </c>
      <c r="V14" s="60">
        <v>0</v>
      </c>
      <c r="W14" s="60">
        <v>20547816</v>
      </c>
      <c r="X14" s="60">
        <v>20547816</v>
      </c>
      <c r="Y14" s="60">
        <v>0</v>
      </c>
      <c r="Z14" s="140">
        <v>0</v>
      </c>
      <c r="AA14" s="155">
        <v>27412878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3546178</v>
      </c>
      <c r="F15" s="60">
        <v>0</v>
      </c>
      <c r="G15" s="60">
        <v>295000</v>
      </c>
      <c r="H15" s="60">
        <v>295000</v>
      </c>
      <c r="I15" s="60">
        <v>295000</v>
      </c>
      <c r="J15" s="60">
        <v>885000</v>
      </c>
      <c r="K15" s="60">
        <v>295000</v>
      </c>
      <c r="L15" s="60">
        <v>295000</v>
      </c>
      <c r="M15" s="60">
        <v>295000</v>
      </c>
      <c r="N15" s="60">
        <v>885000</v>
      </c>
      <c r="O15" s="60">
        <v>295000</v>
      </c>
      <c r="P15" s="60">
        <v>295000</v>
      </c>
      <c r="Q15" s="60">
        <v>295000</v>
      </c>
      <c r="R15" s="60">
        <v>885000</v>
      </c>
      <c r="S15" s="60">
        <v>0</v>
      </c>
      <c r="T15" s="60">
        <v>0</v>
      </c>
      <c r="U15" s="60">
        <v>0</v>
      </c>
      <c r="V15" s="60">
        <v>0</v>
      </c>
      <c r="W15" s="60">
        <v>2655000</v>
      </c>
      <c r="X15" s="60">
        <v>2655000</v>
      </c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75000</v>
      </c>
      <c r="F16" s="60">
        <v>50000</v>
      </c>
      <c r="G16" s="60">
        <v>6250</v>
      </c>
      <c r="H16" s="60">
        <v>6250</v>
      </c>
      <c r="I16" s="60">
        <v>6250</v>
      </c>
      <c r="J16" s="60">
        <v>18750</v>
      </c>
      <c r="K16" s="60">
        <v>6250</v>
      </c>
      <c r="L16" s="60">
        <v>6250</v>
      </c>
      <c r="M16" s="60">
        <v>6250</v>
      </c>
      <c r="N16" s="60">
        <v>18750</v>
      </c>
      <c r="O16" s="60">
        <v>6250</v>
      </c>
      <c r="P16" s="60">
        <v>6250</v>
      </c>
      <c r="Q16" s="60">
        <v>6250</v>
      </c>
      <c r="R16" s="60">
        <v>18750</v>
      </c>
      <c r="S16" s="60">
        <v>0</v>
      </c>
      <c r="T16" s="60">
        <v>0</v>
      </c>
      <c r="U16" s="60">
        <v>0</v>
      </c>
      <c r="V16" s="60">
        <v>0</v>
      </c>
      <c r="W16" s="60">
        <v>56250</v>
      </c>
      <c r="X16" s="60">
        <v>56250</v>
      </c>
      <c r="Y16" s="60">
        <v>0</v>
      </c>
      <c r="Z16" s="140">
        <v>0</v>
      </c>
      <c r="AA16" s="155">
        <v>50000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83172000</v>
      </c>
      <c r="F19" s="60">
        <v>83172000</v>
      </c>
      <c r="G19" s="60">
        <v>32978697</v>
      </c>
      <c r="H19" s="60">
        <v>1875000</v>
      </c>
      <c r="I19" s="60">
        <v>930000</v>
      </c>
      <c r="J19" s="60">
        <v>35783697</v>
      </c>
      <c r="K19" s="60">
        <v>0</v>
      </c>
      <c r="L19" s="60">
        <v>24079607</v>
      </c>
      <c r="M19" s="60">
        <v>0</v>
      </c>
      <c r="N19" s="60">
        <v>24079607</v>
      </c>
      <c r="O19" s="60">
        <v>0</v>
      </c>
      <c r="P19" s="60">
        <v>0</v>
      </c>
      <c r="Q19" s="60">
        <v>21660696</v>
      </c>
      <c r="R19" s="60">
        <v>21660696</v>
      </c>
      <c r="S19" s="60">
        <v>0</v>
      </c>
      <c r="T19" s="60">
        <v>0</v>
      </c>
      <c r="U19" s="60">
        <v>0</v>
      </c>
      <c r="V19" s="60">
        <v>0</v>
      </c>
      <c r="W19" s="60">
        <v>81524000</v>
      </c>
      <c r="X19" s="60">
        <v>81524000</v>
      </c>
      <c r="Y19" s="60">
        <v>0</v>
      </c>
      <c r="Z19" s="140">
        <v>0</v>
      </c>
      <c r="AA19" s="155">
        <v>83172000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2532389</v>
      </c>
      <c r="F20" s="54">
        <v>1574080</v>
      </c>
      <c r="G20" s="54">
        <v>176758</v>
      </c>
      <c r="H20" s="54">
        <v>176758</v>
      </c>
      <c r="I20" s="54">
        <v>493059</v>
      </c>
      <c r="J20" s="54">
        <v>846575</v>
      </c>
      <c r="K20" s="54">
        <v>176758</v>
      </c>
      <c r="L20" s="54">
        <v>160800</v>
      </c>
      <c r="M20" s="54">
        <v>176758</v>
      </c>
      <c r="N20" s="54">
        <v>514316</v>
      </c>
      <c r="O20" s="54">
        <v>395848</v>
      </c>
      <c r="P20" s="54">
        <v>176758</v>
      </c>
      <c r="Q20" s="54">
        <v>182747</v>
      </c>
      <c r="R20" s="54">
        <v>755353</v>
      </c>
      <c r="S20" s="54">
        <v>0</v>
      </c>
      <c r="T20" s="54">
        <v>0</v>
      </c>
      <c r="U20" s="54">
        <v>0</v>
      </c>
      <c r="V20" s="54">
        <v>0</v>
      </c>
      <c r="W20" s="54">
        <v>2116244</v>
      </c>
      <c r="X20" s="54">
        <v>2116244</v>
      </c>
      <c r="Y20" s="54">
        <v>0</v>
      </c>
      <c r="Z20" s="184">
        <v>0</v>
      </c>
      <c r="AA20" s="130">
        <v>1574080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203129305</v>
      </c>
      <c r="F22" s="190">
        <f t="shared" si="0"/>
        <v>200654344</v>
      </c>
      <c r="G22" s="190">
        <f t="shared" si="0"/>
        <v>43822586</v>
      </c>
      <c r="H22" s="190">
        <f t="shared" si="0"/>
        <v>10714480</v>
      </c>
      <c r="I22" s="190">
        <f t="shared" si="0"/>
        <v>11300516</v>
      </c>
      <c r="J22" s="190">
        <f t="shared" si="0"/>
        <v>65837582</v>
      </c>
      <c r="K22" s="190">
        <f t="shared" si="0"/>
        <v>8073611</v>
      </c>
      <c r="L22" s="190">
        <f t="shared" si="0"/>
        <v>34963678</v>
      </c>
      <c r="M22" s="190">
        <f t="shared" si="0"/>
        <v>10017137</v>
      </c>
      <c r="N22" s="190">
        <f t="shared" si="0"/>
        <v>53054426</v>
      </c>
      <c r="O22" s="190">
        <f t="shared" si="0"/>
        <v>8720160</v>
      </c>
      <c r="P22" s="190">
        <f t="shared" si="0"/>
        <v>9322200</v>
      </c>
      <c r="Q22" s="190">
        <f t="shared" si="0"/>
        <v>31979880</v>
      </c>
      <c r="R22" s="190">
        <f t="shared" si="0"/>
        <v>50022240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168914248</v>
      </c>
      <c r="X22" s="190">
        <f t="shared" si="0"/>
        <v>169426337</v>
      </c>
      <c r="Y22" s="190">
        <f t="shared" si="0"/>
        <v>-512089</v>
      </c>
      <c r="Z22" s="191">
        <f>+IF(X22&lt;&gt;0,+(Y22/X22)*100,0)</f>
        <v>-0.3022487584087945</v>
      </c>
      <c r="AA22" s="188">
        <f>SUM(AA5:AA21)</f>
        <v>200654344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85790601</v>
      </c>
      <c r="F25" s="60">
        <v>85790605</v>
      </c>
      <c r="G25" s="60">
        <v>7149217</v>
      </c>
      <c r="H25" s="60">
        <v>7149217</v>
      </c>
      <c r="I25" s="60">
        <v>7149217</v>
      </c>
      <c r="J25" s="60">
        <v>21447651</v>
      </c>
      <c r="K25" s="60">
        <v>7149217</v>
      </c>
      <c r="L25" s="60">
        <v>7149217</v>
      </c>
      <c r="M25" s="60">
        <v>7149217</v>
      </c>
      <c r="N25" s="60">
        <v>21447651</v>
      </c>
      <c r="O25" s="60">
        <v>7149217</v>
      </c>
      <c r="P25" s="60">
        <v>7149217</v>
      </c>
      <c r="Q25" s="60">
        <v>7149217</v>
      </c>
      <c r="R25" s="60">
        <v>21447651</v>
      </c>
      <c r="S25" s="60">
        <v>0</v>
      </c>
      <c r="T25" s="60">
        <v>0</v>
      </c>
      <c r="U25" s="60">
        <v>0</v>
      </c>
      <c r="V25" s="60">
        <v>0</v>
      </c>
      <c r="W25" s="60">
        <v>64342953</v>
      </c>
      <c r="X25" s="60">
        <v>64342953</v>
      </c>
      <c r="Y25" s="60">
        <v>0</v>
      </c>
      <c r="Z25" s="140">
        <v>0</v>
      </c>
      <c r="AA25" s="155">
        <v>85790605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5985277</v>
      </c>
      <c r="F26" s="60">
        <v>5985277</v>
      </c>
      <c r="G26" s="60">
        <v>498773</v>
      </c>
      <c r="H26" s="60">
        <v>498773</v>
      </c>
      <c r="I26" s="60">
        <v>498773</v>
      </c>
      <c r="J26" s="60">
        <v>1496319</v>
      </c>
      <c r="K26" s="60">
        <v>498773</v>
      </c>
      <c r="L26" s="60">
        <v>498773</v>
      </c>
      <c r="M26" s="60">
        <v>498773</v>
      </c>
      <c r="N26" s="60">
        <v>1496319</v>
      </c>
      <c r="O26" s="60">
        <v>498773</v>
      </c>
      <c r="P26" s="60">
        <v>498773</v>
      </c>
      <c r="Q26" s="60">
        <v>498773</v>
      </c>
      <c r="R26" s="60">
        <v>1496319</v>
      </c>
      <c r="S26" s="60">
        <v>0</v>
      </c>
      <c r="T26" s="60">
        <v>0</v>
      </c>
      <c r="U26" s="60">
        <v>0</v>
      </c>
      <c r="V26" s="60">
        <v>0</v>
      </c>
      <c r="W26" s="60">
        <v>4488957</v>
      </c>
      <c r="X26" s="60">
        <v>4488957</v>
      </c>
      <c r="Y26" s="60">
        <v>0</v>
      </c>
      <c r="Z26" s="140">
        <v>0</v>
      </c>
      <c r="AA26" s="155">
        <v>5985277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6569356</v>
      </c>
      <c r="F27" s="60">
        <v>6569356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6569356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38259177</v>
      </c>
      <c r="F28" s="60">
        <v>38259177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38259177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3298072</v>
      </c>
      <c r="F29" s="60">
        <v>3298072</v>
      </c>
      <c r="G29" s="60">
        <v>183423</v>
      </c>
      <c r="H29" s="60">
        <v>183423</v>
      </c>
      <c r="I29" s="60">
        <v>183423</v>
      </c>
      <c r="J29" s="60">
        <v>550269</v>
      </c>
      <c r="K29" s="60">
        <v>183423</v>
      </c>
      <c r="L29" s="60">
        <v>183423</v>
      </c>
      <c r="M29" s="60">
        <v>183423</v>
      </c>
      <c r="N29" s="60">
        <v>550269</v>
      </c>
      <c r="O29" s="60">
        <v>183423</v>
      </c>
      <c r="P29" s="60">
        <v>183423</v>
      </c>
      <c r="Q29" s="60">
        <v>183423</v>
      </c>
      <c r="R29" s="60">
        <v>550269</v>
      </c>
      <c r="S29" s="60">
        <v>0</v>
      </c>
      <c r="T29" s="60">
        <v>0</v>
      </c>
      <c r="U29" s="60">
        <v>0</v>
      </c>
      <c r="V29" s="60">
        <v>0</v>
      </c>
      <c r="W29" s="60">
        <v>1650807</v>
      </c>
      <c r="X29" s="60">
        <v>1650807</v>
      </c>
      <c r="Y29" s="60">
        <v>0</v>
      </c>
      <c r="Z29" s="140">
        <v>0</v>
      </c>
      <c r="AA29" s="155">
        <v>3298072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6000000</v>
      </c>
      <c r="F30" s="60">
        <v>4000000</v>
      </c>
      <c r="G30" s="60">
        <v>3000000</v>
      </c>
      <c r="H30" s="60">
        <v>0</v>
      </c>
      <c r="I30" s="60">
        <v>0</v>
      </c>
      <c r="J30" s="60">
        <v>3000000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2000000</v>
      </c>
      <c r="R30" s="60">
        <v>2000000</v>
      </c>
      <c r="S30" s="60">
        <v>0</v>
      </c>
      <c r="T30" s="60">
        <v>0</v>
      </c>
      <c r="U30" s="60">
        <v>0</v>
      </c>
      <c r="V30" s="60">
        <v>0</v>
      </c>
      <c r="W30" s="60">
        <v>5000000</v>
      </c>
      <c r="X30" s="60">
        <v>2000000</v>
      </c>
      <c r="Y30" s="60">
        <v>3000000</v>
      </c>
      <c r="Z30" s="140">
        <v>150</v>
      </c>
      <c r="AA30" s="155">
        <v>4000000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1000000</v>
      </c>
      <c r="R31" s="60">
        <v>1000000</v>
      </c>
      <c r="S31" s="60">
        <v>0</v>
      </c>
      <c r="T31" s="60">
        <v>0</v>
      </c>
      <c r="U31" s="60">
        <v>0</v>
      </c>
      <c r="V31" s="60">
        <v>0</v>
      </c>
      <c r="W31" s="60">
        <v>1000000</v>
      </c>
      <c r="X31" s="60"/>
      <c r="Y31" s="60">
        <v>1000000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10000000</v>
      </c>
      <c r="F33" s="60">
        <v>10000000</v>
      </c>
      <c r="G33" s="60">
        <v>833333</v>
      </c>
      <c r="H33" s="60">
        <v>833333</v>
      </c>
      <c r="I33" s="60">
        <v>833333</v>
      </c>
      <c r="J33" s="60">
        <v>2499999</v>
      </c>
      <c r="K33" s="60">
        <v>833333</v>
      </c>
      <c r="L33" s="60">
        <v>833333</v>
      </c>
      <c r="M33" s="60">
        <v>833333</v>
      </c>
      <c r="N33" s="60">
        <v>2499999</v>
      </c>
      <c r="O33" s="60">
        <v>833333</v>
      </c>
      <c r="P33" s="60">
        <v>833333</v>
      </c>
      <c r="Q33" s="60">
        <v>833333</v>
      </c>
      <c r="R33" s="60">
        <v>2499999</v>
      </c>
      <c r="S33" s="60">
        <v>0</v>
      </c>
      <c r="T33" s="60">
        <v>0</v>
      </c>
      <c r="U33" s="60">
        <v>0</v>
      </c>
      <c r="V33" s="60">
        <v>0</v>
      </c>
      <c r="W33" s="60">
        <v>7499997</v>
      </c>
      <c r="X33" s="60">
        <v>3939408</v>
      </c>
      <c r="Y33" s="60">
        <v>3560589</v>
      </c>
      <c r="Z33" s="140">
        <v>90.38</v>
      </c>
      <c r="AA33" s="155">
        <v>10000000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57628525</v>
      </c>
      <c r="F34" s="60">
        <v>55474701</v>
      </c>
      <c r="G34" s="60">
        <v>9898888</v>
      </c>
      <c r="H34" s="60">
        <v>1504950</v>
      </c>
      <c r="I34" s="60">
        <v>2049392</v>
      </c>
      <c r="J34" s="60">
        <v>13453230</v>
      </c>
      <c r="K34" s="60">
        <v>1069594</v>
      </c>
      <c r="L34" s="60">
        <v>4343222</v>
      </c>
      <c r="M34" s="60">
        <v>3645363</v>
      </c>
      <c r="N34" s="60">
        <v>9058179</v>
      </c>
      <c r="O34" s="60">
        <v>3647564</v>
      </c>
      <c r="P34" s="60">
        <v>1020101</v>
      </c>
      <c r="Q34" s="60">
        <v>18079695</v>
      </c>
      <c r="R34" s="60">
        <v>22747360</v>
      </c>
      <c r="S34" s="60">
        <v>0</v>
      </c>
      <c r="T34" s="60">
        <v>0</v>
      </c>
      <c r="U34" s="60">
        <v>0</v>
      </c>
      <c r="V34" s="60">
        <v>0</v>
      </c>
      <c r="W34" s="60">
        <v>45258769</v>
      </c>
      <c r="X34" s="60">
        <v>45258769</v>
      </c>
      <c r="Y34" s="60">
        <v>0</v>
      </c>
      <c r="Z34" s="140">
        <v>0</v>
      </c>
      <c r="AA34" s="155">
        <v>55474701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213531008</v>
      </c>
      <c r="F36" s="190">
        <f t="shared" si="1"/>
        <v>209377188</v>
      </c>
      <c r="G36" s="190">
        <f t="shared" si="1"/>
        <v>21563634</v>
      </c>
      <c r="H36" s="190">
        <f t="shared" si="1"/>
        <v>10169696</v>
      </c>
      <c r="I36" s="190">
        <f t="shared" si="1"/>
        <v>10714138</v>
      </c>
      <c r="J36" s="190">
        <f t="shared" si="1"/>
        <v>42447468</v>
      </c>
      <c r="K36" s="190">
        <f t="shared" si="1"/>
        <v>9734340</v>
      </c>
      <c r="L36" s="190">
        <f t="shared" si="1"/>
        <v>13007968</v>
      </c>
      <c r="M36" s="190">
        <f t="shared" si="1"/>
        <v>12310109</v>
      </c>
      <c r="N36" s="190">
        <f t="shared" si="1"/>
        <v>35052417</v>
      </c>
      <c r="O36" s="190">
        <f t="shared" si="1"/>
        <v>12312310</v>
      </c>
      <c r="P36" s="190">
        <f t="shared" si="1"/>
        <v>9684847</v>
      </c>
      <c r="Q36" s="190">
        <f t="shared" si="1"/>
        <v>29744441</v>
      </c>
      <c r="R36" s="190">
        <f t="shared" si="1"/>
        <v>51741598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129241483</v>
      </c>
      <c r="X36" s="190">
        <f t="shared" si="1"/>
        <v>121680894</v>
      </c>
      <c r="Y36" s="190">
        <f t="shared" si="1"/>
        <v>7560589</v>
      </c>
      <c r="Z36" s="191">
        <f>+IF(X36&lt;&gt;0,+(Y36/X36)*100,0)</f>
        <v>6.213456156888525</v>
      </c>
      <c r="AA36" s="188">
        <f>SUM(AA25:AA35)</f>
        <v>209377188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-10401703</v>
      </c>
      <c r="F38" s="106">
        <f t="shared" si="2"/>
        <v>-8722844</v>
      </c>
      <c r="G38" s="106">
        <f t="shared" si="2"/>
        <v>22258952</v>
      </c>
      <c r="H38" s="106">
        <f t="shared" si="2"/>
        <v>544784</v>
      </c>
      <c r="I38" s="106">
        <f t="shared" si="2"/>
        <v>586378</v>
      </c>
      <c r="J38" s="106">
        <f t="shared" si="2"/>
        <v>23390114</v>
      </c>
      <c r="K38" s="106">
        <f t="shared" si="2"/>
        <v>-1660729</v>
      </c>
      <c r="L38" s="106">
        <f t="shared" si="2"/>
        <v>21955710</v>
      </c>
      <c r="M38" s="106">
        <f t="shared" si="2"/>
        <v>-2292972</v>
      </c>
      <c r="N38" s="106">
        <f t="shared" si="2"/>
        <v>18002009</v>
      </c>
      <c r="O38" s="106">
        <f t="shared" si="2"/>
        <v>-3592150</v>
      </c>
      <c r="P38" s="106">
        <f t="shared" si="2"/>
        <v>-362647</v>
      </c>
      <c r="Q38" s="106">
        <f t="shared" si="2"/>
        <v>2235439</v>
      </c>
      <c r="R38" s="106">
        <f t="shared" si="2"/>
        <v>-1719358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39672765</v>
      </c>
      <c r="X38" s="106">
        <f>IF(F22=F36,0,X22-X36)</f>
        <v>47745443</v>
      </c>
      <c r="Y38" s="106">
        <f t="shared" si="2"/>
        <v>-8072678</v>
      </c>
      <c r="Z38" s="201">
        <f>+IF(X38&lt;&gt;0,+(Y38/X38)*100,0)</f>
        <v>-16.907745520342118</v>
      </c>
      <c r="AA38" s="199">
        <f>+AA22-AA36</f>
        <v>-8722844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32080000</v>
      </c>
      <c r="F39" s="60">
        <v>32080000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10201991</v>
      </c>
      <c r="M39" s="60">
        <v>0</v>
      </c>
      <c r="N39" s="60">
        <v>10201991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10201991</v>
      </c>
      <c r="X39" s="60">
        <v>31144334</v>
      </c>
      <c r="Y39" s="60">
        <v>-20942343</v>
      </c>
      <c r="Z39" s="140">
        <v>-67.24</v>
      </c>
      <c r="AA39" s="155">
        <v>32080000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21678297</v>
      </c>
      <c r="F42" s="88">
        <f t="shared" si="3"/>
        <v>23357156</v>
      </c>
      <c r="G42" s="88">
        <f t="shared" si="3"/>
        <v>22258952</v>
      </c>
      <c r="H42" s="88">
        <f t="shared" si="3"/>
        <v>544784</v>
      </c>
      <c r="I42" s="88">
        <f t="shared" si="3"/>
        <v>586378</v>
      </c>
      <c r="J42" s="88">
        <f t="shared" si="3"/>
        <v>23390114</v>
      </c>
      <c r="K42" s="88">
        <f t="shared" si="3"/>
        <v>-1660729</v>
      </c>
      <c r="L42" s="88">
        <f t="shared" si="3"/>
        <v>32157701</v>
      </c>
      <c r="M42" s="88">
        <f t="shared" si="3"/>
        <v>-2292972</v>
      </c>
      <c r="N42" s="88">
        <f t="shared" si="3"/>
        <v>28204000</v>
      </c>
      <c r="O42" s="88">
        <f t="shared" si="3"/>
        <v>-3592150</v>
      </c>
      <c r="P42" s="88">
        <f t="shared" si="3"/>
        <v>-362647</v>
      </c>
      <c r="Q42" s="88">
        <f t="shared" si="3"/>
        <v>2235439</v>
      </c>
      <c r="R42" s="88">
        <f t="shared" si="3"/>
        <v>-1719358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49874756</v>
      </c>
      <c r="X42" s="88">
        <f t="shared" si="3"/>
        <v>78889777</v>
      </c>
      <c r="Y42" s="88">
        <f t="shared" si="3"/>
        <v>-29015021</v>
      </c>
      <c r="Z42" s="208">
        <f>+IF(X42&lt;&gt;0,+(Y42/X42)*100,0)</f>
        <v>-36.779190033709945</v>
      </c>
      <c r="AA42" s="206">
        <f>SUM(AA38:AA41)</f>
        <v>23357156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21678297</v>
      </c>
      <c r="F44" s="77">
        <f t="shared" si="4"/>
        <v>23357156</v>
      </c>
      <c r="G44" s="77">
        <f t="shared" si="4"/>
        <v>22258952</v>
      </c>
      <c r="H44" s="77">
        <f t="shared" si="4"/>
        <v>544784</v>
      </c>
      <c r="I44" s="77">
        <f t="shared" si="4"/>
        <v>586378</v>
      </c>
      <c r="J44" s="77">
        <f t="shared" si="4"/>
        <v>23390114</v>
      </c>
      <c r="K44" s="77">
        <f t="shared" si="4"/>
        <v>-1660729</v>
      </c>
      <c r="L44" s="77">
        <f t="shared" si="4"/>
        <v>32157701</v>
      </c>
      <c r="M44" s="77">
        <f t="shared" si="4"/>
        <v>-2292972</v>
      </c>
      <c r="N44" s="77">
        <f t="shared" si="4"/>
        <v>28204000</v>
      </c>
      <c r="O44" s="77">
        <f t="shared" si="4"/>
        <v>-3592150</v>
      </c>
      <c r="P44" s="77">
        <f t="shared" si="4"/>
        <v>-362647</v>
      </c>
      <c r="Q44" s="77">
        <f t="shared" si="4"/>
        <v>2235439</v>
      </c>
      <c r="R44" s="77">
        <f t="shared" si="4"/>
        <v>-1719358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49874756</v>
      </c>
      <c r="X44" s="77">
        <f t="shared" si="4"/>
        <v>78889777</v>
      </c>
      <c r="Y44" s="77">
        <f t="shared" si="4"/>
        <v>-29015021</v>
      </c>
      <c r="Z44" s="212">
        <f>+IF(X44&lt;&gt;0,+(Y44/X44)*100,0)</f>
        <v>-36.779190033709945</v>
      </c>
      <c r="AA44" s="210">
        <f>+AA42-AA43</f>
        <v>23357156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21678297</v>
      </c>
      <c r="F46" s="88">
        <f t="shared" si="5"/>
        <v>23357156</v>
      </c>
      <c r="G46" s="88">
        <f t="shared" si="5"/>
        <v>22258952</v>
      </c>
      <c r="H46" s="88">
        <f t="shared" si="5"/>
        <v>544784</v>
      </c>
      <c r="I46" s="88">
        <f t="shared" si="5"/>
        <v>586378</v>
      </c>
      <c r="J46" s="88">
        <f t="shared" si="5"/>
        <v>23390114</v>
      </c>
      <c r="K46" s="88">
        <f t="shared" si="5"/>
        <v>-1660729</v>
      </c>
      <c r="L46" s="88">
        <f t="shared" si="5"/>
        <v>32157701</v>
      </c>
      <c r="M46" s="88">
        <f t="shared" si="5"/>
        <v>-2292972</v>
      </c>
      <c r="N46" s="88">
        <f t="shared" si="5"/>
        <v>28204000</v>
      </c>
      <c r="O46" s="88">
        <f t="shared" si="5"/>
        <v>-3592150</v>
      </c>
      <c r="P46" s="88">
        <f t="shared" si="5"/>
        <v>-362647</v>
      </c>
      <c r="Q46" s="88">
        <f t="shared" si="5"/>
        <v>2235439</v>
      </c>
      <c r="R46" s="88">
        <f t="shared" si="5"/>
        <v>-1719358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49874756</v>
      </c>
      <c r="X46" s="88">
        <f t="shared" si="5"/>
        <v>78889777</v>
      </c>
      <c r="Y46" s="88">
        <f t="shared" si="5"/>
        <v>-29015021</v>
      </c>
      <c r="Z46" s="208">
        <f>+IF(X46&lt;&gt;0,+(Y46/X46)*100,0)</f>
        <v>-36.779190033709945</v>
      </c>
      <c r="AA46" s="206">
        <f>SUM(AA44:AA45)</f>
        <v>23357156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21678297</v>
      </c>
      <c r="F48" s="219">
        <f t="shared" si="6"/>
        <v>23357156</v>
      </c>
      <c r="G48" s="219">
        <f t="shared" si="6"/>
        <v>22258952</v>
      </c>
      <c r="H48" s="220">
        <f t="shared" si="6"/>
        <v>544784</v>
      </c>
      <c r="I48" s="220">
        <f t="shared" si="6"/>
        <v>586378</v>
      </c>
      <c r="J48" s="220">
        <f t="shared" si="6"/>
        <v>23390114</v>
      </c>
      <c r="K48" s="220">
        <f t="shared" si="6"/>
        <v>-1660729</v>
      </c>
      <c r="L48" s="220">
        <f t="shared" si="6"/>
        <v>32157701</v>
      </c>
      <c r="M48" s="219">
        <f t="shared" si="6"/>
        <v>-2292972</v>
      </c>
      <c r="N48" s="219">
        <f t="shared" si="6"/>
        <v>28204000</v>
      </c>
      <c r="O48" s="220">
        <f t="shared" si="6"/>
        <v>-3592150</v>
      </c>
      <c r="P48" s="220">
        <f t="shared" si="6"/>
        <v>-362647</v>
      </c>
      <c r="Q48" s="220">
        <f t="shared" si="6"/>
        <v>2235439</v>
      </c>
      <c r="R48" s="220">
        <f t="shared" si="6"/>
        <v>-1719358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49874756</v>
      </c>
      <c r="X48" s="220">
        <f t="shared" si="6"/>
        <v>78889777</v>
      </c>
      <c r="Y48" s="220">
        <f t="shared" si="6"/>
        <v>-29015021</v>
      </c>
      <c r="Z48" s="221">
        <f>+IF(X48&lt;&gt;0,+(Y48/X48)*100,0)</f>
        <v>-36.779190033709945</v>
      </c>
      <c r="AA48" s="222">
        <f>SUM(AA46:AA47)</f>
        <v>23357156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2000000</v>
      </c>
      <c r="F5" s="100">
        <f t="shared" si="0"/>
        <v>2250000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7449912</v>
      </c>
      <c r="Y5" s="100">
        <f t="shared" si="0"/>
        <v>-7449912</v>
      </c>
      <c r="Z5" s="137">
        <f>+IF(X5&lt;&gt;0,+(Y5/X5)*100,0)</f>
        <v>-100</v>
      </c>
      <c r="AA5" s="153">
        <f>SUM(AA6:AA8)</f>
        <v>2250000</v>
      </c>
    </row>
    <row r="6" spans="1:27" ht="12.75">
      <c r="A6" s="138" t="s">
        <v>75</v>
      </c>
      <c r="B6" s="136"/>
      <c r="C6" s="155"/>
      <c r="D6" s="155"/>
      <c r="E6" s="156">
        <v>2000000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2400000</v>
      </c>
      <c r="Y6" s="60">
        <v>-2400000</v>
      </c>
      <c r="Z6" s="140">
        <v>-100</v>
      </c>
      <c r="AA6" s="62"/>
    </row>
    <row r="7" spans="1:27" ht="12.75">
      <c r="A7" s="138" t="s">
        <v>76</v>
      </c>
      <c r="B7" s="136"/>
      <c r="C7" s="157"/>
      <c r="D7" s="157"/>
      <c r="E7" s="158"/>
      <c r="F7" s="159">
        <v>2250000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309912</v>
      </c>
      <c r="Y7" s="159">
        <v>-309912</v>
      </c>
      <c r="Z7" s="141">
        <v>-100</v>
      </c>
      <c r="AA7" s="225">
        <v>2250000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4740000</v>
      </c>
      <c r="Y8" s="60">
        <v>-4740000</v>
      </c>
      <c r="Z8" s="140">
        <v>-100</v>
      </c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7224071</v>
      </c>
      <c r="F9" s="100">
        <f t="shared" si="1"/>
        <v>7224070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6026909</v>
      </c>
      <c r="Y9" s="100">
        <f t="shared" si="1"/>
        <v>-6026909</v>
      </c>
      <c r="Z9" s="137">
        <f>+IF(X9&lt;&gt;0,+(Y9/X9)*100,0)</f>
        <v>-100</v>
      </c>
      <c r="AA9" s="102">
        <f>SUM(AA10:AA14)</f>
        <v>7224070</v>
      </c>
    </row>
    <row r="10" spans="1:27" ht="12.75">
      <c r="A10" s="138" t="s">
        <v>79</v>
      </c>
      <c r="B10" s="136"/>
      <c r="C10" s="155"/>
      <c r="D10" s="155"/>
      <c r="E10" s="156"/>
      <c r="F10" s="60">
        <v>7224070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3700000</v>
      </c>
      <c r="Y10" s="60">
        <v>-3700000</v>
      </c>
      <c r="Z10" s="140">
        <v>-100</v>
      </c>
      <c r="AA10" s="62">
        <v>7224070</v>
      </c>
    </row>
    <row r="11" spans="1:27" ht="12.75">
      <c r="A11" s="138" t="s">
        <v>80</v>
      </c>
      <c r="B11" s="136"/>
      <c r="C11" s="155"/>
      <c r="D11" s="155"/>
      <c r="E11" s="156">
        <v>7224071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2326909</v>
      </c>
      <c r="Y11" s="60">
        <v>-2326909</v>
      </c>
      <c r="Z11" s="140">
        <v>-100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23501930</v>
      </c>
      <c r="F19" s="100">
        <f t="shared" si="3"/>
        <v>23867843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56623</v>
      </c>
      <c r="M19" s="100">
        <f t="shared" si="3"/>
        <v>0</v>
      </c>
      <c r="N19" s="100">
        <f t="shared" si="3"/>
        <v>56623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56623</v>
      </c>
      <c r="X19" s="100">
        <f t="shared" si="3"/>
        <v>15455861</v>
      </c>
      <c r="Y19" s="100">
        <f t="shared" si="3"/>
        <v>-15399238</v>
      </c>
      <c r="Z19" s="137">
        <f>+IF(X19&lt;&gt;0,+(Y19/X19)*100,0)</f>
        <v>-99.63364706760755</v>
      </c>
      <c r="AA19" s="102">
        <f>SUM(AA20:AA23)</f>
        <v>23867843</v>
      </c>
    </row>
    <row r="20" spans="1:27" ht="12.75">
      <c r="A20" s="138" t="s">
        <v>89</v>
      </c>
      <c r="B20" s="136"/>
      <c r="C20" s="155"/>
      <c r="D20" s="155"/>
      <c r="E20" s="156">
        <v>5000000</v>
      </c>
      <c r="F20" s="60">
        <v>5365913</v>
      </c>
      <c r="G20" s="60"/>
      <c r="H20" s="60"/>
      <c r="I20" s="60"/>
      <c r="J20" s="60"/>
      <c r="K20" s="60"/>
      <c r="L20" s="60">
        <v>56623</v>
      </c>
      <c r="M20" s="60"/>
      <c r="N20" s="60">
        <v>56623</v>
      </c>
      <c r="O20" s="60"/>
      <c r="P20" s="60"/>
      <c r="Q20" s="60"/>
      <c r="R20" s="60"/>
      <c r="S20" s="60"/>
      <c r="T20" s="60"/>
      <c r="U20" s="60"/>
      <c r="V20" s="60"/>
      <c r="W20" s="60">
        <v>56623</v>
      </c>
      <c r="X20" s="60">
        <v>3333334</v>
      </c>
      <c r="Y20" s="60">
        <v>-3276711</v>
      </c>
      <c r="Z20" s="140">
        <v>-98.3</v>
      </c>
      <c r="AA20" s="62">
        <v>5365913</v>
      </c>
    </row>
    <row r="21" spans="1:27" ht="12.75">
      <c r="A21" s="138" t="s">
        <v>90</v>
      </c>
      <c r="B21" s="136"/>
      <c r="C21" s="155"/>
      <c r="D21" s="155"/>
      <c r="E21" s="156">
        <v>992332</v>
      </c>
      <c r="F21" s="60">
        <v>992332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2251238</v>
      </c>
      <c r="Y21" s="60">
        <v>-2251238</v>
      </c>
      <c r="Z21" s="140">
        <v>-100</v>
      </c>
      <c r="AA21" s="62">
        <v>992332</v>
      </c>
    </row>
    <row r="22" spans="1:27" ht="12.75">
      <c r="A22" s="138" t="s">
        <v>91</v>
      </c>
      <c r="B22" s="136"/>
      <c r="C22" s="157"/>
      <c r="D22" s="157"/>
      <c r="E22" s="158">
        <v>17509598</v>
      </c>
      <c r="F22" s="159">
        <v>17509598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9871289</v>
      </c>
      <c r="Y22" s="159">
        <v>-9871289</v>
      </c>
      <c r="Z22" s="141">
        <v>-100</v>
      </c>
      <c r="AA22" s="225">
        <v>17509598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365913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63000</v>
      </c>
      <c r="Y24" s="100">
        <v>-63000</v>
      </c>
      <c r="Z24" s="137">
        <v>-100</v>
      </c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33091914</v>
      </c>
      <c r="F25" s="219">
        <f t="shared" si="4"/>
        <v>33341913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56623</v>
      </c>
      <c r="M25" s="219">
        <f t="shared" si="4"/>
        <v>0</v>
      </c>
      <c r="N25" s="219">
        <f t="shared" si="4"/>
        <v>56623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56623</v>
      </c>
      <c r="X25" s="219">
        <f t="shared" si="4"/>
        <v>28995682</v>
      </c>
      <c r="Y25" s="219">
        <f t="shared" si="4"/>
        <v>-28939059</v>
      </c>
      <c r="Z25" s="231">
        <f>+IF(X25&lt;&gt;0,+(Y25/X25)*100,0)</f>
        <v>-99.80471919922421</v>
      </c>
      <c r="AA25" s="232">
        <f>+AA5+AA9+AA15+AA19+AA24</f>
        <v>33341913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31091914</v>
      </c>
      <c r="F28" s="60">
        <v>31091913</v>
      </c>
      <c r="G28" s="60"/>
      <c r="H28" s="60"/>
      <c r="I28" s="60"/>
      <c r="J28" s="60"/>
      <c r="K28" s="60"/>
      <c r="L28" s="60">
        <v>56623</v>
      </c>
      <c r="M28" s="60"/>
      <c r="N28" s="60">
        <v>56623</v>
      </c>
      <c r="O28" s="60"/>
      <c r="P28" s="60"/>
      <c r="Q28" s="60"/>
      <c r="R28" s="60"/>
      <c r="S28" s="60"/>
      <c r="T28" s="60"/>
      <c r="U28" s="60"/>
      <c r="V28" s="60"/>
      <c r="W28" s="60">
        <v>56623</v>
      </c>
      <c r="X28" s="60">
        <v>31144334</v>
      </c>
      <c r="Y28" s="60">
        <v>-31087711</v>
      </c>
      <c r="Z28" s="140">
        <v>-99.82</v>
      </c>
      <c r="AA28" s="155">
        <v>31091913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31091914</v>
      </c>
      <c r="F32" s="77">
        <f t="shared" si="5"/>
        <v>31091913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56623</v>
      </c>
      <c r="M32" s="77">
        <f t="shared" si="5"/>
        <v>0</v>
      </c>
      <c r="N32" s="77">
        <f t="shared" si="5"/>
        <v>56623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56623</v>
      </c>
      <c r="X32" s="77">
        <f t="shared" si="5"/>
        <v>31144334</v>
      </c>
      <c r="Y32" s="77">
        <f t="shared" si="5"/>
        <v>-31087711</v>
      </c>
      <c r="Z32" s="212">
        <f>+IF(X32&lt;&gt;0,+(Y32/X32)*100,0)</f>
        <v>-99.81819164924188</v>
      </c>
      <c r="AA32" s="79">
        <f>SUM(AA28:AA31)</f>
        <v>31091913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2000000</v>
      </c>
      <c r="F35" s="60">
        <v>2250000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15546041</v>
      </c>
      <c r="Y35" s="60">
        <v>-15546041</v>
      </c>
      <c r="Z35" s="140">
        <v>-100</v>
      </c>
      <c r="AA35" s="62">
        <v>2250000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33091914</v>
      </c>
      <c r="F36" s="220">
        <f t="shared" si="6"/>
        <v>33341913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56623</v>
      </c>
      <c r="M36" s="220">
        <f t="shared" si="6"/>
        <v>0</v>
      </c>
      <c r="N36" s="220">
        <f t="shared" si="6"/>
        <v>56623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56623</v>
      </c>
      <c r="X36" s="220">
        <f t="shared" si="6"/>
        <v>46690375</v>
      </c>
      <c r="Y36" s="220">
        <f t="shared" si="6"/>
        <v>-46633752</v>
      </c>
      <c r="Z36" s="221">
        <f>+IF(X36&lt;&gt;0,+(Y36/X36)*100,0)</f>
        <v>-99.8787266112127</v>
      </c>
      <c r="AA36" s="239">
        <f>SUM(AA32:AA35)</f>
        <v>33341913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28845</v>
      </c>
      <c r="F6" s="60">
        <v>28845</v>
      </c>
      <c r="G6" s="60"/>
      <c r="H6" s="60"/>
      <c r="I6" s="60"/>
      <c r="J6" s="60"/>
      <c r="K6" s="60"/>
      <c r="L6" s="60">
        <v>-4492923</v>
      </c>
      <c r="M6" s="60">
        <v>-4492923</v>
      </c>
      <c r="N6" s="60">
        <v>-4492923</v>
      </c>
      <c r="O6" s="60">
        <v>-4492923</v>
      </c>
      <c r="P6" s="60">
        <v>-4578973</v>
      </c>
      <c r="Q6" s="60">
        <v>-4578973</v>
      </c>
      <c r="R6" s="60">
        <v>-4578973</v>
      </c>
      <c r="S6" s="60"/>
      <c r="T6" s="60"/>
      <c r="U6" s="60"/>
      <c r="V6" s="60"/>
      <c r="W6" s="60">
        <v>-4578973</v>
      </c>
      <c r="X6" s="60">
        <v>21634</v>
      </c>
      <c r="Y6" s="60">
        <v>-4600607</v>
      </c>
      <c r="Z6" s="140">
        <v>-21265.63</v>
      </c>
      <c r="AA6" s="62">
        <v>28845</v>
      </c>
    </row>
    <row r="7" spans="1:27" ht="12.75">
      <c r="A7" s="249" t="s">
        <v>144</v>
      </c>
      <c r="B7" s="182"/>
      <c r="C7" s="155"/>
      <c r="D7" s="155"/>
      <c r="E7" s="59">
        <v>591083</v>
      </c>
      <c r="F7" s="60">
        <v>591083</v>
      </c>
      <c r="G7" s="60"/>
      <c r="H7" s="60"/>
      <c r="I7" s="60"/>
      <c r="J7" s="60"/>
      <c r="K7" s="60"/>
      <c r="L7" s="60">
        <v>4576081</v>
      </c>
      <c r="M7" s="60">
        <v>4576081</v>
      </c>
      <c r="N7" s="60">
        <v>4576081</v>
      </c>
      <c r="O7" s="60">
        <v>4576081</v>
      </c>
      <c r="P7" s="60">
        <v>1435460</v>
      </c>
      <c r="Q7" s="60">
        <v>1435460</v>
      </c>
      <c r="R7" s="60">
        <v>1435460</v>
      </c>
      <c r="S7" s="60"/>
      <c r="T7" s="60"/>
      <c r="U7" s="60"/>
      <c r="V7" s="60"/>
      <c r="W7" s="60">
        <v>1435460</v>
      </c>
      <c r="X7" s="60">
        <v>443312</v>
      </c>
      <c r="Y7" s="60">
        <v>992148</v>
      </c>
      <c r="Z7" s="140">
        <v>223.8</v>
      </c>
      <c r="AA7" s="62">
        <v>591083</v>
      </c>
    </row>
    <row r="8" spans="1:27" ht="12.75">
      <c r="A8" s="249" t="s">
        <v>145</v>
      </c>
      <c r="B8" s="182"/>
      <c r="C8" s="155"/>
      <c r="D8" s="155"/>
      <c r="E8" s="59">
        <v>63221782</v>
      </c>
      <c r="F8" s="60">
        <v>63221782</v>
      </c>
      <c r="G8" s="60">
        <v>5470555</v>
      </c>
      <c r="H8" s="60">
        <v>5470555</v>
      </c>
      <c r="I8" s="60">
        <v>5470555</v>
      </c>
      <c r="J8" s="60">
        <v>5470555</v>
      </c>
      <c r="K8" s="60">
        <v>5470555</v>
      </c>
      <c r="L8" s="60">
        <v>-8872225</v>
      </c>
      <c r="M8" s="60">
        <v>-8872225</v>
      </c>
      <c r="N8" s="60">
        <v>-8872225</v>
      </c>
      <c r="O8" s="60">
        <v>-8872225</v>
      </c>
      <c r="P8" s="60">
        <v>1723508</v>
      </c>
      <c r="Q8" s="60">
        <v>1723508</v>
      </c>
      <c r="R8" s="60">
        <v>1723508</v>
      </c>
      <c r="S8" s="60"/>
      <c r="T8" s="60"/>
      <c r="U8" s="60"/>
      <c r="V8" s="60"/>
      <c r="W8" s="60">
        <v>1723508</v>
      </c>
      <c r="X8" s="60">
        <v>47416337</v>
      </c>
      <c r="Y8" s="60">
        <v>-45692829</v>
      </c>
      <c r="Z8" s="140">
        <v>-96.37</v>
      </c>
      <c r="AA8" s="62">
        <v>63221782</v>
      </c>
    </row>
    <row r="9" spans="1:27" ht="12.75">
      <c r="A9" s="249" t="s">
        <v>146</v>
      </c>
      <c r="B9" s="182"/>
      <c r="C9" s="155"/>
      <c r="D9" s="155"/>
      <c r="E9" s="59">
        <v>11282765</v>
      </c>
      <c r="F9" s="60">
        <v>11282765</v>
      </c>
      <c r="G9" s="60">
        <v>224783</v>
      </c>
      <c r="H9" s="60">
        <v>224783</v>
      </c>
      <c r="I9" s="60">
        <v>224783</v>
      </c>
      <c r="J9" s="60">
        <v>224783</v>
      </c>
      <c r="K9" s="60">
        <v>224783</v>
      </c>
      <c r="L9" s="60">
        <v>120226</v>
      </c>
      <c r="M9" s="60">
        <v>120226</v>
      </c>
      <c r="N9" s="60">
        <v>120226</v>
      </c>
      <c r="O9" s="60">
        <v>120226</v>
      </c>
      <c r="P9" s="60"/>
      <c r="Q9" s="60"/>
      <c r="R9" s="60"/>
      <c r="S9" s="60"/>
      <c r="T9" s="60"/>
      <c r="U9" s="60"/>
      <c r="V9" s="60"/>
      <c r="W9" s="60"/>
      <c r="X9" s="60">
        <v>8462074</v>
      </c>
      <c r="Y9" s="60">
        <v>-8462074</v>
      </c>
      <c r="Z9" s="140">
        <v>-100</v>
      </c>
      <c r="AA9" s="62">
        <v>11282765</v>
      </c>
    </row>
    <row r="10" spans="1:27" ht="12.75">
      <c r="A10" s="249" t="s">
        <v>147</v>
      </c>
      <c r="B10" s="182"/>
      <c r="C10" s="155"/>
      <c r="D10" s="155"/>
      <c r="E10" s="59">
        <v>41000</v>
      </c>
      <c r="F10" s="60">
        <v>41000</v>
      </c>
      <c r="G10" s="159">
        <v>445207</v>
      </c>
      <c r="H10" s="159">
        <v>445207</v>
      </c>
      <c r="I10" s="159">
        <v>445207</v>
      </c>
      <c r="J10" s="60">
        <v>445207</v>
      </c>
      <c r="K10" s="159">
        <v>445207</v>
      </c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30750</v>
      </c>
      <c r="Y10" s="159">
        <v>-30750</v>
      </c>
      <c r="Z10" s="141">
        <v>-100</v>
      </c>
      <c r="AA10" s="225">
        <v>41000</v>
      </c>
    </row>
    <row r="11" spans="1:27" ht="12.75">
      <c r="A11" s="249" t="s">
        <v>148</v>
      </c>
      <c r="B11" s="182"/>
      <c r="C11" s="155"/>
      <c r="D11" s="155"/>
      <c r="E11" s="59">
        <v>450155</v>
      </c>
      <c r="F11" s="60">
        <v>450155</v>
      </c>
      <c r="G11" s="60">
        <v>-79289</v>
      </c>
      <c r="H11" s="60">
        <v>-79289</v>
      </c>
      <c r="I11" s="60">
        <v>-79289</v>
      </c>
      <c r="J11" s="60">
        <v>-79289</v>
      </c>
      <c r="K11" s="60">
        <v>-79289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337616</v>
      </c>
      <c r="Y11" s="60">
        <v>-337616</v>
      </c>
      <c r="Z11" s="140">
        <v>-100</v>
      </c>
      <c r="AA11" s="62">
        <v>450155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75615630</v>
      </c>
      <c r="F12" s="73">
        <f t="shared" si="0"/>
        <v>75615630</v>
      </c>
      <c r="G12" s="73">
        <f t="shared" si="0"/>
        <v>6061256</v>
      </c>
      <c r="H12" s="73">
        <f t="shared" si="0"/>
        <v>6061256</v>
      </c>
      <c r="I12" s="73">
        <f t="shared" si="0"/>
        <v>6061256</v>
      </c>
      <c r="J12" s="73">
        <f t="shared" si="0"/>
        <v>6061256</v>
      </c>
      <c r="K12" s="73">
        <f t="shared" si="0"/>
        <v>6061256</v>
      </c>
      <c r="L12" s="73">
        <f t="shared" si="0"/>
        <v>-8668841</v>
      </c>
      <c r="M12" s="73">
        <f t="shared" si="0"/>
        <v>-8668841</v>
      </c>
      <c r="N12" s="73">
        <f t="shared" si="0"/>
        <v>-8668841</v>
      </c>
      <c r="O12" s="73">
        <f t="shared" si="0"/>
        <v>-8668841</v>
      </c>
      <c r="P12" s="73">
        <f t="shared" si="0"/>
        <v>-1420005</v>
      </c>
      <c r="Q12" s="73">
        <f t="shared" si="0"/>
        <v>-1420005</v>
      </c>
      <c r="R12" s="73">
        <f t="shared" si="0"/>
        <v>-1420005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-1420005</v>
      </c>
      <c r="X12" s="73">
        <f t="shared" si="0"/>
        <v>56711723</v>
      </c>
      <c r="Y12" s="73">
        <f t="shared" si="0"/>
        <v>-58131728</v>
      </c>
      <c r="Z12" s="170">
        <f>+IF(X12&lt;&gt;0,+(Y12/X12)*100,0)</f>
        <v>-102.50390029588768</v>
      </c>
      <c r="AA12" s="74">
        <f>SUM(AA6:AA11)</f>
        <v>75615630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-1075491</v>
      </c>
      <c r="H16" s="159">
        <v>-1075491</v>
      </c>
      <c r="I16" s="159">
        <v>-1075491</v>
      </c>
      <c r="J16" s="60">
        <v>-1075491</v>
      </c>
      <c r="K16" s="159">
        <v>-1075491</v>
      </c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>
        <v>52836248</v>
      </c>
      <c r="F17" s="60">
        <v>52836248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39627186</v>
      </c>
      <c r="Y17" s="60">
        <v>-39627186</v>
      </c>
      <c r="Z17" s="140">
        <v>-100</v>
      </c>
      <c r="AA17" s="62">
        <v>52836248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1044127738</v>
      </c>
      <c r="F19" s="60">
        <v>1044127738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783095804</v>
      </c>
      <c r="Y19" s="60">
        <v>-783095804</v>
      </c>
      <c r="Z19" s="140">
        <v>-100</v>
      </c>
      <c r="AA19" s="62">
        <v>1044127738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1826143</v>
      </c>
      <c r="F22" s="60">
        <v>1826143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1369607</v>
      </c>
      <c r="Y22" s="60">
        <v>-1369607</v>
      </c>
      <c r="Z22" s="140">
        <v>-100</v>
      </c>
      <c r="AA22" s="62">
        <v>1826143</v>
      </c>
    </row>
    <row r="23" spans="1:27" ht="12.75">
      <c r="A23" s="249" t="s">
        <v>158</v>
      </c>
      <c r="B23" s="182"/>
      <c r="C23" s="155"/>
      <c r="D23" s="155"/>
      <c r="E23" s="59">
        <v>328695</v>
      </c>
      <c r="F23" s="60">
        <v>328695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246521</v>
      </c>
      <c r="Y23" s="159">
        <v>-246521</v>
      </c>
      <c r="Z23" s="141">
        <v>-100</v>
      </c>
      <c r="AA23" s="225">
        <v>328695</v>
      </c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1099118824</v>
      </c>
      <c r="F24" s="77">
        <f t="shared" si="1"/>
        <v>1099118824</v>
      </c>
      <c r="G24" s="77">
        <f t="shared" si="1"/>
        <v>-1075491</v>
      </c>
      <c r="H24" s="77">
        <f t="shared" si="1"/>
        <v>-1075491</v>
      </c>
      <c r="I24" s="77">
        <f t="shared" si="1"/>
        <v>-1075491</v>
      </c>
      <c r="J24" s="77">
        <f t="shared" si="1"/>
        <v>-1075491</v>
      </c>
      <c r="K24" s="77">
        <f t="shared" si="1"/>
        <v>-1075491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824339118</v>
      </c>
      <c r="Y24" s="77">
        <f t="shared" si="1"/>
        <v>-824339118</v>
      </c>
      <c r="Z24" s="212">
        <f>+IF(X24&lt;&gt;0,+(Y24/X24)*100,0)</f>
        <v>-100</v>
      </c>
      <c r="AA24" s="79">
        <f>SUM(AA15:AA23)</f>
        <v>1099118824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1174734454</v>
      </c>
      <c r="F25" s="73">
        <f t="shared" si="2"/>
        <v>1174734454</v>
      </c>
      <c r="G25" s="73">
        <f t="shared" si="2"/>
        <v>4985765</v>
      </c>
      <c r="H25" s="73">
        <f t="shared" si="2"/>
        <v>4985765</v>
      </c>
      <c r="I25" s="73">
        <f t="shared" si="2"/>
        <v>4985765</v>
      </c>
      <c r="J25" s="73">
        <f t="shared" si="2"/>
        <v>4985765</v>
      </c>
      <c r="K25" s="73">
        <f t="shared" si="2"/>
        <v>4985765</v>
      </c>
      <c r="L25" s="73">
        <f t="shared" si="2"/>
        <v>-8668841</v>
      </c>
      <c r="M25" s="73">
        <f t="shared" si="2"/>
        <v>-8668841</v>
      </c>
      <c r="N25" s="73">
        <f t="shared" si="2"/>
        <v>-8668841</v>
      </c>
      <c r="O25" s="73">
        <f t="shared" si="2"/>
        <v>-8668841</v>
      </c>
      <c r="P25" s="73">
        <f t="shared" si="2"/>
        <v>-1420005</v>
      </c>
      <c r="Q25" s="73">
        <f t="shared" si="2"/>
        <v>-1420005</v>
      </c>
      <c r="R25" s="73">
        <f t="shared" si="2"/>
        <v>-1420005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-1420005</v>
      </c>
      <c r="X25" s="73">
        <f t="shared" si="2"/>
        <v>881050841</v>
      </c>
      <c r="Y25" s="73">
        <f t="shared" si="2"/>
        <v>-882470846</v>
      </c>
      <c r="Z25" s="170">
        <f>+IF(X25&lt;&gt;0,+(Y25/X25)*100,0)</f>
        <v>-100.16117174332283</v>
      </c>
      <c r="AA25" s="74">
        <f>+AA12+AA24</f>
        <v>1174734454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>
        <v>769786</v>
      </c>
      <c r="F29" s="60">
        <v>769786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577340</v>
      </c>
      <c r="Y29" s="60">
        <v>-577340</v>
      </c>
      <c r="Z29" s="140">
        <v>-100</v>
      </c>
      <c r="AA29" s="62">
        <v>769786</v>
      </c>
    </row>
    <row r="30" spans="1:27" ht="12.75">
      <c r="A30" s="249" t="s">
        <v>52</v>
      </c>
      <c r="B30" s="182"/>
      <c r="C30" s="155"/>
      <c r="D30" s="155"/>
      <c r="E30" s="59">
        <v>809536</v>
      </c>
      <c r="F30" s="60">
        <v>809536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607152</v>
      </c>
      <c r="Y30" s="60">
        <v>-607152</v>
      </c>
      <c r="Z30" s="140">
        <v>-100</v>
      </c>
      <c r="AA30" s="62">
        <v>809536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>
        <v>-1170</v>
      </c>
      <c r="H31" s="60">
        <v>-1170</v>
      </c>
      <c r="I31" s="60">
        <v>-1170</v>
      </c>
      <c r="J31" s="60">
        <v>-1170</v>
      </c>
      <c r="K31" s="60">
        <v>-1170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/>
      <c r="D32" s="155"/>
      <c r="E32" s="59">
        <v>58768059</v>
      </c>
      <c r="F32" s="60">
        <v>58768059</v>
      </c>
      <c r="G32" s="60">
        <v>-11051194</v>
      </c>
      <c r="H32" s="60">
        <v>-11051194</v>
      </c>
      <c r="I32" s="60">
        <v>-11051194</v>
      </c>
      <c r="J32" s="60">
        <v>-11051194</v>
      </c>
      <c r="K32" s="60">
        <v>-11051194</v>
      </c>
      <c r="L32" s="60">
        <v>14721244</v>
      </c>
      <c r="M32" s="60">
        <v>14721244</v>
      </c>
      <c r="N32" s="60">
        <v>14721244</v>
      </c>
      <c r="O32" s="60">
        <v>14721244</v>
      </c>
      <c r="P32" s="60">
        <v>9242908</v>
      </c>
      <c r="Q32" s="60">
        <v>9242908</v>
      </c>
      <c r="R32" s="60">
        <v>9242908</v>
      </c>
      <c r="S32" s="60"/>
      <c r="T32" s="60"/>
      <c r="U32" s="60"/>
      <c r="V32" s="60"/>
      <c r="W32" s="60">
        <v>9242908</v>
      </c>
      <c r="X32" s="60">
        <v>44076044</v>
      </c>
      <c r="Y32" s="60">
        <v>-34833136</v>
      </c>
      <c r="Z32" s="140">
        <v>-79.03</v>
      </c>
      <c r="AA32" s="62">
        <v>58768059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>
        <v>40023</v>
      </c>
      <c r="H33" s="60">
        <v>40023</v>
      </c>
      <c r="I33" s="60">
        <v>40023</v>
      </c>
      <c r="J33" s="60">
        <v>40023</v>
      </c>
      <c r="K33" s="60">
        <v>40023</v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60347381</v>
      </c>
      <c r="F34" s="73">
        <f t="shared" si="3"/>
        <v>60347381</v>
      </c>
      <c r="G34" s="73">
        <f t="shared" si="3"/>
        <v>-11012341</v>
      </c>
      <c r="H34" s="73">
        <f t="shared" si="3"/>
        <v>-11012341</v>
      </c>
      <c r="I34" s="73">
        <f t="shared" si="3"/>
        <v>-11012341</v>
      </c>
      <c r="J34" s="73">
        <f t="shared" si="3"/>
        <v>-11012341</v>
      </c>
      <c r="K34" s="73">
        <f t="shared" si="3"/>
        <v>-11012341</v>
      </c>
      <c r="L34" s="73">
        <f t="shared" si="3"/>
        <v>14721244</v>
      </c>
      <c r="M34" s="73">
        <f t="shared" si="3"/>
        <v>14721244</v>
      </c>
      <c r="N34" s="73">
        <f t="shared" si="3"/>
        <v>14721244</v>
      </c>
      <c r="O34" s="73">
        <f t="shared" si="3"/>
        <v>14721244</v>
      </c>
      <c r="P34" s="73">
        <f t="shared" si="3"/>
        <v>9242908</v>
      </c>
      <c r="Q34" s="73">
        <f t="shared" si="3"/>
        <v>9242908</v>
      </c>
      <c r="R34" s="73">
        <f t="shared" si="3"/>
        <v>9242908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9242908</v>
      </c>
      <c r="X34" s="73">
        <f t="shared" si="3"/>
        <v>45260536</v>
      </c>
      <c r="Y34" s="73">
        <f t="shared" si="3"/>
        <v>-36017628</v>
      </c>
      <c r="Z34" s="170">
        <f>+IF(X34&lt;&gt;0,+(Y34/X34)*100,0)</f>
        <v>-79.57843892966712</v>
      </c>
      <c r="AA34" s="74">
        <f>SUM(AA29:AA33)</f>
        <v>60347381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2506575</v>
      </c>
      <c r="F37" s="60">
        <v>2506575</v>
      </c>
      <c r="G37" s="60">
        <v>111732</v>
      </c>
      <c r="H37" s="60">
        <v>111732</v>
      </c>
      <c r="I37" s="60">
        <v>111732</v>
      </c>
      <c r="J37" s="60">
        <v>111732</v>
      </c>
      <c r="K37" s="60">
        <v>111732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1879931</v>
      </c>
      <c r="Y37" s="60">
        <v>-1879931</v>
      </c>
      <c r="Z37" s="140">
        <v>-100</v>
      </c>
      <c r="AA37" s="62">
        <v>2506575</v>
      </c>
    </row>
    <row r="38" spans="1:27" ht="12.75">
      <c r="A38" s="249" t="s">
        <v>165</v>
      </c>
      <c r="B38" s="182"/>
      <c r="C38" s="155"/>
      <c r="D38" s="155"/>
      <c r="E38" s="59">
        <v>13685857</v>
      </c>
      <c r="F38" s="60">
        <v>13685857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10264393</v>
      </c>
      <c r="Y38" s="60">
        <v>-10264393</v>
      </c>
      <c r="Z38" s="140">
        <v>-100</v>
      </c>
      <c r="AA38" s="62">
        <v>13685857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16192432</v>
      </c>
      <c r="F39" s="77">
        <f t="shared" si="4"/>
        <v>16192432</v>
      </c>
      <c r="G39" s="77">
        <f t="shared" si="4"/>
        <v>111732</v>
      </c>
      <c r="H39" s="77">
        <f t="shared" si="4"/>
        <v>111732</v>
      </c>
      <c r="I39" s="77">
        <f t="shared" si="4"/>
        <v>111732</v>
      </c>
      <c r="J39" s="77">
        <f t="shared" si="4"/>
        <v>111732</v>
      </c>
      <c r="K39" s="77">
        <f t="shared" si="4"/>
        <v>111732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12144324</v>
      </c>
      <c r="Y39" s="77">
        <f t="shared" si="4"/>
        <v>-12144324</v>
      </c>
      <c r="Z39" s="212">
        <f>+IF(X39&lt;&gt;0,+(Y39/X39)*100,0)</f>
        <v>-100</v>
      </c>
      <c r="AA39" s="79">
        <f>SUM(AA37:AA38)</f>
        <v>16192432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76539813</v>
      </c>
      <c r="F40" s="73">
        <f t="shared" si="5"/>
        <v>76539813</v>
      </c>
      <c r="G40" s="73">
        <f t="shared" si="5"/>
        <v>-10900609</v>
      </c>
      <c r="H40" s="73">
        <f t="shared" si="5"/>
        <v>-10900609</v>
      </c>
      <c r="I40" s="73">
        <f t="shared" si="5"/>
        <v>-10900609</v>
      </c>
      <c r="J40" s="73">
        <f t="shared" si="5"/>
        <v>-10900609</v>
      </c>
      <c r="K40" s="73">
        <f t="shared" si="5"/>
        <v>-10900609</v>
      </c>
      <c r="L40" s="73">
        <f t="shared" si="5"/>
        <v>14721244</v>
      </c>
      <c r="M40" s="73">
        <f t="shared" si="5"/>
        <v>14721244</v>
      </c>
      <c r="N40" s="73">
        <f t="shared" si="5"/>
        <v>14721244</v>
      </c>
      <c r="O40" s="73">
        <f t="shared" si="5"/>
        <v>14721244</v>
      </c>
      <c r="P40" s="73">
        <f t="shared" si="5"/>
        <v>9242908</v>
      </c>
      <c r="Q40" s="73">
        <f t="shared" si="5"/>
        <v>9242908</v>
      </c>
      <c r="R40" s="73">
        <f t="shared" si="5"/>
        <v>9242908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9242908</v>
      </c>
      <c r="X40" s="73">
        <f t="shared" si="5"/>
        <v>57404860</v>
      </c>
      <c r="Y40" s="73">
        <f t="shared" si="5"/>
        <v>-48161952</v>
      </c>
      <c r="Z40" s="170">
        <f>+IF(X40&lt;&gt;0,+(Y40/X40)*100,0)</f>
        <v>-83.89873610004449</v>
      </c>
      <c r="AA40" s="74">
        <f>+AA34+AA39</f>
        <v>76539813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1098194641</v>
      </c>
      <c r="F42" s="259">
        <f t="shared" si="6"/>
        <v>1098194641</v>
      </c>
      <c r="G42" s="259">
        <f t="shared" si="6"/>
        <v>15886374</v>
      </c>
      <c r="H42" s="259">
        <f t="shared" si="6"/>
        <v>15886374</v>
      </c>
      <c r="I42" s="259">
        <f t="shared" si="6"/>
        <v>15886374</v>
      </c>
      <c r="J42" s="259">
        <f t="shared" si="6"/>
        <v>15886374</v>
      </c>
      <c r="K42" s="259">
        <f t="shared" si="6"/>
        <v>15886374</v>
      </c>
      <c r="L42" s="259">
        <f t="shared" si="6"/>
        <v>-23390085</v>
      </c>
      <c r="M42" s="259">
        <f t="shared" si="6"/>
        <v>-23390085</v>
      </c>
      <c r="N42" s="259">
        <f t="shared" si="6"/>
        <v>-23390085</v>
      </c>
      <c r="O42" s="259">
        <f t="shared" si="6"/>
        <v>-23390085</v>
      </c>
      <c r="P42" s="259">
        <f t="shared" si="6"/>
        <v>-10662913</v>
      </c>
      <c r="Q42" s="259">
        <f t="shared" si="6"/>
        <v>-10662913</v>
      </c>
      <c r="R42" s="259">
        <f t="shared" si="6"/>
        <v>-10662913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-10662913</v>
      </c>
      <c r="X42" s="259">
        <f t="shared" si="6"/>
        <v>823645981</v>
      </c>
      <c r="Y42" s="259">
        <f t="shared" si="6"/>
        <v>-834308894</v>
      </c>
      <c r="Z42" s="260">
        <f>+IF(X42&lt;&gt;0,+(Y42/X42)*100,0)</f>
        <v>-101.29459904448923</v>
      </c>
      <c r="AA42" s="261">
        <f>+AA25-AA40</f>
        <v>1098194641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1098194641</v>
      </c>
      <c r="F45" s="60">
        <v>1098194641</v>
      </c>
      <c r="G45" s="60">
        <v>15886374</v>
      </c>
      <c r="H45" s="60">
        <v>15886374</v>
      </c>
      <c r="I45" s="60">
        <v>15886374</v>
      </c>
      <c r="J45" s="60">
        <v>15886374</v>
      </c>
      <c r="K45" s="60">
        <v>15886374</v>
      </c>
      <c r="L45" s="60">
        <v>-23390085</v>
      </c>
      <c r="M45" s="60">
        <v>-23390085</v>
      </c>
      <c r="N45" s="60">
        <v>-23390085</v>
      </c>
      <c r="O45" s="60">
        <v>-23390085</v>
      </c>
      <c r="P45" s="60">
        <v>-10662913</v>
      </c>
      <c r="Q45" s="60">
        <v>-10662913</v>
      </c>
      <c r="R45" s="60">
        <v>-10662913</v>
      </c>
      <c r="S45" s="60"/>
      <c r="T45" s="60"/>
      <c r="U45" s="60"/>
      <c r="V45" s="60"/>
      <c r="W45" s="60">
        <v>-10662913</v>
      </c>
      <c r="X45" s="60">
        <v>823645981</v>
      </c>
      <c r="Y45" s="60">
        <v>-834308894</v>
      </c>
      <c r="Z45" s="139">
        <v>-101.29</v>
      </c>
      <c r="AA45" s="62">
        <v>1098194641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1098194641</v>
      </c>
      <c r="F48" s="219">
        <f t="shared" si="7"/>
        <v>1098194641</v>
      </c>
      <c r="G48" s="219">
        <f t="shared" si="7"/>
        <v>15886374</v>
      </c>
      <c r="H48" s="219">
        <f t="shared" si="7"/>
        <v>15886374</v>
      </c>
      <c r="I48" s="219">
        <f t="shared" si="7"/>
        <v>15886374</v>
      </c>
      <c r="J48" s="219">
        <f t="shared" si="7"/>
        <v>15886374</v>
      </c>
      <c r="K48" s="219">
        <f t="shared" si="7"/>
        <v>15886374</v>
      </c>
      <c r="L48" s="219">
        <f t="shared" si="7"/>
        <v>-23390085</v>
      </c>
      <c r="M48" s="219">
        <f t="shared" si="7"/>
        <v>-23390085</v>
      </c>
      <c r="N48" s="219">
        <f t="shared" si="7"/>
        <v>-23390085</v>
      </c>
      <c r="O48" s="219">
        <f t="shared" si="7"/>
        <v>-23390085</v>
      </c>
      <c r="P48" s="219">
        <f t="shared" si="7"/>
        <v>-10662913</v>
      </c>
      <c r="Q48" s="219">
        <f t="shared" si="7"/>
        <v>-10662913</v>
      </c>
      <c r="R48" s="219">
        <f t="shared" si="7"/>
        <v>-10662913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-10662913</v>
      </c>
      <c r="X48" s="219">
        <f t="shared" si="7"/>
        <v>823645981</v>
      </c>
      <c r="Y48" s="219">
        <f t="shared" si="7"/>
        <v>-834308894</v>
      </c>
      <c r="Z48" s="265">
        <f>+IF(X48&lt;&gt;0,+(Y48/X48)*100,0)</f>
        <v>-101.29459904448923</v>
      </c>
      <c r="AA48" s="232">
        <f>SUM(AA45:AA47)</f>
        <v>1098194641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28804973</v>
      </c>
      <c r="F6" s="60">
        <v>28804973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13584869</v>
      </c>
      <c r="Y6" s="60">
        <v>-13584869</v>
      </c>
      <c r="Z6" s="140">
        <v>-100</v>
      </c>
      <c r="AA6" s="62">
        <v>28804973</v>
      </c>
    </row>
    <row r="7" spans="1:27" ht="12.75">
      <c r="A7" s="249" t="s">
        <v>32</v>
      </c>
      <c r="B7" s="182"/>
      <c r="C7" s="155"/>
      <c r="D7" s="155"/>
      <c r="E7" s="59">
        <v>13525063</v>
      </c>
      <c r="F7" s="60">
        <v>13525063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8194527</v>
      </c>
      <c r="Y7" s="60">
        <v>-8194527</v>
      </c>
      <c r="Z7" s="140">
        <v>-100</v>
      </c>
      <c r="AA7" s="62">
        <v>13525063</v>
      </c>
    </row>
    <row r="8" spans="1:27" ht="12.75">
      <c r="A8" s="249" t="s">
        <v>178</v>
      </c>
      <c r="B8" s="182"/>
      <c r="C8" s="155"/>
      <c r="D8" s="155"/>
      <c r="E8" s="59">
        <v>2916606</v>
      </c>
      <c r="F8" s="60">
        <v>2916606</v>
      </c>
      <c r="G8" s="60">
        <v>798349</v>
      </c>
      <c r="H8" s="60">
        <v>2361095</v>
      </c>
      <c r="I8" s="60"/>
      <c r="J8" s="60">
        <v>3159444</v>
      </c>
      <c r="K8" s="60">
        <v>11911014</v>
      </c>
      <c r="L8" s="60">
        <v>3102718</v>
      </c>
      <c r="M8" s="60">
        <v>24451424</v>
      </c>
      <c r="N8" s="60">
        <v>39465156</v>
      </c>
      <c r="O8" s="60">
        <v>1840367</v>
      </c>
      <c r="P8" s="60">
        <v>3826120</v>
      </c>
      <c r="Q8" s="60">
        <v>5328584</v>
      </c>
      <c r="R8" s="60">
        <v>10995071</v>
      </c>
      <c r="S8" s="60"/>
      <c r="T8" s="60"/>
      <c r="U8" s="60"/>
      <c r="V8" s="60"/>
      <c r="W8" s="60">
        <v>53619671</v>
      </c>
      <c r="X8" s="60">
        <v>35960375</v>
      </c>
      <c r="Y8" s="60">
        <v>17659296</v>
      </c>
      <c r="Z8" s="140">
        <v>49.11</v>
      </c>
      <c r="AA8" s="62">
        <v>2916606</v>
      </c>
    </row>
    <row r="9" spans="1:27" ht="12.75">
      <c r="A9" s="249" t="s">
        <v>179</v>
      </c>
      <c r="B9" s="182"/>
      <c r="C9" s="155"/>
      <c r="D9" s="155"/>
      <c r="E9" s="59">
        <v>83172000</v>
      </c>
      <c r="F9" s="60">
        <v>83172000</v>
      </c>
      <c r="G9" s="60">
        <v>35038000</v>
      </c>
      <c r="H9" s="60">
        <v>250000</v>
      </c>
      <c r="I9" s="60">
        <v>4711561</v>
      </c>
      <c r="J9" s="60">
        <v>39999561</v>
      </c>
      <c r="K9" s="60"/>
      <c r="L9" s="60"/>
      <c r="M9" s="60"/>
      <c r="N9" s="60"/>
      <c r="O9" s="60"/>
      <c r="P9" s="60"/>
      <c r="Q9" s="60">
        <v>19615000</v>
      </c>
      <c r="R9" s="60">
        <v>19615000</v>
      </c>
      <c r="S9" s="60"/>
      <c r="T9" s="60"/>
      <c r="U9" s="60"/>
      <c r="V9" s="60"/>
      <c r="W9" s="60">
        <v>59614561</v>
      </c>
      <c r="X9" s="60">
        <v>56948696</v>
      </c>
      <c r="Y9" s="60">
        <v>2665865</v>
      </c>
      <c r="Z9" s="140">
        <v>4.68</v>
      </c>
      <c r="AA9" s="62">
        <v>83172000</v>
      </c>
    </row>
    <row r="10" spans="1:27" ht="12.75">
      <c r="A10" s="249" t="s">
        <v>180</v>
      </c>
      <c r="B10" s="182"/>
      <c r="C10" s="155"/>
      <c r="D10" s="155"/>
      <c r="E10" s="59">
        <v>32080000</v>
      </c>
      <c r="F10" s="60">
        <v>32080000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7377699</v>
      </c>
      <c r="Y10" s="60">
        <v>-7377699</v>
      </c>
      <c r="Z10" s="140">
        <v>-100</v>
      </c>
      <c r="AA10" s="62">
        <v>32080000</v>
      </c>
    </row>
    <row r="11" spans="1:27" ht="12.75">
      <c r="A11" s="249" t="s">
        <v>181</v>
      </c>
      <c r="B11" s="182"/>
      <c r="C11" s="155"/>
      <c r="D11" s="155"/>
      <c r="E11" s="59">
        <v>27627121</v>
      </c>
      <c r="F11" s="60">
        <v>27627121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6737886</v>
      </c>
      <c r="Y11" s="60">
        <v>-6737886</v>
      </c>
      <c r="Z11" s="140">
        <v>-100</v>
      </c>
      <c r="AA11" s="62">
        <v>27627121</v>
      </c>
    </row>
    <row r="12" spans="1:27" ht="12.75">
      <c r="A12" s="249" t="s">
        <v>182</v>
      </c>
      <c r="B12" s="182"/>
      <c r="C12" s="155"/>
      <c r="D12" s="155"/>
      <c r="E12" s="59">
        <v>3546178</v>
      </c>
      <c r="F12" s="60">
        <v>3546178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885000</v>
      </c>
      <c r="Y12" s="60">
        <v>-885000</v>
      </c>
      <c r="Z12" s="140">
        <v>-100</v>
      </c>
      <c r="AA12" s="62">
        <v>3546178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-151704406</v>
      </c>
      <c r="F14" s="60">
        <v>-149704404</v>
      </c>
      <c r="G14" s="60">
        <v>-42244680</v>
      </c>
      <c r="H14" s="60">
        <v>-8358641</v>
      </c>
      <c r="I14" s="60">
        <v>-9639026</v>
      </c>
      <c r="J14" s="60">
        <v>-60242347</v>
      </c>
      <c r="K14" s="60">
        <v>-14586798</v>
      </c>
      <c r="L14" s="60">
        <v>-10392220</v>
      </c>
      <c r="M14" s="60">
        <v>-29138802</v>
      </c>
      <c r="N14" s="60">
        <v>-54117820</v>
      </c>
      <c r="O14" s="60">
        <v>-11113629</v>
      </c>
      <c r="P14" s="60">
        <v>-9789562</v>
      </c>
      <c r="Q14" s="60">
        <v>-31721356</v>
      </c>
      <c r="R14" s="60">
        <v>-52624547</v>
      </c>
      <c r="S14" s="60"/>
      <c r="T14" s="60"/>
      <c r="U14" s="60"/>
      <c r="V14" s="60"/>
      <c r="W14" s="60">
        <v>-166984714</v>
      </c>
      <c r="X14" s="60">
        <v>-129498841</v>
      </c>
      <c r="Y14" s="60">
        <v>-37485873</v>
      </c>
      <c r="Z14" s="140">
        <v>28.95</v>
      </c>
      <c r="AA14" s="62">
        <v>-149704404</v>
      </c>
    </row>
    <row r="15" spans="1:27" ht="12.75">
      <c r="A15" s="249" t="s">
        <v>40</v>
      </c>
      <c r="B15" s="182"/>
      <c r="C15" s="155"/>
      <c r="D15" s="155"/>
      <c r="E15" s="59">
        <v>-3298072</v>
      </c>
      <c r="F15" s="60">
        <v>-3298072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-550269</v>
      </c>
      <c r="Y15" s="60">
        <v>550269</v>
      </c>
      <c r="Z15" s="140">
        <v>-100</v>
      </c>
      <c r="AA15" s="62">
        <v>-3298072</v>
      </c>
    </row>
    <row r="16" spans="1:27" ht="12.75">
      <c r="A16" s="249" t="s">
        <v>42</v>
      </c>
      <c r="B16" s="182"/>
      <c r="C16" s="155"/>
      <c r="D16" s="155"/>
      <c r="E16" s="59">
        <v>-10000000</v>
      </c>
      <c r="F16" s="60">
        <v>-10000000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-1313136</v>
      </c>
      <c r="Y16" s="60">
        <v>1313136</v>
      </c>
      <c r="Z16" s="140">
        <v>-100</v>
      </c>
      <c r="AA16" s="62">
        <v>-10000000</v>
      </c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26669463</v>
      </c>
      <c r="F17" s="73">
        <f t="shared" si="0"/>
        <v>28669465</v>
      </c>
      <c r="G17" s="73">
        <f t="shared" si="0"/>
        <v>-6408331</v>
      </c>
      <c r="H17" s="73">
        <f t="shared" si="0"/>
        <v>-5747546</v>
      </c>
      <c r="I17" s="73">
        <f t="shared" si="0"/>
        <v>-4927465</v>
      </c>
      <c r="J17" s="73">
        <f t="shared" si="0"/>
        <v>-17083342</v>
      </c>
      <c r="K17" s="73">
        <f t="shared" si="0"/>
        <v>-2675784</v>
      </c>
      <c r="L17" s="73">
        <f t="shared" si="0"/>
        <v>-7289502</v>
      </c>
      <c r="M17" s="73">
        <f t="shared" si="0"/>
        <v>-4687378</v>
      </c>
      <c r="N17" s="73">
        <f t="shared" si="0"/>
        <v>-14652664</v>
      </c>
      <c r="O17" s="73">
        <f t="shared" si="0"/>
        <v>-9273262</v>
      </c>
      <c r="P17" s="73">
        <f t="shared" si="0"/>
        <v>-5963442</v>
      </c>
      <c r="Q17" s="73">
        <f t="shared" si="0"/>
        <v>-6777772</v>
      </c>
      <c r="R17" s="73">
        <f t="shared" si="0"/>
        <v>-22014476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-53750482</v>
      </c>
      <c r="X17" s="73">
        <f t="shared" si="0"/>
        <v>-1673194</v>
      </c>
      <c r="Y17" s="73">
        <f t="shared" si="0"/>
        <v>-52077288</v>
      </c>
      <c r="Z17" s="170">
        <f>+IF(X17&lt;&gt;0,+(Y17/X17)*100,0)</f>
        <v>3112.4476898674034</v>
      </c>
      <c r="AA17" s="74">
        <f>SUM(AA6:AA16)</f>
        <v>28669465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>
        <v>1</v>
      </c>
      <c r="M23" s="60"/>
      <c r="N23" s="159">
        <v>1</v>
      </c>
      <c r="O23" s="159"/>
      <c r="P23" s="159"/>
      <c r="Q23" s="60"/>
      <c r="R23" s="159"/>
      <c r="S23" s="159"/>
      <c r="T23" s="60"/>
      <c r="U23" s="159"/>
      <c r="V23" s="159"/>
      <c r="W23" s="159">
        <v>1</v>
      </c>
      <c r="X23" s="60"/>
      <c r="Y23" s="159">
        <v>1</v>
      </c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6741000</v>
      </c>
      <c r="H24" s="60">
        <v>5490000</v>
      </c>
      <c r="I24" s="60">
        <v>7804000</v>
      </c>
      <c r="J24" s="60">
        <v>20035000</v>
      </c>
      <c r="K24" s="60"/>
      <c r="L24" s="60">
        <v>7575000</v>
      </c>
      <c r="M24" s="60">
        <v>5910000</v>
      </c>
      <c r="N24" s="60">
        <v>13485000</v>
      </c>
      <c r="O24" s="60">
        <v>7955000</v>
      </c>
      <c r="P24" s="60">
        <v>5980000</v>
      </c>
      <c r="Q24" s="60">
        <v>6850000</v>
      </c>
      <c r="R24" s="60">
        <v>20785000</v>
      </c>
      <c r="S24" s="60"/>
      <c r="T24" s="60"/>
      <c r="U24" s="60"/>
      <c r="V24" s="60"/>
      <c r="W24" s="60">
        <v>54305000</v>
      </c>
      <c r="X24" s="60"/>
      <c r="Y24" s="60">
        <v>54305000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-33091913</v>
      </c>
      <c r="F26" s="60">
        <v>-33091913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>
        <v>-10061639</v>
      </c>
      <c r="Y26" s="60">
        <v>10061639</v>
      </c>
      <c r="Z26" s="140">
        <v>-100</v>
      </c>
      <c r="AA26" s="62">
        <v>-33091913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-33091913</v>
      </c>
      <c r="F27" s="73">
        <f t="shared" si="1"/>
        <v>-33091913</v>
      </c>
      <c r="G27" s="73">
        <f t="shared" si="1"/>
        <v>6741000</v>
      </c>
      <c r="H27" s="73">
        <f t="shared" si="1"/>
        <v>5490000</v>
      </c>
      <c r="I27" s="73">
        <f t="shared" si="1"/>
        <v>7804000</v>
      </c>
      <c r="J27" s="73">
        <f t="shared" si="1"/>
        <v>20035000</v>
      </c>
      <c r="K27" s="73">
        <f t="shared" si="1"/>
        <v>0</v>
      </c>
      <c r="L27" s="73">
        <f t="shared" si="1"/>
        <v>7575001</v>
      </c>
      <c r="M27" s="73">
        <f t="shared" si="1"/>
        <v>5910000</v>
      </c>
      <c r="N27" s="73">
        <f t="shared" si="1"/>
        <v>13485001</v>
      </c>
      <c r="O27" s="73">
        <f t="shared" si="1"/>
        <v>7955000</v>
      </c>
      <c r="P27" s="73">
        <f t="shared" si="1"/>
        <v>5980000</v>
      </c>
      <c r="Q27" s="73">
        <f t="shared" si="1"/>
        <v>6850000</v>
      </c>
      <c r="R27" s="73">
        <f t="shared" si="1"/>
        <v>20785000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54305001</v>
      </c>
      <c r="X27" s="73">
        <f t="shared" si="1"/>
        <v>-10061639</v>
      </c>
      <c r="Y27" s="73">
        <f t="shared" si="1"/>
        <v>64366640</v>
      </c>
      <c r="Z27" s="170">
        <f>+IF(X27&lt;&gt;0,+(Y27/X27)*100,0)</f>
        <v>-639.7232101052324</v>
      </c>
      <c r="AA27" s="74">
        <f>SUM(AA21:AA26)</f>
        <v>-33091913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>
        <v>-50000</v>
      </c>
      <c r="H35" s="60">
        <v>-50000</v>
      </c>
      <c r="I35" s="60">
        <v>-50000</v>
      </c>
      <c r="J35" s="60">
        <v>-150000</v>
      </c>
      <c r="K35" s="60"/>
      <c r="L35" s="60">
        <v>-50000</v>
      </c>
      <c r="M35" s="60">
        <v>-50000</v>
      </c>
      <c r="N35" s="60">
        <v>-100000</v>
      </c>
      <c r="O35" s="60">
        <v>-50000</v>
      </c>
      <c r="P35" s="60">
        <v>-50000</v>
      </c>
      <c r="Q35" s="60">
        <v>-50000</v>
      </c>
      <c r="R35" s="60">
        <v>-150000</v>
      </c>
      <c r="S35" s="60"/>
      <c r="T35" s="60"/>
      <c r="U35" s="60"/>
      <c r="V35" s="60"/>
      <c r="W35" s="60">
        <v>-400000</v>
      </c>
      <c r="X35" s="60"/>
      <c r="Y35" s="60">
        <v>-400000</v>
      </c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-50000</v>
      </c>
      <c r="H36" s="73">
        <f t="shared" si="2"/>
        <v>-50000</v>
      </c>
      <c r="I36" s="73">
        <f t="shared" si="2"/>
        <v>-50000</v>
      </c>
      <c r="J36" s="73">
        <f t="shared" si="2"/>
        <v>-150000</v>
      </c>
      <c r="K36" s="73">
        <f t="shared" si="2"/>
        <v>0</v>
      </c>
      <c r="L36" s="73">
        <f t="shared" si="2"/>
        <v>-50000</v>
      </c>
      <c r="M36" s="73">
        <f t="shared" si="2"/>
        <v>-50000</v>
      </c>
      <c r="N36" s="73">
        <f t="shared" si="2"/>
        <v>-100000</v>
      </c>
      <c r="O36" s="73">
        <f t="shared" si="2"/>
        <v>-50000</v>
      </c>
      <c r="P36" s="73">
        <f t="shared" si="2"/>
        <v>-50000</v>
      </c>
      <c r="Q36" s="73">
        <f t="shared" si="2"/>
        <v>-50000</v>
      </c>
      <c r="R36" s="73">
        <f t="shared" si="2"/>
        <v>-150000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-400000</v>
      </c>
      <c r="X36" s="73">
        <f t="shared" si="2"/>
        <v>0</v>
      </c>
      <c r="Y36" s="73">
        <f t="shared" si="2"/>
        <v>-400000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-6422450</v>
      </c>
      <c r="F38" s="100">
        <f t="shared" si="3"/>
        <v>-4422448</v>
      </c>
      <c r="G38" s="100">
        <f t="shared" si="3"/>
        <v>282669</v>
      </c>
      <c r="H38" s="100">
        <f t="shared" si="3"/>
        <v>-307546</v>
      </c>
      <c r="I38" s="100">
        <f t="shared" si="3"/>
        <v>2826535</v>
      </c>
      <c r="J38" s="100">
        <f t="shared" si="3"/>
        <v>2801658</v>
      </c>
      <c r="K38" s="100">
        <f t="shared" si="3"/>
        <v>-2675784</v>
      </c>
      <c r="L38" s="100">
        <f t="shared" si="3"/>
        <v>235499</v>
      </c>
      <c r="M38" s="100">
        <f t="shared" si="3"/>
        <v>1172622</v>
      </c>
      <c r="N38" s="100">
        <f t="shared" si="3"/>
        <v>-1267663</v>
      </c>
      <c r="O38" s="100">
        <f t="shared" si="3"/>
        <v>-1368262</v>
      </c>
      <c r="P38" s="100">
        <f t="shared" si="3"/>
        <v>-33442</v>
      </c>
      <c r="Q38" s="100">
        <f t="shared" si="3"/>
        <v>22228</v>
      </c>
      <c r="R38" s="100">
        <f t="shared" si="3"/>
        <v>-1379476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154519</v>
      </c>
      <c r="X38" s="100">
        <f t="shared" si="3"/>
        <v>-11734833</v>
      </c>
      <c r="Y38" s="100">
        <f t="shared" si="3"/>
        <v>11889352</v>
      </c>
      <c r="Z38" s="137">
        <f>+IF(X38&lt;&gt;0,+(Y38/X38)*100,0)</f>
        <v>-101.3167549977064</v>
      </c>
      <c r="AA38" s="102">
        <f>+AA17+AA27+AA36</f>
        <v>-4422448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>
        <v>44769</v>
      </c>
      <c r="H39" s="100">
        <v>327438</v>
      </c>
      <c r="I39" s="100">
        <v>19892</v>
      </c>
      <c r="J39" s="100">
        <v>44769</v>
      </c>
      <c r="K39" s="100">
        <v>2846427</v>
      </c>
      <c r="L39" s="100">
        <v>170643</v>
      </c>
      <c r="M39" s="100">
        <v>406142</v>
      </c>
      <c r="N39" s="100">
        <v>2846427</v>
      </c>
      <c r="O39" s="100">
        <v>1578764</v>
      </c>
      <c r="P39" s="100">
        <v>210502</v>
      </c>
      <c r="Q39" s="100">
        <v>177060</v>
      </c>
      <c r="R39" s="100">
        <v>1578764</v>
      </c>
      <c r="S39" s="100"/>
      <c r="T39" s="100"/>
      <c r="U39" s="100"/>
      <c r="V39" s="100"/>
      <c r="W39" s="100">
        <v>44769</v>
      </c>
      <c r="X39" s="100"/>
      <c r="Y39" s="100">
        <v>44769</v>
      </c>
      <c r="Z39" s="137"/>
      <c r="AA39" s="102"/>
    </row>
    <row r="40" spans="1:27" ht="12.75">
      <c r="A40" s="269" t="s">
        <v>201</v>
      </c>
      <c r="B40" s="256"/>
      <c r="C40" s="257"/>
      <c r="D40" s="257"/>
      <c r="E40" s="258">
        <v>-6422450</v>
      </c>
      <c r="F40" s="259">
        <v>-4422448</v>
      </c>
      <c r="G40" s="259">
        <v>327438</v>
      </c>
      <c r="H40" s="259">
        <v>19892</v>
      </c>
      <c r="I40" s="259">
        <v>2846427</v>
      </c>
      <c r="J40" s="259">
        <v>2846427</v>
      </c>
      <c r="K40" s="259">
        <v>170643</v>
      </c>
      <c r="L40" s="259">
        <v>406142</v>
      </c>
      <c r="M40" s="259">
        <v>1578764</v>
      </c>
      <c r="N40" s="259">
        <v>1578764</v>
      </c>
      <c r="O40" s="259">
        <v>210502</v>
      </c>
      <c r="P40" s="259">
        <v>177060</v>
      </c>
      <c r="Q40" s="259">
        <v>199288</v>
      </c>
      <c r="R40" s="259">
        <v>199288</v>
      </c>
      <c r="S40" s="259"/>
      <c r="T40" s="259"/>
      <c r="U40" s="259"/>
      <c r="V40" s="259"/>
      <c r="W40" s="259">
        <v>199288</v>
      </c>
      <c r="X40" s="259">
        <v>-11734833</v>
      </c>
      <c r="Y40" s="259">
        <v>11934121</v>
      </c>
      <c r="Z40" s="260">
        <v>-101.7</v>
      </c>
      <c r="AA40" s="261">
        <v>-4422448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25867843</v>
      </c>
      <c r="F5" s="106">
        <f t="shared" si="0"/>
        <v>33341913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56623</v>
      </c>
      <c r="M5" s="106">
        <f t="shared" si="0"/>
        <v>0</v>
      </c>
      <c r="N5" s="106">
        <f t="shared" si="0"/>
        <v>56623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56623</v>
      </c>
      <c r="X5" s="106">
        <f t="shared" si="0"/>
        <v>25006436</v>
      </c>
      <c r="Y5" s="106">
        <f t="shared" si="0"/>
        <v>-24949813</v>
      </c>
      <c r="Z5" s="201">
        <f>+IF(X5&lt;&gt;0,+(Y5/X5)*100,0)</f>
        <v>-99.77356629309351</v>
      </c>
      <c r="AA5" s="199">
        <f>SUM(AA11:AA18)</f>
        <v>33341913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>
        <v>5000000</v>
      </c>
      <c r="F7" s="60">
        <v>5000000</v>
      </c>
      <c r="G7" s="60"/>
      <c r="H7" s="60"/>
      <c r="I7" s="60"/>
      <c r="J7" s="60"/>
      <c r="K7" s="60"/>
      <c r="L7" s="60">
        <v>56623</v>
      </c>
      <c r="M7" s="60"/>
      <c r="N7" s="60">
        <v>56623</v>
      </c>
      <c r="O7" s="60"/>
      <c r="P7" s="60"/>
      <c r="Q7" s="60"/>
      <c r="R7" s="60"/>
      <c r="S7" s="60"/>
      <c r="T7" s="60"/>
      <c r="U7" s="60"/>
      <c r="V7" s="60"/>
      <c r="W7" s="60">
        <v>56623</v>
      </c>
      <c r="X7" s="60">
        <v>3750000</v>
      </c>
      <c r="Y7" s="60">
        <v>-3693377</v>
      </c>
      <c r="Z7" s="140">
        <v>-98.49</v>
      </c>
      <c r="AA7" s="155">
        <v>5000000</v>
      </c>
    </row>
    <row r="8" spans="1:27" ht="12.75">
      <c r="A8" s="291" t="s">
        <v>207</v>
      </c>
      <c r="B8" s="142"/>
      <c r="C8" s="62"/>
      <c r="D8" s="156"/>
      <c r="E8" s="60">
        <v>992332</v>
      </c>
      <c r="F8" s="60">
        <v>992332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744249</v>
      </c>
      <c r="Y8" s="60">
        <v>-744249</v>
      </c>
      <c r="Z8" s="140">
        <v>-100</v>
      </c>
      <c r="AA8" s="155">
        <v>992332</v>
      </c>
    </row>
    <row r="9" spans="1:27" ht="12.75">
      <c r="A9" s="291" t="s">
        <v>208</v>
      </c>
      <c r="B9" s="142"/>
      <c r="C9" s="62"/>
      <c r="D9" s="156"/>
      <c r="E9" s="60">
        <v>17509598</v>
      </c>
      <c r="F9" s="60">
        <v>17509598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13132199</v>
      </c>
      <c r="Y9" s="60">
        <v>-13132199</v>
      </c>
      <c r="Z9" s="140">
        <v>-100</v>
      </c>
      <c r="AA9" s="155">
        <v>17509598</v>
      </c>
    </row>
    <row r="10" spans="1:27" ht="12.75">
      <c r="A10" s="291" t="s">
        <v>209</v>
      </c>
      <c r="B10" s="142"/>
      <c r="C10" s="62"/>
      <c r="D10" s="156"/>
      <c r="E10" s="60">
        <v>365913</v>
      </c>
      <c r="F10" s="60">
        <v>365913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274435</v>
      </c>
      <c r="Y10" s="60">
        <v>-274435</v>
      </c>
      <c r="Z10" s="140">
        <v>-100</v>
      </c>
      <c r="AA10" s="155">
        <v>365913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23867843</v>
      </c>
      <c r="F11" s="295">
        <f t="shared" si="1"/>
        <v>23867843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56623</v>
      </c>
      <c r="M11" s="295">
        <f t="shared" si="1"/>
        <v>0</v>
      </c>
      <c r="N11" s="295">
        <f t="shared" si="1"/>
        <v>56623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56623</v>
      </c>
      <c r="X11" s="295">
        <f t="shared" si="1"/>
        <v>17900883</v>
      </c>
      <c r="Y11" s="295">
        <f t="shared" si="1"/>
        <v>-17844260</v>
      </c>
      <c r="Z11" s="296">
        <f>+IF(X11&lt;&gt;0,+(Y11/X11)*100,0)</f>
        <v>-99.68368599470764</v>
      </c>
      <c r="AA11" s="297">
        <f>SUM(AA6:AA10)</f>
        <v>23867843</v>
      </c>
    </row>
    <row r="12" spans="1:27" ht="12.75">
      <c r="A12" s="298" t="s">
        <v>211</v>
      </c>
      <c r="B12" s="136"/>
      <c r="C12" s="62"/>
      <c r="D12" s="156"/>
      <c r="E12" s="60"/>
      <c r="F12" s="60">
        <v>7224070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5418053</v>
      </c>
      <c r="Y12" s="60">
        <v>-5418053</v>
      </c>
      <c r="Z12" s="140">
        <v>-100</v>
      </c>
      <c r="AA12" s="155">
        <v>7224070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>
        <v>2250000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1687500</v>
      </c>
      <c r="Y15" s="60">
        <v>-1687500</v>
      </c>
      <c r="Z15" s="140">
        <v>-100</v>
      </c>
      <c r="AA15" s="155">
        <v>2250000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>
        <v>2000000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7224071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>
        <v>7224071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5000000</v>
      </c>
      <c r="F37" s="60">
        <f t="shared" si="4"/>
        <v>5000000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56623</v>
      </c>
      <c r="M37" s="60">
        <f t="shared" si="4"/>
        <v>0</v>
      </c>
      <c r="N37" s="60">
        <f t="shared" si="4"/>
        <v>56623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56623</v>
      </c>
      <c r="X37" s="60">
        <f t="shared" si="4"/>
        <v>3750000</v>
      </c>
      <c r="Y37" s="60">
        <f t="shared" si="4"/>
        <v>-3693377</v>
      </c>
      <c r="Z37" s="140">
        <f t="shared" si="5"/>
        <v>-98.49005333333334</v>
      </c>
      <c r="AA37" s="155">
        <f>AA7+AA22</f>
        <v>5000000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992332</v>
      </c>
      <c r="F38" s="60">
        <f t="shared" si="4"/>
        <v>992332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744249</v>
      </c>
      <c r="Y38" s="60">
        <f t="shared" si="4"/>
        <v>-744249</v>
      </c>
      <c r="Z38" s="140">
        <f t="shared" si="5"/>
        <v>-100</v>
      </c>
      <c r="AA38" s="155">
        <f>AA8+AA23</f>
        <v>992332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17509598</v>
      </c>
      <c r="F39" s="60">
        <f t="shared" si="4"/>
        <v>17509598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13132199</v>
      </c>
      <c r="Y39" s="60">
        <f t="shared" si="4"/>
        <v>-13132199</v>
      </c>
      <c r="Z39" s="140">
        <f t="shared" si="5"/>
        <v>-100</v>
      </c>
      <c r="AA39" s="155">
        <f>AA9+AA24</f>
        <v>17509598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365913</v>
      </c>
      <c r="F40" s="60">
        <f t="shared" si="4"/>
        <v>365913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274435</v>
      </c>
      <c r="Y40" s="60">
        <f t="shared" si="4"/>
        <v>-274435</v>
      </c>
      <c r="Z40" s="140">
        <f t="shared" si="5"/>
        <v>-100</v>
      </c>
      <c r="AA40" s="155">
        <f>AA10+AA25</f>
        <v>365913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23867843</v>
      </c>
      <c r="F41" s="295">
        <f t="shared" si="6"/>
        <v>23867843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56623</v>
      </c>
      <c r="M41" s="295">
        <f t="shared" si="6"/>
        <v>0</v>
      </c>
      <c r="N41" s="295">
        <f t="shared" si="6"/>
        <v>56623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56623</v>
      </c>
      <c r="X41" s="295">
        <f t="shared" si="6"/>
        <v>17900883</v>
      </c>
      <c r="Y41" s="295">
        <f t="shared" si="6"/>
        <v>-17844260</v>
      </c>
      <c r="Z41" s="296">
        <f t="shared" si="5"/>
        <v>-99.68368599470764</v>
      </c>
      <c r="AA41" s="297">
        <f>SUM(AA36:AA40)</f>
        <v>23867843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7224071</v>
      </c>
      <c r="F42" s="54">
        <f t="shared" si="7"/>
        <v>7224070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5418053</v>
      </c>
      <c r="Y42" s="54">
        <f t="shared" si="7"/>
        <v>-5418053</v>
      </c>
      <c r="Z42" s="184">
        <f t="shared" si="5"/>
        <v>-100</v>
      </c>
      <c r="AA42" s="130">
        <f aca="true" t="shared" si="8" ref="AA42:AA48">AA12+AA27</f>
        <v>7224070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2250000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1687500</v>
      </c>
      <c r="Y45" s="54">
        <f t="shared" si="7"/>
        <v>-1687500</v>
      </c>
      <c r="Z45" s="184">
        <f t="shared" si="5"/>
        <v>-100</v>
      </c>
      <c r="AA45" s="130">
        <f t="shared" si="8"/>
        <v>2250000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33091914</v>
      </c>
      <c r="F49" s="220">
        <f t="shared" si="9"/>
        <v>33341913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56623</v>
      </c>
      <c r="M49" s="220">
        <f t="shared" si="9"/>
        <v>0</v>
      </c>
      <c r="N49" s="220">
        <f t="shared" si="9"/>
        <v>56623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56623</v>
      </c>
      <c r="X49" s="220">
        <f t="shared" si="9"/>
        <v>25006436</v>
      </c>
      <c r="Y49" s="220">
        <f t="shared" si="9"/>
        <v>-24949813</v>
      </c>
      <c r="Z49" s="221">
        <f t="shared" si="5"/>
        <v>-99.77356629309351</v>
      </c>
      <c r="AA49" s="222">
        <f>SUM(AA41:AA48)</f>
        <v>33341913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18240255</v>
      </c>
      <c r="F51" s="54">
        <f t="shared" si="10"/>
        <v>16564500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12423375</v>
      </c>
      <c r="Y51" s="54">
        <f t="shared" si="10"/>
        <v>-12423375</v>
      </c>
      <c r="Z51" s="184">
        <f>+IF(X51&lt;&gt;0,+(Y51/X51)*100,0)</f>
        <v>-100</v>
      </c>
      <c r="AA51" s="130">
        <f>SUM(AA57:AA61)</f>
        <v>16564500</v>
      </c>
    </row>
    <row r="52" spans="1:27" ht="12.75">
      <c r="A52" s="310" t="s">
        <v>205</v>
      </c>
      <c r="B52" s="142"/>
      <c r="C52" s="62"/>
      <c r="D52" s="156"/>
      <c r="E52" s="60">
        <v>500000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1425255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5000000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6925255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200000</v>
      </c>
      <c r="F58" s="60">
        <v>496000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372000</v>
      </c>
      <c r="Y58" s="60">
        <v>-372000</v>
      </c>
      <c r="Z58" s="140">
        <v>-100</v>
      </c>
      <c r="AA58" s="155">
        <v>496000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11115000</v>
      </c>
      <c r="F61" s="60">
        <v>16068500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12051375</v>
      </c>
      <c r="Y61" s="60">
        <v>-12051375</v>
      </c>
      <c r="Z61" s="140">
        <v>-100</v>
      </c>
      <c r="AA61" s="155">
        <v>16068500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18240255</v>
      </c>
      <c r="F68" s="60">
        <v>16564500</v>
      </c>
      <c r="G68" s="60">
        <v>326836</v>
      </c>
      <c r="H68" s="60"/>
      <c r="I68" s="60">
        <v>52602</v>
      </c>
      <c r="J68" s="60">
        <v>379438</v>
      </c>
      <c r="K68" s="60">
        <v>21123</v>
      </c>
      <c r="L68" s="60">
        <v>6157</v>
      </c>
      <c r="M68" s="60">
        <v>14658</v>
      </c>
      <c r="N68" s="60">
        <v>41938</v>
      </c>
      <c r="O68" s="60">
        <v>828374</v>
      </c>
      <c r="P68" s="60">
        <v>486013</v>
      </c>
      <c r="Q68" s="60">
        <v>78600</v>
      </c>
      <c r="R68" s="60">
        <v>1392987</v>
      </c>
      <c r="S68" s="60"/>
      <c r="T68" s="60"/>
      <c r="U68" s="60"/>
      <c r="V68" s="60"/>
      <c r="W68" s="60">
        <v>1814363</v>
      </c>
      <c r="X68" s="60">
        <v>12423375</v>
      </c>
      <c r="Y68" s="60">
        <v>-10609012</v>
      </c>
      <c r="Z68" s="140">
        <v>-85.4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18240255</v>
      </c>
      <c r="F69" s="220">
        <f t="shared" si="12"/>
        <v>16564500</v>
      </c>
      <c r="G69" s="220">
        <f t="shared" si="12"/>
        <v>326836</v>
      </c>
      <c r="H69" s="220">
        <f t="shared" si="12"/>
        <v>0</v>
      </c>
      <c r="I69" s="220">
        <f t="shared" si="12"/>
        <v>52602</v>
      </c>
      <c r="J69" s="220">
        <f t="shared" si="12"/>
        <v>379438</v>
      </c>
      <c r="K69" s="220">
        <f t="shared" si="12"/>
        <v>21123</v>
      </c>
      <c r="L69" s="220">
        <f t="shared" si="12"/>
        <v>6157</v>
      </c>
      <c r="M69" s="220">
        <f t="shared" si="12"/>
        <v>14658</v>
      </c>
      <c r="N69" s="220">
        <f t="shared" si="12"/>
        <v>41938</v>
      </c>
      <c r="O69" s="220">
        <f t="shared" si="12"/>
        <v>828374</v>
      </c>
      <c r="P69" s="220">
        <f t="shared" si="12"/>
        <v>486013</v>
      </c>
      <c r="Q69" s="220">
        <f t="shared" si="12"/>
        <v>78600</v>
      </c>
      <c r="R69" s="220">
        <f t="shared" si="12"/>
        <v>1392987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1814363</v>
      </c>
      <c r="X69" s="220">
        <f t="shared" si="12"/>
        <v>12423375</v>
      </c>
      <c r="Y69" s="220">
        <f t="shared" si="12"/>
        <v>-10609012</v>
      </c>
      <c r="Z69" s="221">
        <f>+IF(X69&lt;&gt;0,+(Y69/X69)*100,0)</f>
        <v>-85.39557084930624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23867843</v>
      </c>
      <c r="F5" s="358">
        <f t="shared" si="0"/>
        <v>23867843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56623</v>
      </c>
      <c r="M5" s="356">
        <f t="shared" si="0"/>
        <v>0</v>
      </c>
      <c r="N5" s="358">
        <f t="shared" si="0"/>
        <v>56623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56623</v>
      </c>
      <c r="X5" s="356">
        <f t="shared" si="0"/>
        <v>17900883</v>
      </c>
      <c r="Y5" s="358">
        <f t="shared" si="0"/>
        <v>-17844260</v>
      </c>
      <c r="Z5" s="359">
        <f>+IF(X5&lt;&gt;0,+(Y5/X5)*100,0)</f>
        <v>-99.68368599470764</v>
      </c>
      <c r="AA5" s="360">
        <f>+AA6+AA8+AA11+AA13+AA15</f>
        <v>23867843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5000000</v>
      </c>
      <c r="F8" s="59">
        <f t="shared" si="2"/>
        <v>5000000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56623</v>
      </c>
      <c r="M8" s="60">
        <f t="shared" si="2"/>
        <v>0</v>
      </c>
      <c r="N8" s="59">
        <f t="shared" si="2"/>
        <v>56623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56623</v>
      </c>
      <c r="X8" s="60">
        <f t="shared" si="2"/>
        <v>3750000</v>
      </c>
      <c r="Y8" s="59">
        <f t="shared" si="2"/>
        <v>-3693377</v>
      </c>
      <c r="Z8" s="61">
        <f>+IF(X8&lt;&gt;0,+(Y8/X8)*100,0)</f>
        <v>-98.49005333333334</v>
      </c>
      <c r="AA8" s="62">
        <f>SUM(AA9:AA10)</f>
        <v>5000000</v>
      </c>
    </row>
    <row r="9" spans="1:27" ht="12.75">
      <c r="A9" s="291" t="s">
        <v>230</v>
      </c>
      <c r="B9" s="142"/>
      <c r="C9" s="60"/>
      <c r="D9" s="340"/>
      <c r="E9" s="60">
        <v>5000000</v>
      </c>
      <c r="F9" s="59">
        <v>5000000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3750000</v>
      </c>
      <c r="Y9" s="59">
        <v>-3750000</v>
      </c>
      <c r="Z9" s="61">
        <v>-100</v>
      </c>
      <c r="AA9" s="62">
        <v>5000000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>
        <v>56623</v>
      </c>
      <c r="M10" s="60"/>
      <c r="N10" s="59">
        <v>56623</v>
      </c>
      <c r="O10" s="59"/>
      <c r="P10" s="60"/>
      <c r="Q10" s="60"/>
      <c r="R10" s="59"/>
      <c r="S10" s="59"/>
      <c r="T10" s="60"/>
      <c r="U10" s="60"/>
      <c r="V10" s="59"/>
      <c r="W10" s="59">
        <v>56623</v>
      </c>
      <c r="X10" s="60"/>
      <c r="Y10" s="59">
        <v>56623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992332</v>
      </c>
      <c r="F11" s="364">
        <f t="shared" si="3"/>
        <v>992332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744249</v>
      </c>
      <c r="Y11" s="364">
        <f t="shared" si="3"/>
        <v>-744249</v>
      </c>
      <c r="Z11" s="365">
        <f>+IF(X11&lt;&gt;0,+(Y11/X11)*100,0)</f>
        <v>-100</v>
      </c>
      <c r="AA11" s="366">
        <f t="shared" si="3"/>
        <v>992332</v>
      </c>
    </row>
    <row r="12" spans="1:27" ht="12.75">
      <c r="A12" s="291" t="s">
        <v>232</v>
      </c>
      <c r="B12" s="136"/>
      <c r="C12" s="60"/>
      <c r="D12" s="340"/>
      <c r="E12" s="60">
        <v>992332</v>
      </c>
      <c r="F12" s="59">
        <v>992332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744249</v>
      </c>
      <c r="Y12" s="59">
        <v>-744249</v>
      </c>
      <c r="Z12" s="61">
        <v>-100</v>
      </c>
      <c r="AA12" s="62">
        <v>992332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17509598</v>
      </c>
      <c r="F13" s="342">
        <f t="shared" si="4"/>
        <v>17509598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13132199</v>
      </c>
      <c r="Y13" s="342">
        <f t="shared" si="4"/>
        <v>-13132199</v>
      </c>
      <c r="Z13" s="335">
        <f>+IF(X13&lt;&gt;0,+(Y13/X13)*100,0)</f>
        <v>-100</v>
      </c>
      <c r="AA13" s="273">
        <f t="shared" si="4"/>
        <v>17509598</v>
      </c>
    </row>
    <row r="14" spans="1:27" ht="12.75">
      <c r="A14" s="291" t="s">
        <v>233</v>
      </c>
      <c r="B14" s="136"/>
      <c r="C14" s="60"/>
      <c r="D14" s="340"/>
      <c r="E14" s="60">
        <v>17509598</v>
      </c>
      <c r="F14" s="59">
        <v>17509598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13132199</v>
      </c>
      <c r="Y14" s="59">
        <v>-13132199</v>
      </c>
      <c r="Z14" s="61">
        <v>-100</v>
      </c>
      <c r="AA14" s="62">
        <v>17509598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365913</v>
      </c>
      <c r="F15" s="59">
        <f t="shared" si="5"/>
        <v>365913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274435</v>
      </c>
      <c r="Y15" s="59">
        <f t="shared" si="5"/>
        <v>-274435</v>
      </c>
      <c r="Z15" s="61">
        <f>+IF(X15&lt;&gt;0,+(Y15/X15)*100,0)</f>
        <v>-100</v>
      </c>
      <c r="AA15" s="62">
        <f>SUM(AA16:AA20)</f>
        <v>365913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365913</v>
      </c>
      <c r="F20" s="59">
        <v>365913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274435</v>
      </c>
      <c r="Y20" s="59">
        <v>-274435</v>
      </c>
      <c r="Z20" s="61">
        <v>-100</v>
      </c>
      <c r="AA20" s="62">
        <v>365913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7224070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5418053</v>
      </c>
      <c r="Y22" s="345">
        <f t="shared" si="6"/>
        <v>-5418053</v>
      </c>
      <c r="Z22" s="336">
        <f>+IF(X22&lt;&gt;0,+(Y22/X22)*100,0)</f>
        <v>-100</v>
      </c>
      <c r="AA22" s="350">
        <f>SUM(AA23:AA32)</f>
        <v>7224070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7224070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5418053</v>
      </c>
      <c r="Y24" s="59">
        <v>-5418053</v>
      </c>
      <c r="Z24" s="61">
        <v>-100</v>
      </c>
      <c r="AA24" s="62">
        <v>7224070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2250000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1687500</v>
      </c>
      <c r="Y40" s="345">
        <f t="shared" si="9"/>
        <v>-1687500</v>
      </c>
      <c r="Z40" s="336">
        <f>+IF(X40&lt;&gt;0,+(Y40/X40)*100,0)</f>
        <v>-100</v>
      </c>
      <c r="AA40" s="350">
        <f>SUM(AA41:AA49)</f>
        <v>2250000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>
        <v>100000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75000</v>
      </c>
      <c r="Y43" s="370">
        <v>-75000</v>
      </c>
      <c r="Z43" s="371">
        <v>-100</v>
      </c>
      <c r="AA43" s="303">
        <v>100000</v>
      </c>
    </row>
    <row r="44" spans="1:27" ht="12.75">
      <c r="A44" s="361" t="s">
        <v>251</v>
      </c>
      <c r="B44" s="136"/>
      <c r="C44" s="60"/>
      <c r="D44" s="368"/>
      <c r="E44" s="54"/>
      <c r="F44" s="53">
        <v>150000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112500</v>
      </c>
      <c r="Y44" s="53">
        <v>-112500</v>
      </c>
      <c r="Z44" s="94">
        <v>-100</v>
      </c>
      <c r="AA44" s="95">
        <v>150000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>
        <v>2000000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1500000</v>
      </c>
      <c r="Y49" s="53">
        <v>-1500000</v>
      </c>
      <c r="Z49" s="94">
        <v>-100</v>
      </c>
      <c r="AA49" s="95">
        <v>2000000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2000000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>
        <v>2000000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25867843</v>
      </c>
      <c r="F60" s="264">
        <f t="shared" si="14"/>
        <v>33341913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56623</v>
      </c>
      <c r="M60" s="219">
        <f t="shared" si="14"/>
        <v>0</v>
      </c>
      <c r="N60" s="264">
        <f t="shared" si="14"/>
        <v>56623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56623</v>
      </c>
      <c r="X60" s="219">
        <f t="shared" si="14"/>
        <v>25006436</v>
      </c>
      <c r="Y60" s="264">
        <f t="shared" si="14"/>
        <v>-24949813</v>
      </c>
      <c r="Z60" s="337">
        <f>+IF(X60&lt;&gt;0,+(Y60/X60)*100,0)</f>
        <v>-99.77356629309351</v>
      </c>
      <c r="AA60" s="232">
        <f>+AA57+AA54+AA51+AA40+AA37+AA34+AA22+AA5</f>
        <v>33341913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7224071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7224071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7224071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2018-05-09T09:50:09Z</dcterms:created>
  <dcterms:modified xsi:type="dcterms:W3CDTF">2018-05-09T09:50:14Z</dcterms:modified>
  <cp:category/>
  <cp:version/>
  <cp:contentType/>
  <cp:contentStatus/>
</cp:coreProperties>
</file>