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<sst xmlns="http://schemas.openxmlformats.org/spreadsheetml/2006/main" count="857" uniqueCount="303">
  <si>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Emfuleni(GT421)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</si>
  <si>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</si>
  <si>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</si>
  <si>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</si>
  <si>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</si>
  <si>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</si>
  <si>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</si>
  <si>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</si>
  <si>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</si>
  <si>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</si>
  <si>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</si>
  <si>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</si>
  <si>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</si>
  <si>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</si>
  <si>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</si>
  <si>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</si>
  <si>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</si>
  <si>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</si>
  <si>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</si>
  <si>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</si>
  <si>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</si>
  <si>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</si>
  <si>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</si>
  <si>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</si>
  <si>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</si>
  <si>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</si>
  <si>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</si>
  <si>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</si>
  <si>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</si>
  <si>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</si>
  <si>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</si>
  <si>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</si>
  <si>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</si>
  <si>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</si>
  <si>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</si>
  <si>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</si>
  <si>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</si>
  <si>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</si>
  <si>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</si>
  <si>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</si>
  <si>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</si>
  <si>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</si>
  <si>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</si>
  <si>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</si>
  <si>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</si>
  <si>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</si>
  <si>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</si>
  <si>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</si>
  <si>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</si>
  <si>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</si>
  <si>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</si>
  <si>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</si>
  <si>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</si>
  <si>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</si>
  <si>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</si>
  <si>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</si>
  <si>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</si>
  <si>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</si>
  <si>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</si>
  <si>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</si>
  <si>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</si>
  <si>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</si>
  <si>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</si>
  <si>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</si>
  <si>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</si>
  <si>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</si>
  <si>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</si>
  <si>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</si>
  <si>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</si>
  <si>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</si>
  <si>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Emfuleni(GT421)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</si>
  <si>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</si>
  <si>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</si>
  <si>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</si>
  <si>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</si>
  <si>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</si>
  <si>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</si>
  <si>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</si>
  <si>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</si>
  <si>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</si>
  <si>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</si>
  <si>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</si>
  <si>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</si>
  <si>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</si>
  <si>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</si>
  <si>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</si>
  <si>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</si>
  <si>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</si>
  <si>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</si>
  <si>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</si>
  <si>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</si>
  <si>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</si>
  <si>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</si>
  <si>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</si>
  <si>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</si>
  <si>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</si>
  <si>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</si>
  <si>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</si>
  <si>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</si>
  <si>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</si>
  <si>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Emfuleni(GT421)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</si>
  <si>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</si>
  <si>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</si>
  <si>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</si>
  <si>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</si>
  <si>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</si>
  <si>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</si>
  <si>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</si>
  <si>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</si>
  <si>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</si>
  <si>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</si>
  <si>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</si>
  <si>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</si>
  <si>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</si>
  <si>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</si>
  <si>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</si>
  <si>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</si>
  <si>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</si>
  <si>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</si>
  <si>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</si>
  <si>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</si>
  <si>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</si>
  <si>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</si>
  <si>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</si>
  <si>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</si>
  <si>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</si>
  <si>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</si>
  <si>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</si>
  <si>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</si>
  <si>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Emfuleni(GT421)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</si>
  <si>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</si>
  <si>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</si>
  <si>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</si>
  <si>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</si>
  <si>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</si>
  <si>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</si>
  <si>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</si>
  <si>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</si>
  <si>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</si>
  <si>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</si>
  <si>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Emfuleni(GT421)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</si>
  <si>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</si>
  <si>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</si>
  <si>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</si>
  <si>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</si>
  <si>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</si>
  <si>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</si>
  <si>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</si>
  <si>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</si>
  <si>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</si>
  <si>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</si>
  <si>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</si>
  <si>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</si>
  <si>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</si>
  <si>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</si>
  <si>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</si>
  <si>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</si>
  <si>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</si>
  <si>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</si>
  <si>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</si>
  <si>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</si>
  <si>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</si>
  <si>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</si>
  <si>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</si>
  <si>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</si>
  <si>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</si>
  <si>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</si>
  <si>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</si>
  <si>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</si>
  <si>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</si>
  <si>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</si>
  <si>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</si>
  <si>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</si>
  <si>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</si>
  <si>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Emfuleni(GT421)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</si>
  <si>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</si>
  <si>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</si>
  <si>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</si>
  <si>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</si>
  <si>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</si>
  <si>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</si>
  <si>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</si>
  <si>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</si>
  <si>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</si>
  <si>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</si>
  <si>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</si>
  <si>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</si>
  <si>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</si>
  <si>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</si>
  <si>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</si>
  <si>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</si>
  <si>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</si>
  <si>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</si>
  <si>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</si>
  <si>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</si>
  <si>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</si>
  <si>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</si>
  <si>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</si>
  <si>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</si>
  <si>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</si>
  <si>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</si>
  <si>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</si>
  <si>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Emfuleni(GT421)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</si>
  <si>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</si>
  <si>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</si>
  <si>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</si>
  <si>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</si>
  <si>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</si>
  <si>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</si>
  <si>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</si>
  <si>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</si>
  <si>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</si>
  <si>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</si>
  <si>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</si>
  <si>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</si>
  <si>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</si>
  <si>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</si>
  <si>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</si>
  <si>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</si>
  <si>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</si>
  <si>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</si>
  <si>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</si>
  <si>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</si>
  <si>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</si>
  <si>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</si>
  <si>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</si>
  <si>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</si>
  <si>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Emfuleni(GT421)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</si>
  <si>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</si>
  <si>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</si>
  <si>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</si>
  <si>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</si>
  <si>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</si>
  <si>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</si>
  <si>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</si>
  <si>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</si>
  <si>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</si>
  <si>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</si>
  <si>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</si>
  <si>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</si>
  <si>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</si>
  <si>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</si>
  <si>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</si>
  <si>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</si>
  <si>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</si>
  <si>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</si>
  <si>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</si>
  <si>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</si>
  <si>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</si>
  <si>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</si>
  <si>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</si>
  <si>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</si>
  <si>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</si>
  <si>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</si>
  <si>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</si>
  <si>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</si>
  <si>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</si>
  <si>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</si>
  <si>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</si>
  <si>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</si>
  <si>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</si>
  <si>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</si>
  <si>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</si>
  <si>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Emfuleni(GT421)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</si>
  <si>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</si>
  <si>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</si>
  <si>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Gauteng: Emfuleni(GT421)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</si>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</sst>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332093220</v>
      </c>
      <c r="C5" s="19">
        <v>0</v>
      </c>
      <c r="D5" s="59">
        <v>778595239</v>
      </c>
      <c r="E5" s="60">
        <v>786045238</v>
      </c>
      <c r="F5" s="60">
        <v>76665368</v>
      </c>
      <c r="G5" s="60">
        <v>64676391</v>
      </c>
      <c r="H5" s="60">
        <v>66382649</v>
      </c>
      <c r="I5" s="60">
        <v>207724408</v>
      </c>
      <c r="J5" s="60">
        <v>66390657</v>
      </c>
      <c r="K5" s="60">
        <v>66207194</v>
      </c>
      <c r="L5" s="60">
        <v>66569102</v>
      </c>
      <c r="M5" s="60">
        <v>199166953</v>
      </c>
      <c r="N5" s="60">
        <v>-66719929</v>
      </c>
      <c r="O5" s="60">
        <v>66694742</v>
      </c>
      <c r="P5" s="60">
        <v>66267363</v>
      </c>
      <c r="Q5" s="60">
        <v>66242176</v>
      </c>
      <c r="R5" s="60">
        <v>0</v>
      </c>
      <c r="S5" s="60">
        <v>0</v>
      </c>
      <c r="T5" s="60">
        <v>0</v>
      </c>
      <c r="U5" s="60">
        <v>0</v>
      </c>
      <c r="V5" s="60">
        <v>473133537</v>
      </c>
      <c r="W5" s="60">
        <v>481081883</v>
      </c>
      <c r="X5" s="60">
        <v>-7948346</v>
      </c>
      <c r="Y5" s="61">
        <v>-1.65</v>
      </c>
      <c r="Z5" s="62">
        <v>786045238</v>
      </c>
    </row>
    <row r="6" spans="1:26" ht="12.75">
      <c r="A6" s="58" t="s">
        <v>32</v>
      </c>
      <c r="B6" s="19">
        <v>3665346702</v>
      </c>
      <c r="C6" s="19">
        <v>0</v>
      </c>
      <c r="D6" s="59">
        <v>4323243525</v>
      </c>
      <c r="E6" s="60">
        <v>3771490215</v>
      </c>
      <c r="F6" s="60">
        <v>345398578</v>
      </c>
      <c r="G6" s="60">
        <v>325894188</v>
      </c>
      <c r="H6" s="60">
        <v>328685859</v>
      </c>
      <c r="I6" s="60">
        <v>999978625</v>
      </c>
      <c r="J6" s="60">
        <v>262199167</v>
      </c>
      <c r="K6" s="60">
        <v>239375599</v>
      </c>
      <c r="L6" s="60">
        <v>635054205</v>
      </c>
      <c r="M6" s="60">
        <v>1136628971</v>
      </c>
      <c r="N6" s="60">
        <v>147650969</v>
      </c>
      <c r="O6" s="60">
        <v>237044786</v>
      </c>
      <c r="P6" s="60">
        <v>239057165</v>
      </c>
      <c r="Q6" s="60">
        <v>623752920</v>
      </c>
      <c r="R6" s="60">
        <v>0</v>
      </c>
      <c r="S6" s="60">
        <v>0</v>
      </c>
      <c r="T6" s="60">
        <v>0</v>
      </c>
      <c r="U6" s="60">
        <v>0</v>
      </c>
      <c r="V6" s="60">
        <v>2760360516</v>
      </c>
      <c r="W6" s="60">
        <v>3213874984</v>
      </c>
      <c r="X6" s="60">
        <v>-453514468</v>
      </c>
      <c r="Y6" s="61">
        <v>-14.11</v>
      </c>
      <c r="Z6" s="62">
        <v>3771490215</v>
      </c>
    </row>
    <row r="7" spans="1:26" ht="12.75">
      <c r="A7" s="58" t="s">
        <v>33</v>
      </c>
      <c r="B7" s="19">
        <v>6015053</v>
      </c>
      <c r="C7" s="19">
        <v>0</v>
      </c>
      <c r="D7" s="59">
        <v>7674901</v>
      </c>
      <c r="E7" s="60">
        <v>7674901</v>
      </c>
      <c r="F7" s="60">
        <v>0</v>
      </c>
      <c r="G7" s="60">
        <v>928113</v>
      </c>
      <c r="H7" s="60">
        <v>319201</v>
      </c>
      <c r="I7" s="60">
        <v>1247314</v>
      </c>
      <c r="J7" s="60">
        <v>156151</v>
      </c>
      <c r="K7" s="60">
        <v>332226</v>
      </c>
      <c r="L7" s="60">
        <v>-400100</v>
      </c>
      <c r="M7" s="60">
        <v>88277</v>
      </c>
      <c r="N7" s="60">
        <v>-183450</v>
      </c>
      <c r="O7" s="60">
        <v>128117</v>
      </c>
      <c r="P7" s="60">
        <v>86056</v>
      </c>
      <c r="Q7" s="60">
        <v>30723</v>
      </c>
      <c r="R7" s="60">
        <v>0</v>
      </c>
      <c r="S7" s="60">
        <v>0</v>
      </c>
      <c r="T7" s="60">
        <v>0</v>
      </c>
      <c r="U7" s="60">
        <v>0</v>
      </c>
      <c r="V7" s="60">
        <v>1366314</v>
      </c>
      <c r="W7" s="60">
        <v>5826651</v>
      </c>
      <c r="X7" s="60">
        <v>-4460337</v>
      </c>
      <c r="Y7" s="61">
        <v>-76.55</v>
      </c>
      <c r="Z7" s="62">
        <v>7674901</v>
      </c>
    </row>
    <row r="8" spans="1:26" ht="12.75">
      <c r="A8" s="58" t="s">
        <v>34</v>
      </c>
      <c r="B8" s="19">
        <v>698451127</v>
      </c>
      <c r="C8" s="19">
        <v>0</v>
      </c>
      <c r="D8" s="59">
        <v>733959645</v>
      </c>
      <c r="E8" s="60">
        <v>742789096</v>
      </c>
      <c r="F8" s="60">
        <v>267418642</v>
      </c>
      <c r="G8" s="60">
        <v>364</v>
      </c>
      <c r="H8" s="60">
        <v>600570</v>
      </c>
      <c r="I8" s="60">
        <v>268019576</v>
      </c>
      <c r="J8" s="60">
        <v>229317</v>
      </c>
      <c r="K8" s="60">
        <v>-5124</v>
      </c>
      <c r="L8" s="60">
        <v>223049699</v>
      </c>
      <c r="M8" s="60">
        <v>223273892</v>
      </c>
      <c r="N8" s="60">
        <v>-8874481</v>
      </c>
      <c r="O8" s="60">
        <v>17165814</v>
      </c>
      <c r="P8" s="60">
        <v>163184249</v>
      </c>
      <c r="Q8" s="60">
        <v>171475582</v>
      </c>
      <c r="R8" s="60">
        <v>0</v>
      </c>
      <c r="S8" s="60">
        <v>0</v>
      </c>
      <c r="T8" s="60">
        <v>0</v>
      </c>
      <c r="U8" s="60">
        <v>0</v>
      </c>
      <c r="V8" s="60">
        <v>662769050</v>
      </c>
      <c r="W8" s="60">
        <v>704601672</v>
      </c>
      <c r="X8" s="60">
        <v>-41832622</v>
      </c>
      <c r="Y8" s="61">
        <v>-5.94</v>
      </c>
      <c r="Z8" s="62">
        <v>742789096</v>
      </c>
    </row>
    <row r="9" spans="1:26" ht="12.75">
      <c r="A9" s="58" t="s">
        <v>35</v>
      </c>
      <c r="B9" s="19">
        <v>388921794</v>
      </c>
      <c r="C9" s="19">
        <v>0</v>
      </c>
      <c r="D9" s="59">
        <v>184537095</v>
      </c>
      <c r="E9" s="60">
        <v>213876019</v>
      </c>
      <c r="F9" s="60">
        <v>8399200</v>
      </c>
      <c r="G9" s="60">
        <v>15362709</v>
      </c>
      <c r="H9" s="60">
        <v>12715488</v>
      </c>
      <c r="I9" s="60">
        <v>36477397</v>
      </c>
      <c r="J9" s="60">
        <v>11938514</v>
      </c>
      <c r="K9" s="60">
        <v>14444029</v>
      </c>
      <c r="L9" s="60">
        <v>11081777</v>
      </c>
      <c r="M9" s="60">
        <v>37464320</v>
      </c>
      <c r="N9" s="60">
        <v>-33625717</v>
      </c>
      <c r="O9" s="60">
        <v>16756743</v>
      </c>
      <c r="P9" s="60">
        <v>11209811</v>
      </c>
      <c r="Q9" s="60">
        <v>-5659163</v>
      </c>
      <c r="R9" s="60">
        <v>0</v>
      </c>
      <c r="S9" s="60">
        <v>0</v>
      </c>
      <c r="T9" s="60">
        <v>0</v>
      </c>
      <c r="U9" s="60">
        <v>0</v>
      </c>
      <c r="V9" s="60">
        <v>68282554</v>
      </c>
      <c r="W9" s="60">
        <v>60753866</v>
      </c>
      <c r="X9" s="60">
        <v>7528688</v>
      </c>
      <c r="Y9" s="61">
        <v>12.39</v>
      </c>
      <c r="Z9" s="62">
        <v>213876019</v>
      </c>
    </row>
    <row r="10" spans="1:26" ht="22.5">
      <c r="A10" s="63" t="s">
        <v>278</v>
      </c>
      <c r="B10" s="64">
        <f>SUM(B5:B9)</f>
        <v>5090827896</v>
      </c>
      <c r="C10" s="64">
        <f>SUM(C5:C9)</f>
        <v>0</v>
      </c>
      <c r="D10" s="65">
        <f aca="true" t="shared" si="0" ref="D10:Z10">SUM(D5:D9)</f>
        <v>6028010405</v>
      </c>
      <c r="E10" s="66">
        <f t="shared" si="0"/>
        <v>5521875469</v>
      </c>
      <c r="F10" s="66">
        <f t="shared" si="0"/>
        <v>697881788</v>
      </c>
      <c r="G10" s="66">
        <f t="shared" si="0"/>
        <v>406861765</v>
      </c>
      <c r="H10" s="66">
        <f t="shared" si="0"/>
        <v>408703767</v>
      </c>
      <c r="I10" s="66">
        <f t="shared" si="0"/>
        <v>1513447320</v>
      </c>
      <c r="J10" s="66">
        <f t="shared" si="0"/>
        <v>340913806</v>
      </c>
      <c r="K10" s="66">
        <f t="shared" si="0"/>
        <v>320353924</v>
      </c>
      <c r="L10" s="66">
        <f t="shared" si="0"/>
        <v>935354683</v>
      </c>
      <c r="M10" s="66">
        <f t="shared" si="0"/>
        <v>1596622413</v>
      </c>
      <c r="N10" s="66">
        <f t="shared" si="0"/>
        <v>38247392</v>
      </c>
      <c r="O10" s="66">
        <f t="shared" si="0"/>
        <v>337790202</v>
      </c>
      <c r="P10" s="66">
        <f t="shared" si="0"/>
        <v>479804644</v>
      </c>
      <c r="Q10" s="66">
        <f t="shared" si="0"/>
        <v>855842238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3965911971</v>
      </c>
      <c r="W10" s="66">
        <f t="shared" si="0"/>
        <v>4466139056</v>
      </c>
      <c r="X10" s="66">
        <f t="shared" si="0"/>
        <v>-500227085</v>
      </c>
      <c r="Y10" s="67">
        <f>+IF(W10&lt;&gt;0,(X10/W10)*100,0)</f>
        <v>-11.200436858945844</v>
      </c>
      <c r="Z10" s="68">
        <f t="shared" si="0"/>
        <v>5521875469</v>
      </c>
    </row>
    <row r="11" spans="1:26" ht="12.75">
      <c r="A11" s="58" t="s">
        <v>37</v>
      </c>
      <c r="B11" s="19">
        <v>1156508354</v>
      </c>
      <c r="C11" s="19">
        <v>0</v>
      </c>
      <c r="D11" s="59">
        <v>1145142530</v>
      </c>
      <c r="E11" s="60">
        <v>1151712689</v>
      </c>
      <c r="F11" s="60">
        <v>0</v>
      </c>
      <c r="G11" s="60">
        <v>13084</v>
      </c>
      <c r="H11" s="60">
        <v>-1375</v>
      </c>
      <c r="I11" s="60">
        <v>11709</v>
      </c>
      <c r="J11" s="60">
        <v>542608</v>
      </c>
      <c r="K11" s="60">
        <v>461073825</v>
      </c>
      <c r="L11" s="60">
        <v>-86307296</v>
      </c>
      <c r="M11" s="60">
        <v>375309137</v>
      </c>
      <c r="N11" s="60">
        <v>85770590</v>
      </c>
      <c r="O11" s="60">
        <v>88116468</v>
      </c>
      <c r="P11" s="60">
        <v>84765286</v>
      </c>
      <c r="Q11" s="60">
        <v>258652344</v>
      </c>
      <c r="R11" s="60">
        <v>0</v>
      </c>
      <c r="S11" s="60">
        <v>0</v>
      </c>
      <c r="T11" s="60">
        <v>0</v>
      </c>
      <c r="U11" s="60">
        <v>0</v>
      </c>
      <c r="V11" s="60">
        <v>633973190</v>
      </c>
      <c r="W11" s="60">
        <v>784320860</v>
      </c>
      <c r="X11" s="60">
        <v>-150347670</v>
      </c>
      <c r="Y11" s="61">
        <v>-19.17</v>
      </c>
      <c r="Z11" s="62">
        <v>1151712689</v>
      </c>
    </row>
    <row r="12" spans="1:26" ht="12.75">
      <c r="A12" s="58" t="s">
        <v>38</v>
      </c>
      <c r="B12" s="19">
        <v>49341720</v>
      </c>
      <c r="C12" s="19">
        <v>0</v>
      </c>
      <c r="D12" s="59">
        <v>49658543</v>
      </c>
      <c r="E12" s="60">
        <v>55119785</v>
      </c>
      <c r="F12" s="60">
        <v>0</v>
      </c>
      <c r="G12" s="60">
        <v>1742939</v>
      </c>
      <c r="H12" s="60">
        <v>0</v>
      </c>
      <c r="I12" s="60">
        <v>1742939</v>
      </c>
      <c r="J12" s="60">
        <v>0</v>
      </c>
      <c r="K12" s="60">
        <v>15599840</v>
      </c>
      <c r="L12" s="60">
        <v>-3468025</v>
      </c>
      <c r="M12" s="60">
        <v>12131815</v>
      </c>
      <c r="N12" s="60">
        <v>3474825</v>
      </c>
      <c r="O12" s="60">
        <v>4667919</v>
      </c>
      <c r="P12" s="60">
        <v>3543742</v>
      </c>
      <c r="Q12" s="60">
        <v>11686486</v>
      </c>
      <c r="R12" s="60">
        <v>0</v>
      </c>
      <c r="S12" s="60">
        <v>0</v>
      </c>
      <c r="T12" s="60">
        <v>0</v>
      </c>
      <c r="U12" s="60">
        <v>0</v>
      </c>
      <c r="V12" s="60">
        <v>25561240</v>
      </c>
      <c r="W12" s="60">
        <v>35358551</v>
      </c>
      <c r="X12" s="60">
        <v>-9797311</v>
      </c>
      <c r="Y12" s="61">
        <v>-27.71</v>
      </c>
      <c r="Z12" s="62">
        <v>55119785</v>
      </c>
    </row>
    <row r="13" spans="1:26" ht="12.75">
      <c r="A13" s="58" t="s">
        <v>279</v>
      </c>
      <c r="B13" s="19">
        <v>479227085</v>
      </c>
      <c r="C13" s="19">
        <v>0</v>
      </c>
      <c r="D13" s="59">
        <v>502092771</v>
      </c>
      <c r="E13" s="60">
        <v>473277736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376569576</v>
      </c>
      <c r="X13" s="60">
        <v>-376569576</v>
      </c>
      <c r="Y13" s="61">
        <v>-100</v>
      </c>
      <c r="Z13" s="62">
        <v>473277736</v>
      </c>
    </row>
    <row r="14" spans="1:26" ht="12.75">
      <c r="A14" s="58" t="s">
        <v>40</v>
      </c>
      <c r="B14" s="19">
        <v>102867099</v>
      </c>
      <c r="C14" s="19">
        <v>0</v>
      </c>
      <c r="D14" s="59">
        <v>29746047</v>
      </c>
      <c r="E14" s="60">
        <v>34746047</v>
      </c>
      <c r="F14" s="60">
        <v>0</v>
      </c>
      <c r="G14" s="60">
        <v>4211649</v>
      </c>
      <c r="H14" s="60">
        <v>3101129</v>
      </c>
      <c r="I14" s="60">
        <v>7312778</v>
      </c>
      <c r="J14" s="60">
        <v>16644942</v>
      </c>
      <c r="K14" s="60">
        <v>8000182</v>
      </c>
      <c r="L14" s="60">
        <v>-4204454</v>
      </c>
      <c r="M14" s="60">
        <v>20440670</v>
      </c>
      <c r="N14" s="60">
        <v>17515139</v>
      </c>
      <c r="O14" s="60">
        <v>1685</v>
      </c>
      <c r="P14" s="60">
        <v>-6431000</v>
      </c>
      <c r="Q14" s="60">
        <v>11085824</v>
      </c>
      <c r="R14" s="60">
        <v>0</v>
      </c>
      <c r="S14" s="60">
        <v>0</v>
      </c>
      <c r="T14" s="60">
        <v>0</v>
      </c>
      <c r="U14" s="60">
        <v>0</v>
      </c>
      <c r="V14" s="60">
        <v>38839272</v>
      </c>
      <c r="W14" s="60">
        <v>3321815</v>
      </c>
      <c r="X14" s="60">
        <v>35517457</v>
      </c>
      <c r="Y14" s="61">
        <v>1069.22</v>
      </c>
      <c r="Z14" s="62">
        <v>34746047</v>
      </c>
    </row>
    <row r="15" spans="1:26" ht="12.75">
      <c r="A15" s="58" t="s">
        <v>41</v>
      </c>
      <c r="B15" s="19">
        <v>2449888808</v>
      </c>
      <c r="C15" s="19">
        <v>0</v>
      </c>
      <c r="D15" s="59">
        <v>2558899390</v>
      </c>
      <c r="E15" s="60">
        <v>2555245577</v>
      </c>
      <c r="F15" s="60">
        <v>0</v>
      </c>
      <c r="G15" s="60">
        <v>307644148</v>
      </c>
      <c r="H15" s="60">
        <v>72837253</v>
      </c>
      <c r="I15" s="60">
        <v>380481401</v>
      </c>
      <c r="J15" s="60">
        <v>304514402</v>
      </c>
      <c r="K15" s="60">
        <v>318169746</v>
      </c>
      <c r="L15" s="60">
        <v>164010845</v>
      </c>
      <c r="M15" s="60">
        <v>786694993</v>
      </c>
      <c r="N15" s="60">
        <v>505715758</v>
      </c>
      <c r="O15" s="60">
        <v>172145173</v>
      </c>
      <c r="P15" s="60">
        <v>111108199</v>
      </c>
      <c r="Q15" s="60">
        <v>788969130</v>
      </c>
      <c r="R15" s="60">
        <v>0</v>
      </c>
      <c r="S15" s="60">
        <v>0</v>
      </c>
      <c r="T15" s="60">
        <v>0</v>
      </c>
      <c r="U15" s="60">
        <v>0</v>
      </c>
      <c r="V15" s="60">
        <v>1956145524</v>
      </c>
      <c r="W15" s="60">
        <v>1745058602</v>
      </c>
      <c r="X15" s="60">
        <v>211086922</v>
      </c>
      <c r="Y15" s="61">
        <v>12.1</v>
      </c>
      <c r="Z15" s="62">
        <v>2555245577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2475200</v>
      </c>
      <c r="F16" s="60">
        <v>46442</v>
      </c>
      <c r="G16" s="60">
        <v>0</v>
      </c>
      <c r="H16" s="60">
        <v>4453</v>
      </c>
      <c r="I16" s="60">
        <v>50895</v>
      </c>
      <c r="J16" s="60">
        <v>0</v>
      </c>
      <c r="K16" s="60">
        <v>-68204</v>
      </c>
      <c r="L16" s="60">
        <v>-52682</v>
      </c>
      <c r="M16" s="60">
        <v>-120886</v>
      </c>
      <c r="N16" s="60">
        <v>2382</v>
      </c>
      <c r="O16" s="60">
        <v>121198</v>
      </c>
      <c r="P16" s="60">
        <v>784140</v>
      </c>
      <c r="Q16" s="60">
        <v>907720</v>
      </c>
      <c r="R16" s="60">
        <v>0</v>
      </c>
      <c r="S16" s="60">
        <v>0</v>
      </c>
      <c r="T16" s="60">
        <v>0</v>
      </c>
      <c r="U16" s="60">
        <v>0</v>
      </c>
      <c r="V16" s="60">
        <v>837729</v>
      </c>
      <c r="W16" s="60"/>
      <c r="X16" s="60">
        <v>837729</v>
      </c>
      <c r="Y16" s="61">
        <v>0</v>
      </c>
      <c r="Z16" s="62">
        <v>2475200</v>
      </c>
    </row>
    <row r="17" spans="1:26" ht="12.75">
      <c r="A17" s="58" t="s">
        <v>43</v>
      </c>
      <c r="B17" s="19">
        <v>2262164509</v>
      </c>
      <c r="C17" s="19">
        <v>0</v>
      </c>
      <c r="D17" s="59">
        <v>1578956931</v>
      </c>
      <c r="E17" s="60">
        <v>1130007317</v>
      </c>
      <c r="F17" s="60">
        <v>524875</v>
      </c>
      <c r="G17" s="60">
        <v>30785738</v>
      </c>
      <c r="H17" s="60">
        <v>41114947</v>
      </c>
      <c r="I17" s="60">
        <v>72425560</v>
      </c>
      <c r="J17" s="60">
        <v>60592238</v>
      </c>
      <c r="K17" s="60">
        <v>58552420</v>
      </c>
      <c r="L17" s="60">
        <v>-37399712</v>
      </c>
      <c r="M17" s="60">
        <v>81744946</v>
      </c>
      <c r="N17" s="60">
        <v>43346797</v>
      </c>
      <c r="O17" s="60">
        <v>47562654</v>
      </c>
      <c r="P17" s="60">
        <v>34290175</v>
      </c>
      <c r="Q17" s="60">
        <v>125199626</v>
      </c>
      <c r="R17" s="60">
        <v>0</v>
      </c>
      <c r="S17" s="60">
        <v>0</v>
      </c>
      <c r="T17" s="60">
        <v>0</v>
      </c>
      <c r="U17" s="60">
        <v>0</v>
      </c>
      <c r="V17" s="60">
        <v>279370132</v>
      </c>
      <c r="W17" s="60">
        <v>1099490499</v>
      </c>
      <c r="X17" s="60">
        <v>-820120367</v>
      </c>
      <c r="Y17" s="61">
        <v>-74.59</v>
      </c>
      <c r="Z17" s="62">
        <v>1130007317</v>
      </c>
    </row>
    <row r="18" spans="1:26" ht="12.75">
      <c r="A18" s="70" t="s">
        <v>44</v>
      </c>
      <c r="B18" s="71">
        <f>SUM(B11:B17)</f>
        <v>6499997575</v>
      </c>
      <c r="C18" s="71">
        <f>SUM(C11:C17)</f>
        <v>0</v>
      </c>
      <c r="D18" s="72">
        <f aca="true" t="shared" si="1" ref="D18:Z18">SUM(D11:D17)</f>
        <v>5864496212</v>
      </c>
      <c r="E18" s="73">
        <f t="shared" si="1"/>
        <v>5402584351</v>
      </c>
      <c r="F18" s="73">
        <f t="shared" si="1"/>
        <v>571317</v>
      </c>
      <c r="G18" s="73">
        <f t="shared" si="1"/>
        <v>344397558</v>
      </c>
      <c r="H18" s="73">
        <f t="shared" si="1"/>
        <v>117056407</v>
      </c>
      <c r="I18" s="73">
        <f t="shared" si="1"/>
        <v>462025282</v>
      </c>
      <c r="J18" s="73">
        <f t="shared" si="1"/>
        <v>382294190</v>
      </c>
      <c r="K18" s="73">
        <f t="shared" si="1"/>
        <v>861327809</v>
      </c>
      <c r="L18" s="73">
        <f t="shared" si="1"/>
        <v>32578676</v>
      </c>
      <c r="M18" s="73">
        <f t="shared" si="1"/>
        <v>1276200675</v>
      </c>
      <c r="N18" s="73">
        <f t="shared" si="1"/>
        <v>655825491</v>
      </c>
      <c r="O18" s="73">
        <f t="shared" si="1"/>
        <v>312615097</v>
      </c>
      <c r="P18" s="73">
        <f t="shared" si="1"/>
        <v>228060542</v>
      </c>
      <c r="Q18" s="73">
        <f t="shared" si="1"/>
        <v>1196501130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2934727087</v>
      </c>
      <c r="W18" s="73">
        <f t="shared" si="1"/>
        <v>4044119903</v>
      </c>
      <c r="X18" s="73">
        <f t="shared" si="1"/>
        <v>-1109392816</v>
      </c>
      <c r="Y18" s="67">
        <f>+IF(W18&lt;&gt;0,(X18/W18)*100,0)</f>
        <v>-27.43224342030593</v>
      </c>
      <c r="Z18" s="74">
        <f t="shared" si="1"/>
        <v>5402584351</v>
      </c>
    </row>
    <row r="19" spans="1:26" ht="12.75">
      <c r="A19" s="70" t="s">
        <v>45</v>
      </c>
      <c r="B19" s="75">
        <f>+B10-B18</f>
        <v>-1409169679</v>
      </c>
      <c r="C19" s="75">
        <f>+C10-C18</f>
        <v>0</v>
      </c>
      <c r="D19" s="76">
        <f aca="true" t="shared" si="2" ref="D19:Z19">+D10-D18</f>
        <v>163514193</v>
      </c>
      <c r="E19" s="77">
        <f t="shared" si="2"/>
        <v>119291118</v>
      </c>
      <c r="F19" s="77">
        <f t="shared" si="2"/>
        <v>697310471</v>
      </c>
      <c r="G19" s="77">
        <f t="shared" si="2"/>
        <v>62464207</v>
      </c>
      <c r="H19" s="77">
        <f t="shared" si="2"/>
        <v>291647360</v>
      </c>
      <c r="I19" s="77">
        <f t="shared" si="2"/>
        <v>1051422038</v>
      </c>
      <c r="J19" s="77">
        <f t="shared" si="2"/>
        <v>-41380384</v>
      </c>
      <c r="K19" s="77">
        <f t="shared" si="2"/>
        <v>-540973885</v>
      </c>
      <c r="L19" s="77">
        <f t="shared" si="2"/>
        <v>902776007</v>
      </c>
      <c r="M19" s="77">
        <f t="shared" si="2"/>
        <v>320421738</v>
      </c>
      <c r="N19" s="77">
        <f t="shared" si="2"/>
        <v>-617578099</v>
      </c>
      <c r="O19" s="77">
        <f t="shared" si="2"/>
        <v>25175105</v>
      </c>
      <c r="P19" s="77">
        <f t="shared" si="2"/>
        <v>251744102</v>
      </c>
      <c r="Q19" s="77">
        <f t="shared" si="2"/>
        <v>-340658892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1031184884</v>
      </c>
      <c r="W19" s="77">
        <f>IF(E10=E18,0,W10-W18)</f>
        <v>422019153</v>
      </c>
      <c r="X19" s="77">
        <f t="shared" si="2"/>
        <v>609165731</v>
      </c>
      <c r="Y19" s="78">
        <f>+IF(W19&lt;&gt;0,(X19/W19)*100,0)</f>
        <v>144.3455176547402</v>
      </c>
      <c r="Z19" s="79">
        <f t="shared" si="2"/>
        <v>119291118</v>
      </c>
    </row>
    <row r="20" spans="1:26" ht="12.75">
      <c r="A20" s="58" t="s">
        <v>46</v>
      </c>
      <c r="B20" s="19">
        <v>170908781</v>
      </c>
      <c r="C20" s="19">
        <v>0</v>
      </c>
      <c r="D20" s="59">
        <v>260074650</v>
      </c>
      <c r="E20" s="60">
        <v>224145779</v>
      </c>
      <c r="F20" s="60">
        <v>0</v>
      </c>
      <c r="G20" s="60">
        <v>24899118</v>
      </c>
      <c r="H20" s="60">
        <v>0</v>
      </c>
      <c r="I20" s="60">
        <v>24899118</v>
      </c>
      <c r="J20" s="60">
        <v>0</v>
      </c>
      <c r="K20" s="60">
        <v>20751185</v>
      </c>
      <c r="L20" s="60">
        <v>31466052</v>
      </c>
      <c r="M20" s="60">
        <v>52217237</v>
      </c>
      <c r="N20" s="60">
        <v>0</v>
      </c>
      <c r="O20" s="60">
        <v>7852832</v>
      </c>
      <c r="P20" s="60">
        <v>5959777</v>
      </c>
      <c r="Q20" s="60">
        <v>13812609</v>
      </c>
      <c r="R20" s="60">
        <v>0</v>
      </c>
      <c r="S20" s="60">
        <v>0</v>
      </c>
      <c r="T20" s="60">
        <v>0</v>
      </c>
      <c r="U20" s="60">
        <v>0</v>
      </c>
      <c r="V20" s="60">
        <v>90928964</v>
      </c>
      <c r="W20" s="60">
        <v>260074650</v>
      </c>
      <c r="X20" s="60">
        <v>-169145686</v>
      </c>
      <c r="Y20" s="61">
        <v>-65.04</v>
      </c>
      <c r="Z20" s="62">
        <v>224145779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-1238260898</v>
      </c>
      <c r="C22" s="86">
        <f>SUM(C19:C21)</f>
        <v>0</v>
      </c>
      <c r="D22" s="87">
        <f aca="true" t="shared" si="3" ref="D22:Z22">SUM(D19:D21)</f>
        <v>423588843</v>
      </c>
      <c r="E22" s="88">
        <f t="shared" si="3"/>
        <v>343436897</v>
      </c>
      <c r="F22" s="88">
        <f t="shared" si="3"/>
        <v>697310471</v>
      </c>
      <c r="G22" s="88">
        <f t="shared" si="3"/>
        <v>87363325</v>
      </c>
      <c r="H22" s="88">
        <f t="shared" si="3"/>
        <v>291647360</v>
      </c>
      <c r="I22" s="88">
        <f t="shared" si="3"/>
        <v>1076321156</v>
      </c>
      <c r="J22" s="88">
        <f t="shared" si="3"/>
        <v>-41380384</v>
      </c>
      <c r="K22" s="88">
        <f t="shared" si="3"/>
        <v>-520222700</v>
      </c>
      <c r="L22" s="88">
        <f t="shared" si="3"/>
        <v>934242059</v>
      </c>
      <c r="M22" s="88">
        <f t="shared" si="3"/>
        <v>372638975</v>
      </c>
      <c r="N22" s="88">
        <f t="shared" si="3"/>
        <v>-617578099</v>
      </c>
      <c r="O22" s="88">
        <f t="shared" si="3"/>
        <v>33027937</v>
      </c>
      <c r="P22" s="88">
        <f t="shared" si="3"/>
        <v>257703879</v>
      </c>
      <c r="Q22" s="88">
        <f t="shared" si="3"/>
        <v>-326846283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1122113848</v>
      </c>
      <c r="W22" s="88">
        <f t="shared" si="3"/>
        <v>682093803</v>
      </c>
      <c r="X22" s="88">
        <f t="shared" si="3"/>
        <v>440020045</v>
      </c>
      <c r="Y22" s="89">
        <f>+IF(W22&lt;&gt;0,(X22/W22)*100,0)</f>
        <v>64.51019538144081</v>
      </c>
      <c r="Z22" s="90">
        <f t="shared" si="3"/>
        <v>343436897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-1238260898</v>
      </c>
      <c r="C24" s="75">
        <f>SUM(C22:C23)</f>
        <v>0</v>
      </c>
      <c r="D24" s="76">
        <f aca="true" t="shared" si="4" ref="D24:Z24">SUM(D22:D23)</f>
        <v>423588843</v>
      </c>
      <c r="E24" s="77">
        <f t="shared" si="4"/>
        <v>343436897</v>
      </c>
      <c r="F24" s="77">
        <f t="shared" si="4"/>
        <v>697310471</v>
      </c>
      <c r="G24" s="77">
        <f t="shared" si="4"/>
        <v>87363325</v>
      </c>
      <c r="H24" s="77">
        <f t="shared" si="4"/>
        <v>291647360</v>
      </c>
      <c r="I24" s="77">
        <f t="shared" si="4"/>
        <v>1076321156</v>
      </c>
      <c r="J24" s="77">
        <f t="shared" si="4"/>
        <v>-41380384</v>
      </c>
      <c r="K24" s="77">
        <f t="shared" si="4"/>
        <v>-520222700</v>
      </c>
      <c r="L24" s="77">
        <f t="shared" si="4"/>
        <v>934242059</v>
      </c>
      <c r="M24" s="77">
        <f t="shared" si="4"/>
        <v>372638975</v>
      </c>
      <c r="N24" s="77">
        <f t="shared" si="4"/>
        <v>-617578099</v>
      </c>
      <c r="O24" s="77">
        <f t="shared" si="4"/>
        <v>33027937</v>
      </c>
      <c r="P24" s="77">
        <f t="shared" si="4"/>
        <v>257703879</v>
      </c>
      <c r="Q24" s="77">
        <f t="shared" si="4"/>
        <v>-326846283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1122113848</v>
      </c>
      <c r="W24" s="77">
        <f t="shared" si="4"/>
        <v>682093803</v>
      </c>
      <c r="X24" s="77">
        <f t="shared" si="4"/>
        <v>440020045</v>
      </c>
      <c r="Y24" s="78">
        <f>+IF(W24&lt;&gt;0,(X24/W24)*100,0)</f>
        <v>64.51019538144081</v>
      </c>
      <c r="Z24" s="79">
        <f t="shared" si="4"/>
        <v>343436897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253376422</v>
      </c>
      <c r="C27" s="22">
        <v>0</v>
      </c>
      <c r="D27" s="99">
        <v>423588837</v>
      </c>
      <c r="E27" s="100">
        <v>371419687</v>
      </c>
      <c r="F27" s="100">
        <v>0</v>
      </c>
      <c r="G27" s="100">
        <v>22979613</v>
      </c>
      <c r="H27" s="100">
        <v>9782453</v>
      </c>
      <c r="I27" s="100">
        <v>32762066</v>
      </c>
      <c r="J27" s="100">
        <v>26081573</v>
      </c>
      <c r="K27" s="100">
        <v>21736764</v>
      </c>
      <c r="L27" s="100">
        <v>12100562</v>
      </c>
      <c r="M27" s="100">
        <v>59918899</v>
      </c>
      <c r="N27" s="100">
        <v>9758055</v>
      </c>
      <c r="O27" s="100">
        <v>10277574</v>
      </c>
      <c r="P27" s="100">
        <v>36208823</v>
      </c>
      <c r="Q27" s="100">
        <v>56244452</v>
      </c>
      <c r="R27" s="100">
        <v>0</v>
      </c>
      <c r="S27" s="100">
        <v>0</v>
      </c>
      <c r="T27" s="100">
        <v>0</v>
      </c>
      <c r="U27" s="100">
        <v>0</v>
      </c>
      <c r="V27" s="100">
        <v>148925417</v>
      </c>
      <c r="W27" s="100">
        <v>278564765</v>
      </c>
      <c r="X27" s="100">
        <v>-129639348</v>
      </c>
      <c r="Y27" s="101">
        <v>-46.54</v>
      </c>
      <c r="Z27" s="102">
        <v>371419687</v>
      </c>
    </row>
    <row r="28" spans="1:26" ht="12.75">
      <c r="A28" s="103" t="s">
        <v>46</v>
      </c>
      <c r="B28" s="19">
        <v>194944772</v>
      </c>
      <c r="C28" s="19">
        <v>0</v>
      </c>
      <c r="D28" s="59">
        <v>260074649</v>
      </c>
      <c r="E28" s="60">
        <v>248988001</v>
      </c>
      <c r="F28" s="60">
        <v>0</v>
      </c>
      <c r="G28" s="60">
        <v>22356223</v>
      </c>
      <c r="H28" s="60">
        <v>8860170</v>
      </c>
      <c r="I28" s="60">
        <v>31216393</v>
      </c>
      <c r="J28" s="60">
        <v>22095789</v>
      </c>
      <c r="K28" s="60">
        <v>18744186</v>
      </c>
      <c r="L28" s="60">
        <v>12310021</v>
      </c>
      <c r="M28" s="60">
        <v>53149996</v>
      </c>
      <c r="N28" s="60">
        <v>9789687</v>
      </c>
      <c r="O28" s="60">
        <v>9461163</v>
      </c>
      <c r="P28" s="60">
        <v>35495716</v>
      </c>
      <c r="Q28" s="60">
        <v>54746566</v>
      </c>
      <c r="R28" s="60">
        <v>0</v>
      </c>
      <c r="S28" s="60">
        <v>0</v>
      </c>
      <c r="T28" s="60">
        <v>0</v>
      </c>
      <c r="U28" s="60">
        <v>0</v>
      </c>
      <c r="V28" s="60">
        <v>139112955</v>
      </c>
      <c r="W28" s="60">
        <v>186741001</v>
      </c>
      <c r="X28" s="60">
        <v>-47628046</v>
      </c>
      <c r="Y28" s="61">
        <v>-25.5</v>
      </c>
      <c r="Z28" s="62">
        <v>248988001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58431649</v>
      </c>
      <c r="C31" s="19">
        <v>0</v>
      </c>
      <c r="D31" s="59">
        <v>163514188</v>
      </c>
      <c r="E31" s="60">
        <v>122431686</v>
      </c>
      <c r="F31" s="60">
        <v>0</v>
      </c>
      <c r="G31" s="60">
        <v>623390</v>
      </c>
      <c r="H31" s="60">
        <v>922284</v>
      </c>
      <c r="I31" s="60">
        <v>1545674</v>
      </c>
      <c r="J31" s="60">
        <v>3985782</v>
      </c>
      <c r="K31" s="60">
        <v>2992579</v>
      </c>
      <c r="L31" s="60">
        <v>-209460</v>
      </c>
      <c r="M31" s="60">
        <v>6768901</v>
      </c>
      <c r="N31" s="60">
        <v>-31632</v>
      </c>
      <c r="O31" s="60">
        <v>816412</v>
      </c>
      <c r="P31" s="60">
        <v>713108</v>
      </c>
      <c r="Q31" s="60">
        <v>1497888</v>
      </c>
      <c r="R31" s="60">
        <v>0</v>
      </c>
      <c r="S31" s="60">
        <v>0</v>
      </c>
      <c r="T31" s="60">
        <v>0</v>
      </c>
      <c r="U31" s="60">
        <v>0</v>
      </c>
      <c r="V31" s="60">
        <v>9812463</v>
      </c>
      <c r="W31" s="60">
        <v>91823765</v>
      </c>
      <c r="X31" s="60">
        <v>-82011302</v>
      </c>
      <c r="Y31" s="61">
        <v>-89.31</v>
      </c>
      <c r="Z31" s="62">
        <v>122431686</v>
      </c>
    </row>
    <row r="32" spans="1:26" ht="12.75">
      <c r="A32" s="70" t="s">
        <v>54</v>
      </c>
      <c r="B32" s="22">
        <f>SUM(B28:B31)</f>
        <v>253376421</v>
      </c>
      <c r="C32" s="22">
        <f>SUM(C28:C31)</f>
        <v>0</v>
      </c>
      <c r="D32" s="99">
        <f aca="true" t="shared" si="5" ref="D32:Z32">SUM(D28:D31)</f>
        <v>423588837</v>
      </c>
      <c r="E32" s="100">
        <f t="shared" si="5"/>
        <v>371419687</v>
      </c>
      <c r="F32" s="100">
        <f t="shared" si="5"/>
        <v>0</v>
      </c>
      <c r="G32" s="100">
        <f t="shared" si="5"/>
        <v>22979613</v>
      </c>
      <c r="H32" s="100">
        <f t="shared" si="5"/>
        <v>9782454</v>
      </c>
      <c r="I32" s="100">
        <f t="shared" si="5"/>
        <v>32762067</v>
      </c>
      <c r="J32" s="100">
        <f t="shared" si="5"/>
        <v>26081571</v>
      </c>
      <c r="K32" s="100">
        <f t="shared" si="5"/>
        <v>21736765</v>
      </c>
      <c r="L32" s="100">
        <f t="shared" si="5"/>
        <v>12100561</v>
      </c>
      <c r="M32" s="100">
        <f t="shared" si="5"/>
        <v>59918897</v>
      </c>
      <c r="N32" s="100">
        <f t="shared" si="5"/>
        <v>9758055</v>
      </c>
      <c r="O32" s="100">
        <f t="shared" si="5"/>
        <v>10277575</v>
      </c>
      <c r="P32" s="100">
        <f t="shared" si="5"/>
        <v>36208824</v>
      </c>
      <c r="Q32" s="100">
        <f t="shared" si="5"/>
        <v>56244454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148925418</v>
      </c>
      <c r="W32" s="100">
        <f t="shared" si="5"/>
        <v>278564766</v>
      </c>
      <c r="X32" s="100">
        <f t="shared" si="5"/>
        <v>-129639348</v>
      </c>
      <c r="Y32" s="101">
        <f>+IF(W32&lt;&gt;0,(X32/W32)*100,0)</f>
        <v>-46.53831489945143</v>
      </c>
      <c r="Z32" s="102">
        <f t="shared" si="5"/>
        <v>371419687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846831714</v>
      </c>
      <c r="C35" s="19">
        <v>0</v>
      </c>
      <c r="D35" s="59">
        <v>1683365862</v>
      </c>
      <c r="E35" s="60">
        <v>1683365862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1262524397</v>
      </c>
      <c r="X35" s="60">
        <v>-1262524397</v>
      </c>
      <c r="Y35" s="61">
        <v>-100</v>
      </c>
      <c r="Z35" s="62">
        <v>1683365862</v>
      </c>
    </row>
    <row r="36" spans="1:26" ht="12.75">
      <c r="A36" s="58" t="s">
        <v>57</v>
      </c>
      <c r="B36" s="19">
        <v>11229642713</v>
      </c>
      <c r="C36" s="19">
        <v>0</v>
      </c>
      <c r="D36" s="59">
        <v>11513858083</v>
      </c>
      <c r="E36" s="60">
        <v>11513858083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8635393562</v>
      </c>
      <c r="X36" s="60">
        <v>-8635393562</v>
      </c>
      <c r="Y36" s="61">
        <v>-100</v>
      </c>
      <c r="Z36" s="62">
        <v>11513858083</v>
      </c>
    </row>
    <row r="37" spans="1:26" ht="12.75">
      <c r="A37" s="58" t="s">
        <v>58</v>
      </c>
      <c r="B37" s="19">
        <v>2198253577</v>
      </c>
      <c r="C37" s="19">
        <v>0</v>
      </c>
      <c r="D37" s="59">
        <v>1144485328</v>
      </c>
      <c r="E37" s="60">
        <v>1144485328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858363996</v>
      </c>
      <c r="X37" s="60">
        <v>-858363996</v>
      </c>
      <c r="Y37" s="61">
        <v>-100</v>
      </c>
      <c r="Z37" s="62">
        <v>1144485328</v>
      </c>
    </row>
    <row r="38" spans="1:26" ht="12.75">
      <c r="A38" s="58" t="s">
        <v>59</v>
      </c>
      <c r="B38" s="19">
        <v>429687802</v>
      </c>
      <c r="C38" s="19">
        <v>0</v>
      </c>
      <c r="D38" s="59">
        <v>411359853</v>
      </c>
      <c r="E38" s="60">
        <v>411359853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308519890</v>
      </c>
      <c r="X38" s="60">
        <v>-308519890</v>
      </c>
      <c r="Y38" s="61">
        <v>-100</v>
      </c>
      <c r="Z38" s="62">
        <v>411359853</v>
      </c>
    </row>
    <row r="39" spans="1:26" ht="12.75">
      <c r="A39" s="58" t="s">
        <v>60</v>
      </c>
      <c r="B39" s="19">
        <v>9448533048</v>
      </c>
      <c r="C39" s="19">
        <v>0</v>
      </c>
      <c r="D39" s="59">
        <v>11641378764</v>
      </c>
      <c r="E39" s="60">
        <v>11641378764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8731034073</v>
      </c>
      <c r="X39" s="60">
        <v>-8731034073</v>
      </c>
      <c r="Y39" s="61">
        <v>-100</v>
      </c>
      <c r="Z39" s="62">
        <v>11641378764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123210696</v>
      </c>
      <c r="C42" s="19">
        <v>0</v>
      </c>
      <c r="D42" s="59">
        <v>1089824540</v>
      </c>
      <c r="E42" s="60">
        <v>1089824540</v>
      </c>
      <c r="F42" s="60">
        <v>217432992</v>
      </c>
      <c r="G42" s="60">
        <v>-48586286</v>
      </c>
      <c r="H42" s="60">
        <v>-33947600</v>
      </c>
      <c r="I42" s="60">
        <v>134899106</v>
      </c>
      <c r="J42" s="60">
        <v>-176573715</v>
      </c>
      <c r="K42" s="60">
        <v>61446820</v>
      </c>
      <c r="L42" s="60">
        <v>43153644</v>
      </c>
      <c r="M42" s="60">
        <v>-71973251</v>
      </c>
      <c r="N42" s="60">
        <v>11185008</v>
      </c>
      <c r="O42" s="60">
        <v>-13450814</v>
      </c>
      <c r="P42" s="60">
        <v>31534883</v>
      </c>
      <c r="Q42" s="60">
        <v>29269077</v>
      </c>
      <c r="R42" s="60">
        <v>0</v>
      </c>
      <c r="S42" s="60">
        <v>0</v>
      </c>
      <c r="T42" s="60">
        <v>0</v>
      </c>
      <c r="U42" s="60">
        <v>0</v>
      </c>
      <c r="V42" s="60">
        <v>92194932</v>
      </c>
      <c r="W42" s="60">
        <v>980538573</v>
      </c>
      <c r="X42" s="60">
        <v>-888343641</v>
      </c>
      <c r="Y42" s="61">
        <v>-90.6</v>
      </c>
      <c r="Z42" s="62">
        <v>1089824540</v>
      </c>
    </row>
    <row r="43" spans="1:26" ht="12.75">
      <c r="A43" s="58" t="s">
        <v>63</v>
      </c>
      <c r="B43" s="19">
        <v>-216314031</v>
      </c>
      <c r="C43" s="19">
        <v>0</v>
      </c>
      <c r="D43" s="59">
        <v>-421088838</v>
      </c>
      <c r="E43" s="60">
        <v>-421088838</v>
      </c>
      <c r="F43" s="60">
        <v>0</v>
      </c>
      <c r="G43" s="60">
        <v>0</v>
      </c>
      <c r="H43" s="60">
        <v>1381054</v>
      </c>
      <c r="I43" s="60">
        <v>1381054</v>
      </c>
      <c r="J43" s="60">
        <v>40826299</v>
      </c>
      <c r="K43" s="60">
        <v>-23953582</v>
      </c>
      <c r="L43" s="60">
        <v>15353155</v>
      </c>
      <c r="M43" s="60">
        <v>32225872</v>
      </c>
      <c r="N43" s="60">
        <v>10241944</v>
      </c>
      <c r="O43" s="60">
        <v>2312636</v>
      </c>
      <c r="P43" s="60">
        <v>-6218272</v>
      </c>
      <c r="Q43" s="60">
        <v>6336308</v>
      </c>
      <c r="R43" s="60">
        <v>0</v>
      </c>
      <c r="S43" s="60">
        <v>0</v>
      </c>
      <c r="T43" s="60">
        <v>0</v>
      </c>
      <c r="U43" s="60">
        <v>0</v>
      </c>
      <c r="V43" s="60">
        <v>39943234</v>
      </c>
      <c r="W43" s="60">
        <v>-230440744</v>
      </c>
      <c r="X43" s="60">
        <v>270383978</v>
      </c>
      <c r="Y43" s="61">
        <v>-117.33</v>
      </c>
      <c r="Z43" s="62">
        <v>-421088838</v>
      </c>
    </row>
    <row r="44" spans="1:26" ht="12.75">
      <c r="A44" s="58" t="s">
        <v>64</v>
      </c>
      <c r="B44" s="19">
        <v>-4949450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-2224516</v>
      </c>
      <c r="K44" s="60">
        <v>0</v>
      </c>
      <c r="L44" s="60">
        <v>0</v>
      </c>
      <c r="M44" s="60">
        <v>-2224516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-2224516</v>
      </c>
      <c r="W44" s="60">
        <v>500000000</v>
      </c>
      <c r="X44" s="60">
        <v>-502224516</v>
      </c>
      <c r="Y44" s="61">
        <v>-100.44</v>
      </c>
      <c r="Z44" s="62">
        <v>0</v>
      </c>
    </row>
    <row r="45" spans="1:26" ht="12.75">
      <c r="A45" s="70" t="s">
        <v>65</v>
      </c>
      <c r="B45" s="22">
        <v>-20790414</v>
      </c>
      <c r="C45" s="22">
        <v>0</v>
      </c>
      <c r="D45" s="99">
        <v>547598090</v>
      </c>
      <c r="E45" s="100">
        <v>547598090</v>
      </c>
      <c r="F45" s="100">
        <v>141383822</v>
      </c>
      <c r="G45" s="100">
        <v>92797536</v>
      </c>
      <c r="H45" s="100">
        <v>60230990</v>
      </c>
      <c r="I45" s="100">
        <v>60230990</v>
      </c>
      <c r="J45" s="100">
        <v>-77740942</v>
      </c>
      <c r="K45" s="100">
        <v>-40247704</v>
      </c>
      <c r="L45" s="100">
        <v>18259095</v>
      </c>
      <c r="M45" s="100">
        <v>18259095</v>
      </c>
      <c r="N45" s="100">
        <v>39686047</v>
      </c>
      <c r="O45" s="100">
        <v>28547869</v>
      </c>
      <c r="P45" s="100">
        <v>53864480</v>
      </c>
      <c r="Q45" s="100">
        <v>53864480</v>
      </c>
      <c r="R45" s="100">
        <v>0</v>
      </c>
      <c r="S45" s="100">
        <v>0</v>
      </c>
      <c r="T45" s="100">
        <v>0</v>
      </c>
      <c r="U45" s="100">
        <v>0</v>
      </c>
      <c r="V45" s="100">
        <v>53864480</v>
      </c>
      <c r="W45" s="100">
        <v>1128960217</v>
      </c>
      <c r="X45" s="100">
        <v>-1075095737</v>
      </c>
      <c r="Y45" s="101">
        <v>-95.23</v>
      </c>
      <c r="Z45" s="102">
        <v>547598090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292920208</v>
      </c>
      <c r="C49" s="52">
        <v>0</v>
      </c>
      <c r="D49" s="129">
        <v>153122147</v>
      </c>
      <c r="E49" s="54">
        <v>143810432</v>
      </c>
      <c r="F49" s="54">
        <v>0</v>
      </c>
      <c r="G49" s="54">
        <v>0</v>
      </c>
      <c r="H49" s="54">
        <v>0</v>
      </c>
      <c r="I49" s="54">
        <v>5567554633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6157407420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395746684</v>
      </c>
      <c r="C51" s="52">
        <v>0</v>
      </c>
      <c r="D51" s="129">
        <v>209695091</v>
      </c>
      <c r="E51" s="54">
        <v>944436556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1549878331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76.7044030031843</v>
      </c>
      <c r="C58" s="5">
        <f>IF(C67=0,0,+(C76/C67)*100)</f>
        <v>0</v>
      </c>
      <c r="D58" s="6">
        <f aca="true" t="shared" si="6" ref="D58:Z58">IF(D67=0,0,+(D76/D67)*100)</f>
        <v>82.57171227789037</v>
      </c>
      <c r="E58" s="7">
        <f t="shared" si="6"/>
        <v>92.35012560561671</v>
      </c>
      <c r="F58" s="7">
        <f t="shared" si="6"/>
        <v>46.98582550407424</v>
      </c>
      <c r="G58" s="7">
        <f t="shared" si="6"/>
        <v>56.185161164344386</v>
      </c>
      <c r="H58" s="7">
        <f t="shared" si="6"/>
        <v>48.18759323593201</v>
      </c>
      <c r="I58" s="7">
        <f t="shared" si="6"/>
        <v>50.356608373404555</v>
      </c>
      <c r="J58" s="7">
        <f t="shared" si="6"/>
        <v>74.75761630299144</v>
      </c>
      <c r="K58" s="7">
        <f t="shared" si="6"/>
        <v>79.48021593302215</v>
      </c>
      <c r="L58" s="7">
        <f t="shared" si="6"/>
        <v>33.89796060657576</v>
      </c>
      <c r="M58" s="7">
        <f t="shared" si="6"/>
        <v>54.45682820076081</v>
      </c>
      <c r="N58" s="7">
        <f t="shared" si="6"/>
        <v>284.27908949224576</v>
      </c>
      <c r="O58" s="7">
        <f t="shared" si="6"/>
        <v>77.67304329871877</v>
      </c>
      <c r="P58" s="7">
        <f t="shared" si="6"/>
        <v>71.06132751993943</v>
      </c>
      <c r="Q58" s="7">
        <f t="shared" si="6"/>
        <v>96.69326210056579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61.909256069136184</v>
      </c>
      <c r="W58" s="7">
        <f t="shared" si="6"/>
        <v>83.91215637806533</v>
      </c>
      <c r="X58" s="7">
        <f t="shared" si="6"/>
        <v>0</v>
      </c>
      <c r="Y58" s="7">
        <f t="shared" si="6"/>
        <v>0</v>
      </c>
      <c r="Z58" s="8">
        <f t="shared" si="6"/>
        <v>92.35012560561671</v>
      </c>
    </row>
    <row r="59" spans="1:26" ht="12.75">
      <c r="A59" s="37" t="s">
        <v>31</v>
      </c>
      <c r="B59" s="9">
        <f aca="true" t="shared" si="7" ref="B59:Z66">IF(B68=0,0,+(B77/B68)*100)</f>
        <v>122.22379698085976</v>
      </c>
      <c r="C59" s="9">
        <f t="shared" si="7"/>
        <v>0</v>
      </c>
      <c r="D59" s="2">
        <f t="shared" si="7"/>
        <v>82.27999978818262</v>
      </c>
      <c r="E59" s="10">
        <f t="shared" si="7"/>
        <v>81.5001643709468</v>
      </c>
      <c r="F59" s="10">
        <f t="shared" si="7"/>
        <v>53.28555000218612</v>
      </c>
      <c r="G59" s="10">
        <f t="shared" si="7"/>
        <v>88.30366246007759</v>
      </c>
      <c r="H59" s="10">
        <f t="shared" si="7"/>
        <v>57.580445456462584</v>
      </c>
      <c r="I59" s="10">
        <f t="shared" si="7"/>
        <v>65.56119779626475</v>
      </c>
      <c r="J59" s="10">
        <f t="shared" si="7"/>
        <v>66.75864798265214</v>
      </c>
      <c r="K59" s="10">
        <f t="shared" si="7"/>
        <v>80.28967063609433</v>
      </c>
      <c r="L59" s="10">
        <f t="shared" si="7"/>
        <v>78.12355197460829</v>
      </c>
      <c r="M59" s="10">
        <f t="shared" si="7"/>
        <v>75.05521761936077</v>
      </c>
      <c r="N59" s="10">
        <f t="shared" si="7"/>
        <v>-66.28842935369431</v>
      </c>
      <c r="O59" s="10">
        <f t="shared" si="7"/>
        <v>98.08728999956249</v>
      </c>
      <c r="P59" s="10">
        <f t="shared" si="7"/>
        <v>74.30069610586436</v>
      </c>
      <c r="Q59" s="10">
        <f t="shared" si="7"/>
        <v>239.8528846636922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93.9598517616814</v>
      </c>
      <c r="W59" s="10">
        <f t="shared" si="7"/>
        <v>101.19136392421579</v>
      </c>
      <c r="X59" s="10">
        <f t="shared" si="7"/>
        <v>0</v>
      </c>
      <c r="Y59" s="10">
        <f t="shared" si="7"/>
        <v>0</v>
      </c>
      <c r="Z59" s="11">
        <f t="shared" si="7"/>
        <v>81.5001643709468</v>
      </c>
    </row>
    <row r="60" spans="1:26" ht="12.75">
      <c r="A60" s="38" t="s">
        <v>32</v>
      </c>
      <c r="B60" s="12">
        <f t="shared" si="7"/>
        <v>73.36014048910563</v>
      </c>
      <c r="C60" s="12">
        <f t="shared" si="7"/>
        <v>0</v>
      </c>
      <c r="D60" s="3">
        <f t="shared" si="7"/>
        <v>82.44037531982426</v>
      </c>
      <c r="E60" s="13">
        <f t="shared" si="7"/>
        <v>94.50105886062865</v>
      </c>
      <c r="F60" s="13">
        <f t="shared" si="7"/>
        <v>45.05518259545354</v>
      </c>
      <c r="G60" s="13">
        <f t="shared" si="7"/>
        <v>49.397077004638085</v>
      </c>
      <c r="H60" s="13">
        <f t="shared" si="7"/>
        <v>44.99818320446819</v>
      </c>
      <c r="I60" s="13">
        <f t="shared" si="7"/>
        <v>46.451475700293095</v>
      </c>
      <c r="J60" s="13">
        <f t="shared" si="7"/>
        <v>76.38294022497792</v>
      </c>
      <c r="K60" s="13">
        <f t="shared" si="7"/>
        <v>78.88619549731132</v>
      </c>
      <c r="L60" s="13">
        <f t="shared" si="7"/>
        <v>28.625661489793615</v>
      </c>
      <c r="M60" s="13">
        <f t="shared" si="7"/>
        <v>50.22731406342097</v>
      </c>
      <c r="N60" s="13">
        <f t="shared" si="7"/>
        <v>107.99953300678982</v>
      </c>
      <c r="O60" s="13">
        <f t="shared" si="7"/>
        <v>71.3080535760023</v>
      </c>
      <c r="P60" s="13">
        <f t="shared" si="7"/>
        <v>69.42607974122006</v>
      </c>
      <c r="Q60" s="13">
        <f t="shared" si="7"/>
        <v>79.27215763575103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55.42266744261748</v>
      </c>
      <c r="W60" s="13">
        <f t="shared" si="7"/>
        <v>81.22423887039409</v>
      </c>
      <c r="X60" s="13">
        <f t="shared" si="7"/>
        <v>0</v>
      </c>
      <c r="Y60" s="13">
        <f t="shared" si="7"/>
        <v>0</v>
      </c>
      <c r="Z60" s="14">
        <f t="shared" si="7"/>
        <v>94.50105886062865</v>
      </c>
    </row>
    <row r="61" spans="1:26" ht="12.75">
      <c r="A61" s="39" t="s">
        <v>103</v>
      </c>
      <c r="B61" s="12">
        <f t="shared" si="7"/>
        <v>73.36013989700857</v>
      </c>
      <c r="C61" s="12">
        <f t="shared" si="7"/>
        <v>0</v>
      </c>
      <c r="D61" s="3">
        <f t="shared" si="7"/>
        <v>82.16111464487425</v>
      </c>
      <c r="E61" s="13">
        <f t="shared" si="7"/>
        <v>125.73555651890447</v>
      </c>
      <c r="F61" s="13">
        <f t="shared" si="7"/>
        <v>46.28918522267961</v>
      </c>
      <c r="G61" s="13">
        <f t="shared" si="7"/>
        <v>42.082764075973365</v>
      </c>
      <c r="H61" s="13">
        <f t="shared" si="7"/>
        <v>50.41627798909497</v>
      </c>
      <c r="I61" s="13">
        <f t="shared" si="7"/>
        <v>46.11029048696403</v>
      </c>
      <c r="J61" s="13">
        <f t="shared" si="7"/>
        <v>96.15451253339268</v>
      </c>
      <c r="K61" s="13">
        <f t="shared" si="7"/>
        <v>83.46722752664382</v>
      </c>
      <c r="L61" s="13">
        <f t="shared" si="7"/>
        <v>64.54109452882805</v>
      </c>
      <c r="M61" s="13">
        <f t="shared" si="7"/>
        <v>80.32664291173148</v>
      </c>
      <c r="N61" s="13">
        <f t="shared" si="7"/>
        <v>-113.87061741838309</v>
      </c>
      <c r="O61" s="13">
        <f t="shared" si="7"/>
        <v>72.57903071480733</v>
      </c>
      <c r="P61" s="13">
        <f t="shared" si="7"/>
        <v>72.43681785690588</v>
      </c>
      <c r="Q61" s="13">
        <f t="shared" si="7"/>
        <v>153.16765552264303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74.73361627894658</v>
      </c>
      <c r="W61" s="13">
        <f t="shared" si="7"/>
        <v>76.50576822492728</v>
      </c>
      <c r="X61" s="13">
        <f t="shared" si="7"/>
        <v>0</v>
      </c>
      <c r="Y61" s="13">
        <f t="shared" si="7"/>
        <v>0</v>
      </c>
      <c r="Z61" s="14">
        <f t="shared" si="7"/>
        <v>125.73555651890447</v>
      </c>
    </row>
    <row r="62" spans="1:26" ht="12.75">
      <c r="A62" s="39" t="s">
        <v>104</v>
      </c>
      <c r="B62" s="12">
        <f t="shared" si="7"/>
        <v>73.36014164326176</v>
      </c>
      <c r="C62" s="12">
        <f t="shared" si="7"/>
        <v>0</v>
      </c>
      <c r="D62" s="3">
        <f t="shared" si="7"/>
        <v>82.27292350007303</v>
      </c>
      <c r="E62" s="13">
        <f t="shared" si="7"/>
        <v>63.30160266848145</v>
      </c>
      <c r="F62" s="13">
        <f t="shared" si="7"/>
        <v>34.55683303476037</v>
      </c>
      <c r="G62" s="13">
        <f t="shared" si="7"/>
        <v>57.92199422537089</v>
      </c>
      <c r="H62" s="13">
        <f t="shared" si="7"/>
        <v>33.621588599075544</v>
      </c>
      <c r="I62" s="13">
        <f t="shared" si="7"/>
        <v>40.63933517312315</v>
      </c>
      <c r="J62" s="13">
        <f t="shared" si="7"/>
        <v>43.66602397710128</v>
      </c>
      <c r="K62" s="13">
        <f t="shared" si="7"/>
        <v>71.00807304385096</v>
      </c>
      <c r="L62" s="13">
        <f t="shared" si="7"/>
        <v>10.19001874010329</v>
      </c>
      <c r="M62" s="13">
        <f t="shared" si="7"/>
        <v>21.70340315418555</v>
      </c>
      <c r="N62" s="13">
        <f t="shared" si="7"/>
        <v>14.431842259655795</v>
      </c>
      <c r="O62" s="13">
        <f t="shared" si="7"/>
        <v>64.8337040997585</v>
      </c>
      <c r="P62" s="13">
        <f t="shared" si="7"/>
        <v>60.99912810265783</v>
      </c>
      <c r="Q62" s="13">
        <f t="shared" si="7"/>
        <v>30.586577479238496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28.693301101461792</v>
      </c>
      <c r="W62" s="13">
        <f t="shared" si="7"/>
        <v>90.89291162406585</v>
      </c>
      <c r="X62" s="13">
        <f t="shared" si="7"/>
        <v>0</v>
      </c>
      <c r="Y62" s="13">
        <f t="shared" si="7"/>
        <v>0</v>
      </c>
      <c r="Z62" s="14">
        <f t="shared" si="7"/>
        <v>63.30160266848145</v>
      </c>
    </row>
    <row r="63" spans="1:26" ht="12.75">
      <c r="A63" s="39" t="s">
        <v>105</v>
      </c>
      <c r="B63" s="12">
        <f t="shared" si="7"/>
        <v>73.36013997450823</v>
      </c>
      <c r="C63" s="12">
        <f t="shared" si="7"/>
        <v>0</v>
      </c>
      <c r="D63" s="3">
        <f t="shared" si="7"/>
        <v>78.97639790465061</v>
      </c>
      <c r="E63" s="13">
        <f t="shared" si="7"/>
        <v>82.28000036156597</v>
      </c>
      <c r="F63" s="13">
        <f t="shared" si="7"/>
        <v>49.05333529698967</v>
      </c>
      <c r="G63" s="13">
        <f t="shared" si="7"/>
        <v>74.8416840103546</v>
      </c>
      <c r="H63" s="13">
        <f t="shared" si="7"/>
        <v>46.66764024997273</v>
      </c>
      <c r="I63" s="13">
        <f t="shared" si="7"/>
        <v>55.668267299267285</v>
      </c>
      <c r="J63" s="13">
        <f t="shared" si="7"/>
        <v>56.3414207157732</v>
      </c>
      <c r="K63" s="13">
        <f t="shared" si="7"/>
        <v>63.475665628623446</v>
      </c>
      <c r="L63" s="13">
        <f t="shared" si="7"/>
        <v>36.13694458564811</v>
      </c>
      <c r="M63" s="13">
        <f t="shared" si="7"/>
        <v>49.34585655702243</v>
      </c>
      <c r="N63" s="13">
        <f t="shared" si="7"/>
        <v>-94.44598453779398</v>
      </c>
      <c r="O63" s="13">
        <f t="shared" si="7"/>
        <v>70.25133541035153</v>
      </c>
      <c r="P63" s="13">
        <f t="shared" si="7"/>
        <v>62.3022366112062</v>
      </c>
      <c r="Q63" s="13">
        <f t="shared" si="7"/>
        <v>144.42467936470425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66.99318986383821</v>
      </c>
      <c r="W63" s="13">
        <f t="shared" si="7"/>
        <v>83.47158305251162</v>
      </c>
      <c r="X63" s="13">
        <f t="shared" si="7"/>
        <v>0</v>
      </c>
      <c r="Y63" s="13">
        <f t="shared" si="7"/>
        <v>0</v>
      </c>
      <c r="Z63" s="14">
        <f t="shared" si="7"/>
        <v>82.28000036156597</v>
      </c>
    </row>
    <row r="64" spans="1:26" ht="12.75">
      <c r="A64" s="39" t="s">
        <v>106</v>
      </c>
      <c r="B64" s="12">
        <f t="shared" si="7"/>
        <v>73.36013973726905</v>
      </c>
      <c r="C64" s="12">
        <f t="shared" si="7"/>
        <v>0</v>
      </c>
      <c r="D64" s="3">
        <f t="shared" si="7"/>
        <v>82.58592545181975</v>
      </c>
      <c r="E64" s="13">
        <f t="shared" si="7"/>
        <v>101.51480782251068</v>
      </c>
      <c r="F64" s="13">
        <f t="shared" si="7"/>
        <v>43.680726012843394</v>
      </c>
      <c r="G64" s="13">
        <f t="shared" si="7"/>
        <v>64.96587104900212</v>
      </c>
      <c r="H64" s="13">
        <f t="shared" si="7"/>
        <v>38.54453805579252</v>
      </c>
      <c r="I64" s="13">
        <f t="shared" si="7"/>
        <v>47.75116342408284</v>
      </c>
      <c r="J64" s="13">
        <f t="shared" si="7"/>
        <v>54.854066037852014</v>
      </c>
      <c r="K64" s="13">
        <f t="shared" si="7"/>
        <v>52.21055683009455</v>
      </c>
      <c r="L64" s="13">
        <f t="shared" si="7"/>
        <v>51.807552177193</v>
      </c>
      <c r="M64" s="13">
        <f t="shared" si="7"/>
        <v>52.88952108522987</v>
      </c>
      <c r="N64" s="13">
        <f t="shared" si="7"/>
        <v>-53.38655513260764</v>
      </c>
      <c r="O64" s="13">
        <f t="shared" si="7"/>
        <v>52.50917310058685</v>
      </c>
      <c r="P64" s="13">
        <f t="shared" si="7"/>
        <v>53.64296004304293</v>
      </c>
      <c r="Q64" s="13">
        <f t="shared" si="7"/>
        <v>140.8962990422391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64.60514016028253</v>
      </c>
      <c r="W64" s="13">
        <f t="shared" si="7"/>
        <v>80.12164034791073</v>
      </c>
      <c r="X64" s="13">
        <f t="shared" si="7"/>
        <v>0</v>
      </c>
      <c r="Y64" s="13">
        <f t="shared" si="7"/>
        <v>0</v>
      </c>
      <c r="Z64" s="14">
        <f t="shared" si="7"/>
        <v>101.51480782251068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187.8100356380816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73.14238592155998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16.052264023963996</v>
      </c>
      <c r="C66" s="15">
        <f t="shared" si="7"/>
        <v>0</v>
      </c>
      <c r="D66" s="4">
        <f t="shared" si="7"/>
        <v>100</v>
      </c>
      <c r="E66" s="16">
        <f t="shared" si="7"/>
        <v>101.62651104268426</v>
      </c>
      <c r="F66" s="16">
        <f t="shared" si="7"/>
        <v>85.05844635986011</v>
      </c>
      <c r="G66" s="16">
        <f t="shared" si="7"/>
        <v>82.14091160029102</v>
      </c>
      <c r="H66" s="16">
        <f t="shared" si="7"/>
        <v>132.89790808429242</v>
      </c>
      <c r="I66" s="16">
        <f t="shared" si="7"/>
        <v>100.00000664850737</v>
      </c>
      <c r="J66" s="16">
        <f t="shared" si="7"/>
        <v>100</v>
      </c>
      <c r="K66" s="16">
        <f t="shared" si="7"/>
        <v>94.40408142090419</v>
      </c>
      <c r="L66" s="16">
        <f t="shared" si="7"/>
        <v>100</v>
      </c>
      <c r="M66" s="16">
        <f t="shared" si="7"/>
        <v>97.95003059586756</v>
      </c>
      <c r="N66" s="16">
        <f t="shared" si="7"/>
        <v>-97.34614961750783</v>
      </c>
      <c r="O66" s="16">
        <f t="shared" si="7"/>
        <v>100.0000151611149</v>
      </c>
      <c r="P66" s="16">
        <f t="shared" si="7"/>
        <v>100.00001641880833</v>
      </c>
      <c r="Q66" s="16">
        <f t="shared" si="7"/>
        <v>336.2670265890776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135.950836768208</v>
      </c>
      <c r="W66" s="16">
        <f t="shared" si="7"/>
        <v>93.09047979662648</v>
      </c>
      <c r="X66" s="16">
        <f t="shared" si="7"/>
        <v>0</v>
      </c>
      <c r="Y66" s="16">
        <f t="shared" si="7"/>
        <v>0</v>
      </c>
      <c r="Z66" s="17">
        <f t="shared" si="7"/>
        <v>101.62651104268426</v>
      </c>
    </row>
    <row r="67" spans="1:26" ht="12.75" hidden="1">
      <c r="A67" s="41" t="s">
        <v>286</v>
      </c>
      <c r="B67" s="24">
        <v>4044574295</v>
      </c>
      <c r="C67" s="24"/>
      <c r="D67" s="25">
        <v>5147450107</v>
      </c>
      <c r="E67" s="26">
        <v>4602416796</v>
      </c>
      <c r="F67" s="26">
        <v>426893417</v>
      </c>
      <c r="G67" s="26">
        <v>395767440</v>
      </c>
      <c r="H67" s="26">
        <v>400083146</v>
      </c>
      <c r="I67" s="26">
        <v>1222744003</v>
      </c>
      <c r="J67" s="26">
        <v>332745461</v>
      </c>
      <c r="K67" s="26">
        <v>311519745</v>
      </c>
      <c r="L67" s="26">
        <v>707737155</v>
      </c>
      <c r="M67" s="26">
        <v>1352002361</v>
      </c>
      <c r="N67" s="26">
        <v>74018480</v>
      </c>
      <c r="O67" s="26">
        <v>310335349</v>
      </c>
      <c r="P67" s="26">
        <v>311415104</v>
      </c>
      <c r="Q67" s="26">
        <v>695768933</v>
      </c>
      <c r="R67" s="26"/>
      <c r="S67" s="26"/>
      <c r="T67" s="26"/>
      <c r="U67" s="26"/>
      <c r="V67" s="26">
        <v>3270515297</v>
      </c>
      <c r="W67" s="26">
        <v>3730466308</v>
      </c>
      <c r="X67" s="26"/>
      <c r="Y67" s="25"/>
      <c r="Z67" s="27">
        <v>4602416796</v>
      </c>
    </row>
    <row r="68" spans="1:26" ht="12.75" hidden="1">
      <c r="A68" s="37" t="s">
        <v>31</v>
      </c>
      <c r="B68" s="19">
        <v>332093220</v>
      </c>
      <c r="C68" s="19"/>
      <c r="D68" s="20">
        <v>778595239</v>
      </c>
      <c r="E68" s="21">
        <v>786045238</v>
      </c>
      <c r="F68" s="21">
        <v>76665368</v>
      </c>
      <c r="G68" s="21">
        <v>64676391</v>
      </c>
      <c r="H68" s="21">
        <v>66382649</v>
      </c>
      <c r="I68" s="21">
        <v>207724408</v>
      </c>
      <c r="J68" s="21">
        <v>66390657</v>
      </c>
      <c r="K68" s="21">
        <v>66207194</v>
      </c>
      <c r="L68" s="21">
        <v>66569102</v>
      </c>
      <c r="M68" s="21">
        <v>199166953</v>
      </c>
      <c r="N68" s="21">
        <v>-66719929</v>
      </c>
      <c r="O68" s="21">
        <v>66694742</v>
      </c>
      <c r="P68" s="21">
        <v>66267363</v>
      </c>
      <c r="Q68" s="21">
        <v>66242176</v>
      </c>
      <c r="R68" s="21"/>
      <c r="S68" s="21"/>
      <c r="T68" s="21"/>
      <c r="U68" s="21"/>
      <c r="V68" s="21">
        <v>473133537</v>
      </c>
      <c r="W68" s="21">
        <v>481081883</v>
      </c>
      <c r="X68" s="21"/>
      <c r="Y68" s="20"/>
      <c r="Z68" s="23">
        <v>786045238</v>
      </c>
    </row>
    <row r="69" spans="1:26" ht="12.75" hidden="1">
      <c r="A69" s="38" t="s">
        <v>32</v>
      </c>
      <c r="B69" s="19">
        <v>3665346702</v>
      </c>
      <c r="C69" s="19"/>
      <c r="D69" s="20">
        <v>4323243525</v>
      </c>
      <c r="E69" s="21">
        <v>3771490215</v>
      </c>
      <c r="F69" s="21">
        <v>345398578</v>
      </c>
      <c r="G69" s="21">
        <v>325894188</v>
      </c>
      <c r="H69" s="21">
        <v>328685859</v>
      </c>
      <c r="I69" s="21">
        <v>999978625</v>
      </c>
      <c r="J69" s="21">
        <v>262199167</v>
      </c>
      <c r="K69" s="21">
        <v>239375599</v>
      </c>
      <c r="L69" s="21">
        <v>635054205</v>
      </c>
      <c r="M69" s="21">
        <v>1136628971</v>
      </c>
      <c r="N69" s="21">
        <v>147650969</v>
      </c>
      <c r="O69" s="21">
        <v>237044786</v>
      </c>
      <c r="P69" s="21">
        <v>239057165</v>
      </c>
      <c r="Q69" s="21">
        <v>623752920</v>
      </c>
      <c r="R69" s="21"/>
      <c r="S69" s="21"/>
      <c r="T69" s="21"/>
      <c r="U69" s="21"/>
      <c r="V69" s="21">
        <v>2760360516</v>
      </c>
      <c r="W69" s="21">
        <v>3213874984</v>
      </c>
      <c r="X69" s="21"/>
      <c r="Y69" s="20"/>
      <c r="Z69" s="23">
        <v>3771490215</v>
      </c>
    </row>
    <row r="70" spans="1:26" ht="12.75" hidden="1">
      <c r="A70" s="39" t="s">
        <v>103</v>
      </c>
      <c r="B70" s="19">
        <v>1859840769</v>
      </c>
      <c r="C70" s="19"/>
      <c r="D70" s="20">
        <v>2468012677</v>
      </c>
      <c r="E70" s="21">
        <v>1612707480</v>
      </c>
      <c r="F70" s="21">
        <v>210583402</v>
      </c>
      <c r="G70" s="21">
        <v>225795646</v>
      </c>
      <c r="H70" s="21">
        <v>202445006</v>
      </c>
      <c r="I70" s="21">
        <v>638824054</v>
      </c>
      <c r="J70" s="21">
        <v>149308535</v>
      </c>
      <c r="K70" s="21">
        <v>147489219</v>
      </c>
      <c r="L70" s="21">
        <v>179052278</v>
      </c>
      <c r="M70" s="21">
        <v>475850032</v>
      </c>
      <c r="N70" s="21">
        <v>-86207864</v>
      </c>
      <c r="O70" s="21">
        <v>141875251</v>
      </c>
      <c r="P70" s="21">
        <v>143529636</v>
      </c>
      <c r="Q70" s="21">
        <v>199197023</v>
      </c>
      <c r="R70" s="21"/>
      <c r="S70" s="21"/>
      <c r="T70" s="21"/>
      <c r="U70" s="21"/>
      <c r="V70" s="21">
        <v>1313871109</v>
      </c>
      <c r="W70" s="21">
        <v>1860593967</v>
      </c>
      <c r="X70" s="21"/>
      <c r="Y70" s="20"/>
      <c r="Z70" s="23">
        <v>1612707480</v>
      </c>
    </row>
    <row r="71" spans="1:26" ht="12.75" hidden="1">
      <c r="A71" s="39" t="s">
        <v>104</v>
      </c>
      <c r="B71" s="19">
        <v>1246950669</v>
      </c>
      <c r="C71" s="19"/>
      <c r="D71" s="20">
        <v>1255751212</v>
      </c>
      <c r="E71" s="21">
        <v>1632096488</v>
      </c>
      <c r="F71" s="21">
        <v>99467590</v>
      </c>
      <c r="G71" s="21">
        <v>72242908</v>
      </c>
      <c r="H71" s="21">
        <v>91701476</v>
      </c>
      <c r="I71" s="21">
        <v>263411974</v>
      </c>
      <c r="J71" s="21">
        <v>82132447</v>
      </c>
      <c r="K71" s="21">
        <v>59804952</v>
      </c>
      <c r="L71" s="21">
        <v>412781076</v>
      </c>
      <c r="M71" s="21">
        <v>554718475</v>
      </c>
      <c r="N71" s="21">
        <v>257337742</v>
      </c>
      <c r="O71" s="21">
        <v>64154047</v>
      </c>
      <c r="P71" s="21">
        <v>64451395</v>
      </c>
      <c r="Q71" s="21">
        <v>385943184</v>
      </c>
      <c r="R71" s="21"/>
      <c r="S71" s="21"/>
      <c r="T71" s="21"/>
      <c r="U71" s="21"/>
      <c r="V71" s="21">
        <v>1204073633</v>
      </c>
      <c r="W71" s="21">
        <v>891886810</v>
      </c>
      <c r="X71" s="21"/>
      <c r="Y71" s="20"/>
      <c r="Z71" s="23">
        <v>1632096488</v>
      </c>
    </row>
    <row r="72" spans="1:26" ht="12.75" hidden="1">
      <c r="A72" s="39" t="s">
        <v>105</v>
      </c>
      <c r="B72" s="19">
        <v>345528058</v>
      </c>
      <c r="C72" s="19"/>
      <c r="D72" s="20">
        <v>382309319</v>
      </c>
      <c r="E72" s="21">
        <v>366959319</v>
      </c>
      <c r="F72" s="21">
        <v>21972616</v>
      </c>
      <c r="G72" s="21">
        <v>17343005</v>
      </c>
      <c r="H72" s="21">
        <v>20796029</v>
      </c>
      <c r="I72" s="21">
        <v>60111650</v>
      </c>
      <c r="J72" s="21">
        <v>19712641</v>
      </c>
      <c r="K72" s="21">
        <v>19359181</v>
      </c>
      <c r="L72" s="21">
        <v>31148862</v>
      </c>
      <c r="M72" s="21">
        <v>70220684</v>
      </c>
      <c r="N72" s="21">
        <v>-12077190</v>
      </c>
      <c r="O72" s="21">
        <v>18015249</v>
      </c>
      <c r="P72" s="21">
        <v>18857636</v>
      </c>
      <c r="Q72" s="21">
        <v>24795695</v>
      </c>
      <c r="R72" s="21"/>
      <c r="S72" s="21"/>
      <c r="T72" s="21"/>
      <c r="U72" s="21"/>
      <c r="V72" s="21">
        <v>155128029</v>
      </c>
      <c r="W72" s="21">
        <v>274196217</v>
      </c>
      <c r="X72" s="21"/>
      <c r="Y72" s="20"/>
      <c r="Z72" s="23">
        <v>366959319</v>
      </c>
    </row>
    <row r="73" spans="1:26" ht="12.75" hidden="1">
      <c r="A73" s="39" t="s">
        <v>106</v>
      </c>
      <c r="B73" s="19">
        <v>213027206</v>
      </c>
      <c r="C73" s="19"/>
      <c r="D73" s="20">
        <v>196336704</v>
      </c>
      <c r="E73" s="21">
        <v>159726928</v>
      </c>
      <c r="F73" s="21">
        <v>13374970</v>
      </c>
      <c r="G73" s="21">
        <v>10512629</v>
      </c>
      <c r="H73" s="21">
        <v>13743348</v>
      </c>
      <c r="I73" s="21">
        <v>37630947</v>
      </c>
      <c r="J73" s="21">
        <v>11045544</v>
      </c>
      <c r="K73" s="21">
        <v>12722247</v>
      </c>
      <c r="L73" s="21">
        <v>12071989</v>
      </c>
      <c r="M73" s="21">
        <v>35839780</v>
      </c>
      <c r="N73" s="21">
        <v>-11401719</v>
      </c>
      <c r="O73" s="21">
        <v>13000239</v>
      </c>
      <c r="P73" s="21">
        <v>12218498</v>
      </c>
      <c r="Q73" s="21">
        <v>13817018</v>
      </c>
      <c r="R73" s="21"/>
      <c r="S73" s="21"/>
      <c r="T73" s="21"/>
      <c r="U73" s="21"/>
      <c r="V73" s="21">
        <v>87287745</v>
      </c>
      <c r="W73" s="21">
        <v>150802594</v>
      </c>
      <c r="X73" s="21"/>
      <c r="Y73" s="20"/>
      <c r="Z73" s="23">
        <v>159726928</v>
      </c>
    </row>
    <row r="74" spans="1:26" ht="12.75" hidden="1">
      <c r="A74" s="39" t="s">
        <v>107</v>
      </c>
      <c r="B74" s="19"/>
      <c r="C74" s="19"/>
      <c r="D74" s="20">
        <v>20833613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36395396</v>
      </c>
      <c r="X74" s="21"/>
      <c r="Y74" s="20"/>
      <c r="Z74" s="23"/>
    </row>
    <row r="75" spans="1:26" ht="12.75" hidden="1">
      <c r="A75" s="40" t="s">
        <v>110</v>
      </c>
      <c r="B75" s="28">
        <v>47134373</v>
      </c>
      <c r="C75" s="28"/>
      <c r="D75" s="29">
        <v>45611343</v>
      </c>
      <c r="E75" s="30">
        <v>44881343</v>
      </c>
      <c r="F75" s="30">
        <v>4829471</v>
      </c>
      <c r="G75" s="30">
        <v>5196861</v>
      </c>
      <c r="H75" s="30">
        <v>5014638</v>
      </c>
      <c r="I75" s="30">
        <v>15040970</v>
      </c>
      <c r="J75" s="30">
        <v>4155637</v>
      </c>
      <c r="K75" s="30">
        <v>5936952</v>
      </c>
      <c r="L75" s="30">
        <v>6113848</v>
      </c>
      <c r="M75" s="30">
        <v>16206437</v>
      </c>
      <c r="N75" s="30">
        <v>-6912560</v>
      </c>
      <c r="O75" s="30">
        <v>6595821</v>
      </c>
      <c r="P75" s="30">
        <v>6090576</v>
      </c>
      <c r="Q75" s="30">
        <v>5773837</v>
      </c>
      <c r="R75" s="30"/>
      <c r="S75" s="30"/>
      <c r="T75" s="30"/>
      <c r="U75" s="30"/>
      <c r="V75" s="30">
        <v>37021244</v>
      </c>
      <c r="W75" s="30">
        <v>35509441</v>
      </c>
      <c r="X75" s="30"/>
      <c r="Y75" s="29"/>
      <c r="Z75" s="31">
        <v>44881343</v>
      </c>
    </row>
    <row r="76" spans="1:26" ht="12.75" hidden="1">
      <c r="A76" s="42" t="s">
        <v>287</v>
      </c>
      <c r="B76" s="32">
        <v>3102366567</v>
      </c>
      <c r="C76" s="32"/>
      <c r="D76" s="33">
        <v>4250337692</v>
      </c>
      <c r="E76" s="34">
        <v>4250337692</v>
      </c>
      <c r="F76" s="34">
        <v>200579396</v>
      </c>
      <c r="G76" s="34">
        <v>222362574</v>
      </c>
      <c r="H76" s="34">
        <v>192790439</v>
      </c>
      <c r="I76" s="34">
        <v>615732409</v>
      </c>
      <c r="J76" s="34">
        <v>248752575</v>
      </c>
      <c r="K76" s="34">
        <v>247596566</v>
      </c>
      <c r="L76" s="34">
        <v>239908462</v>
      </c>
      <c r="M76" s="34">
        <v>736257603</v>
      </c>
      <c r="N76" s="34">
        <v>210419061</v>
      </c>
      <c r="O76" s="34">
        <v>241046910</v>
      </c>
      <c r="P76" s="34">
        <v>221295707</v>
      </c>
      <c r="Q76" s="34">
        <v>672761678</v>
      </c>
      <c r="R76" s="34"/>
      <c r="S76" s="34"/>
      <c r="T76" s="34"/>
      <c r="U76" s="34"/>
      <c r="V76" s="34">
        <v>2024751690</v>
      </c>
      <c r="W76" s="34">
        <v>3130314722</v>
      </c>
      <c r="X76" s="34"/>
      <c r="Y76" s="33"/>
      <c r="Z76" s="35">
        <v>4250337692</v>
      </c>
    </row>
    <row r="77" spans="1:26" ht="12.75" hidden="1">
      <c r="A77" s="37" t="s">
        <v>31</v>
      </c>
      <c r="B77" s="19">
        <v>405896943</v>
      </c>
      <c r="C77" s="19"/>
      <c r="D77" s="20">
        <v>640628161</v>
      </c>
      <c r="E77" s="21">
        <v>640628161</v>
      </c>
      <c r="F77" s="21">
        <v>40851563</v>
      </c>
      <c r="G77" s="21">
        <v>57111622</v>
      </c>
      <c r="H77" s="21">
        <v>38223425</v>
      </c>
      <c r="I77" s="21">
        <v>136186610</v>
      </c>
      <c r="J77" s="21">
        <v>44321505</v>
      </c>
      <c r="K77" s="21">
        <v>53157538</v>
      </c>
      <c r="L77" s="21">
        <v>52006147</v>
      </c>
      <c r="M77" s="21">
        <v>149485190</v>
      </c>
      <c r="N77" s="21">
        <v>44227593</v>
      </c>
      <c r="O77" s="21">
        <v>65419065</v>
      </c>
      <c r="P77" s="21">
        <v>49237112</v>
      </c>
      <c r="Q77" s="21">
        <v>158883770</v>
      </c>
      <c r="R77" s="21"/>
      <c r="S77" s="21"/>
      <c r="T77" s="21"/>
      <c r="U77" s="21"/>
      <c r="V77" s="21">
        <v>444555570</v>
      </c>
      <c r="W77" s="21">
        <v>486813319</v>
      </c>
      <c r="X77" s="21"/>
      <c r="Y77" s="20"/>
      <c r="Z77" s="23">
        <v>640628161</v>
      </c>
    </row>
    <row r="78" spans="1:26" ht="12.75" hidden="1">
      <c r="A78" s="38" t="s">
        <v>32</v>
      </c>
      <c r="B78" s="19">
        <v>2688903490</v>
      </c>
      <c r="C78" s="19"/>
      <c r="D78" s="20">
        <v>3564098188</v>
      </c>
      <c r="E78" s="21">
        <v>3564098188</v>
      </c>
      <c r="F78" s="21">
        <v>155619960</v>
      </c>
      <c r="G78" s="21">
        <v>160982203</v>
      </c>
      <c r="H78" s="21">
        <v>147902665</v>
      </c>
      <c r="I78" s="21">
        <v>464504828</v>
      </c>
      <c r="J78" s="21">
        <v>200275433</v>
      </c>
      <c r="K78" s="21">
        <v>188834303</v>
      </c>
      <c r="L78" s="21">
        <v>181788467</v>
      </c>
      <c r="M78" s="21">
        <v>570898203</v>
      </c>
      <c r="N78" s="21">
        <v>159462357</v>
      </c>
      <c r="O78" s="21">
        <v>169032023</v>
      </c>
      <c r="P78" s="21">
        <v>165968018</v>
      </c>
      <c r="Q78" s="21">
        <v>494462398</v>
      </c>
      <c r="R78" s="21"/>
      <c r="S78" s="21"/>
      <c r="T78" s="21"/>
      <c r="U78" s="21"/>
      <c r="V78" s="21">
        <v>1529865429</v>
      </c>
      <c r="W78" s="21">
        <v>2610445494</v>
      </c>
      <c r="X78" s="21"/>
      <c r="Y78" s="20"/>
      <c r="Z78" s="23">
        <v>3564098188</v>
      </c>
    </row>
    <row r="79" spans="1:26" ht="12.75" hidden="1">
      <c r="A79" s="39" t="s">
        <v>103</v>
      </c>
      <c r="B79" s="19">
        <v>1364381790</v>
      </c>
      <c r="C79" s="19"/>
      <c r="D79" s="20">
        <v>2027746725</v>
      </c>
      <c r="E79" s="21">
        <v>2027746725</v>
      </c>
      <c r="F79" s="21">
        <v>97477341</v>
      </c>
      <c r="G79" s="21">
        <v>95021049</v>
      </c>
      <c r="H79" s="21">
        <v>102065237</v>
      </c>
      <c r="I79" s="21">
        <v>294563627</v>
      </c>
      <c r="J79" s="21">
        <v>143566894</v>
      </c>
      <c r="K79" s="21">
        <v>123105162</v>
      </c>
      <c r="L79" s="21">
        <v>115562300</v>
      </c>
      <c r="M79" s="21">
        <v>382234356</v>
      </c>
      <c r="N79" s="21">
        <v>98165427</v>
      </c>
      <c r="O79" s="21">
        <v>102971682</v>
      </c>
      <c r="P79" s="21">
        <v>103968301</v>
      </c>
      <c r="Q79" s="21">
        <v>305105410</v>
      </c>
      <c r="R79" s="21"/>
      <c r="S79" s="21"/>
      <c r="T79" s="21"/>
      <c r="U79" s="21"/>
      <c r="V79" s="21">
        <v>981903393</v>
      </c>
      <c r="W79" s="21">
        <v>1423461708</v>
      </c>
      <c r="X79" s="21"/>
      <c r="Y79" s="20"/>
      <c r="Z79" s="23">
        <v>2027746725</v>
      </c>
    </row>
    <row r="80" spans="1:26" ht="12.75" hidden="1">
      <c r="A80" s="39" t="s">
        <v>104</v>
      </c>
      <c r="B80" s="19">
        <v>914764777</v>
      </c>
      <c r="C80" s="19"/>
      <c r="D80" s="20">
        <v>1033143234</v>
      </c>
      <c r="E80" s="21">
        <v>1033143234</v>
      </c>
      <c r="F80" s="21">
        <v>34372849</v>
      </c>
      <c r="G80" s="21">
        <v>41844533</v>
      </c>
      <c r="H80" s="21">
        <v>30831493</v>
      </c>
      <c r="I80" s="21">
        <v>107048875</v>
      </c>
      <c r="J80" s="21">
        <v>35863974</v>
      </c>
      <c r="K80" s="21">
        <v>42466344</v>
      </c>
      <c r="L80" s="21">
        <v>42062469</v>
      </c>
      <c r="M80" s="21">
        <v>120392787</v>
      </c>
      <c r="N80" s="21">
        <v>37138577</v>
      </c>
      <c r="O80" s="21">
        <v>41593445</v>
      </c>
      <c r="P80" s="21">
        <v>39314789</v>
      </c>
      <c r="Q80" s="21">
        <v>118046811</v>
      </c>
      <c r="R80" s="21"/>
      <c r="S80" s="21"/>
      <c r="T80" s="21"/>
      <c r="U80" s="21"/>
      <c r="V80" s="21">
        <v>345488473</v>
      </c>
      <c r="W80" s="21">
        <v>810661890</v>
      </c>
      <c r="X80" s="21"/>
      <c r="Y80" s="20"/>
      <c r="Z80" s="23">
        <v>1033143234</v>
      </c>
    </row>
    <row r="81" spans="1:26" ht="12.75" hidden="1">
      <c r="A81" s="39" t="s">
        <v>105</v>
      </c>
      <c r="B81" s="19">
        <v>253479867</v>
      </c>
      <c r="C81" s="19"/>
      <c r="D81" s="20">
        <v>301934129</v>
      </c>
      <c r="E81" s="21">
        <v>301934129</v>
      </c>
      <c r="F81" s="21">
        <v>10778301</v>
      </c>
      <c r="G81" s="21">
        <v>12979797</v>
      </c>
      <c r="H81" s="21">
        <v>9705016</v>
      </c>
      <c r="I81" s="21">
        <v>33463114</v>
      </c>
      <c r="J81" s="21">
        <v>11106382</v>
      </c>
      <c r="K81" s="21">
        <v>12288369</v>
      </c>
      <c r="L81" s="21">
        <v>11256247</v>
      </c>
      <c r="M81" s="21">
        <v>34650998</v>
      </c>
      <c r="N81" s="21">
        <v>11406421</v>
      </c>
      <c r="O81" s="21">
        <v>12655953</v>
      </c>
      <c r="P81" s="21">
        <v>11748729</v>
      </c>
      <c r="Q81" s="21">
        <v>35811103</v>
      </c>
      <c r="R81" s="21"/>
      <c r="S81" s="21"/>
      <c r="T81" s="21"/>
      <c r="U81" s="21"/>
      <c r="V81" s="21">
        <v>103925215</v>
      </c>
      <c r="W81" s="21">
        <v>228875923</v>
      </c>
      <c r="X81" s="21"/>
      <c r="Y81" s="20"/>
      <c r="Z81" s="23">
        <v>301934129</v>
      </c>
    </row>
    <row r="82" spans="1:26" ht="12.75" hidden="1">
      <c r="A82" s="39" t="s">
        <v>106</v>
      </c>
      <c r="B82" s="19">
        <v>156277056</v>
      </c>
      <c r="C82" s="19"/>
      <c r="D82" s="20">
        <v>162146484</v>
      </c>
      <c r="E82" s="21">
        <v>162146484</v>
      </c>
      <c r="F82" s="21">
        <v>5842284</v>
      </c>
      <c r="G82" s="21">
        <v>6829621</v>
      </c>
      <c r="H82" s="21">
        <v>5297310</v>
      </c>
      <c r="I82" s="21">
        <v>17969215</v>
      </c>
      <c r="J82" s="21">
        <v>6058930</v>
      </c>
      <c r="K82" s="21">
        <v>6642356</v>
      </c>
      <c r="L82" s="21">
        <v>6254202</v>
      </c>
      <c r="M82" s="21">
        <v>18955488</v>
      </c>
      <c r="N82" s="21">
        <v>6086985</v>
      </c>
      <c r="O82" s="21">
        <v>6826318</v>
      </c>
      <c r="P82" s="21">
        <v>6554364</v>
      </c>
      <c r="Q82" s="21">
        <v>19467667</v>
      </c>
      <c r="R82" s="21"/>
      <c r="S82" s="21"/>
      <c r="T82" s="21"/>
      <c r="U82" s="21"/>
      <c r="V82" s="21">
        <v>56392370</v>
      </c>
      <c r="W82" s="21">
        <v>120825512</v>
      </c>
      <c r="X82" s="21"/>
      <c r="Y82" s="20"/>
      <c r="Z82" s="23">
        <v>162146484</v>
      </c>
    </row>
    <row r="83" spans="1:26" ht="12.75" hidden="1">
      <c r="A83" s="39" t="s">
        <v>107</v>
      </c>
      <c r="B83" s="19"/>
      <c r="C83" s="19"/>
      <c r="D83" s="20">
        <v>39127616</v>
      </c>
      <c r="E83" s="21">
        <v>39127616</v>
      </c>
      <c r="F83" s="21">
        <v>7149185</v>
      </c>
      <c r="G83" s="21">
        <v>4307203</v>
      </c>
      <c r="H83" s="21">
        <v>3609</v>
      </c>
      <c r="I83" s="21">
        <v>11459997</v>
      </c>
      <c r="J83" s="21">
        <v>3679253</v>
      </c>
      <c r="K83" s="21">
        <v>4332072</v>
      </c>
      <c r="L83" s="21">
        <v>6653249</v>
      </c>
      <c r="M83" s="21">
        <v>14664574</v>
      </c>
      <c r="N83" s="21">
        <v>6664947</v>
      </c>
      <c r="O83" s="21">
        <v>4984625</v>
      </c>
      <c r="P83" s="21">
        <v>4381835</v>
      </c>
      <c r="Q83" s="21">
        <v>16031407</v>
      </c>
      <c r="R83" s="21"/>
      <c r="S83" s="21"/>
      <c r="T83" s="21"/>
      <c r="U83" s="21"/>
      <c r="V83" s="21">
        <v>42155978</v>
      </c>
      <c r="W83" s="21">
        <v>26620461</v>
      </c>
      <c r="X83" s="21"/>
      <c r="Y83" s="20"/>
      <c r="Z83" s="23">
        <v>39127616</v>
      </c>
    </row>
    <row r="84" spans="1:26" ht="12.75" hidden="1">
      <c r="A84" s="40" t="s">
        <v>110</v>
      </c>
      <c r="B84" s="28">
        <v>7566134</v>
      </c>
      <c r="C84" s="28"/>
      <c r="D84" s="29">
        <v>45611343</v>
      </c>
      <c r="E84" s="30">
        <v>45611343</v>
      </c>
      <c r="F84" s="30">
        <v>4107873</v>
      </c>
      <c r="G84" s="30">
        <v>4268749</v>
      </c>
      <c r="H84" s="30">
        <v>6664349</v>
      </c>
      <c r="I84" s="30">
        <v>15040971</v>
      </c>
      <c r="J84" s="30">
        <v>4155637</v>
      </c>
      <c r="K84" s="30">
        <v>5604725</v>
      </c>
      <c r="L84" s="30">
        <v>6113848</v>
      </c>
      <c r="M84" s="30">
        <v>15874210</v>
      </c>
      <c r="N84" s="30">
        <v>6729111</v>
      </c>
      <c r="O84" s="30">
        <v>6595822</v>
      </c>
      <c r="P84" s="30">
        <v>6090577</v>
      </c>
      <c r="Q84" s="30">
        <v>19415510</v>
      </c>
      <c r="R84" s="30"/>
      <c r="S84" s="30"/>
      <c r="T84" s="30"/>
      <c r="U84" s="30"/>
      <c r="V84" s="30">
        <v>50330691</v>
      </c>
      <c r="W84" s="30">
        <v>33055909</v>
      </c>
      <c r="X84" s="30"/>
      <c r="Y84" s="29"/>
      <c r="Z84" s="31">
        <v>45611343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163212731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82755998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82755998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39095472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39095472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17849069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17849069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23512192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23512192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1554021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1195612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>
        <v>257674</v>
      </c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100735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20046980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2674770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17372210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184813732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1351103852</v>
      </c>
      <c r="D5" s="153">
        <f>SUM(D6:D8)</f>
        <v>0</v>
      </c>
      <c r="E5" s="154">
        <f t="shared" si="0"/>
        <v>1542506896</v>
      </c>
      <c r="F5" s="100">
        <f t="shared" si="0"/>
        <v>810272788</v>
      </c>
      <c r="G5" s="100">
        <f t="shared" si="0"/>
        <v>78586220</v>
      </c>
      <c r="H5" s="100">
        <f t="shared" si="0"/>
        <v>67501117</v>
      </c>
      <c r="I5" s="100">
        <f t="shared" si="0"/>
        <v>69368234</v>
      </c>
      <c r="J5" s="100">
        <f t="shared" si="0"/>
        <v>215455571</v>
      </c>
      <c r="K5" s="100">
        <f t="shared" si="0"/>
        <v>68523322</v>
      </c>
      <c r="L5" s="100">
        <f t="shared" si="0"/>
        <v>69847598</v>
      </c>
      <c r="M5" s="100">
        <f t="shared" si="0"/>
        <v>69460123</v>
      </c>
      <c r="N5" s="100">
        <f t="shared" si="0"/>
        <v>207831043</v>
      </c>
      <c r="O5" s="100">
        <f t="shared" si="0"/>
        <v>-71857480</v>
      </c>
      <c r="P5" s="100">
        <f t="shared" si="0"/>
        <v>69758436</v>
      </c>
      <c r="Q5" s="100">
        <f t="shared" si="0"/>
        <v>68822989</v>
      </c>
      <c r="R5" s="100">
        <f t="shared" si="0"/>
        <v>66723945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490010559</v>
      </c>
      <c r="X5" s="100">
        <f t="shared" si="0"/>
        <v>1034132907</v>
      </c>
      <c r="Y5" s="100">
        <f t="shared" si="0"/>
        <v>-544122348</v>
      </c>
      <c r="Z5" s="137">
        <f>+IF(X5&lt;&gt;0,+(Y5/X5)*100,0)</f>
        <v>-52.61628793715584</v>
      </c>
      <c r="AA5" s="153">
        <f>SUM(AA6:AA8)</f>
        <v>810272788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>
        <v>322339</v>
      </c>
      <c r="I6" s="60">
        <v>-186</v>
      </c>
      <c r="J6" s="60">
        <v>322153</v>
      </c>
      <c r="K6" s="60">
        <v>78199</v>
      </c>
      <c r="L6" s="60">
        <v>51011</v>
      </c>
      <c r="M6" s="60">
        <v>206091</v>
      </c>
      <c r="N6" s="60">
        <v>335301</v>
      </c>
      <c r="O6" s="60">
        <v>-48077</v>
      </c>
      <c r="P6" s="60">
        <v>135207</v>
      </c>
      <c r="Q6" s="60">
        <v>75551</v>
      </c>
      <c r="R6" s="60">
        <v>162681</v>
      </c>
      <c r="S6" s="60"/>
      <c r="T6" s="60"/>
      <c r="U6" s="60"/>
      <c r="V6" s="60"/>
      <c r="W6" s="60">
        <v>820135</v>
      </c>
      <c r="X6" s="60"/>
      <c r="Y6" s="60">
        <v>820135</v>
      </c>
      <c r="Z6" s="140">
        <v>0</v>
      </c>
      <c r="AA6" s="155"/>
    </row>
    <row r="7" spans="1:27" ht="12.75">
      <c r="A7" s="138" t="s">
        <v>76</v>
      </c>
      <c r="B7" s="136"/>
      <c r="C7" s="157">
        <v>1349458006</v>
      </c>
      <c r="D7" s="157"/>
      <c r="E7" s="158">
        <v>1542506896</v>
      </c>
      <c r="F7" s="159">
        <v>799294682</v>
      </c>
      <c r="G7" s="159">
        <v>78532888</v>
      </c>
      <c r="H7" s="159">
        <v>67066694</v>
      </c>
      <c r="I7" s="159">
        <v>68623775</v>
      </c>
      <c r="J7" s="159">
        <v>214223357</v>
      </c>
      <c r="K7" s="159">
        <v>68292293</v>
      </c>
      <c r="L7" s="159">
        <v>69555846</v>
      </c>
      <c r="M7" s="159">
        <v>69185313</v>
      </c>
      <c r="N7" s="159">
        <v>207033452</v>
      </c>
      <c r="O7" s="159">
        <v>-69945575</v>
      </c>
      <c r="P7" s="159">
        <v>69475629</v>
      </c>
      <c r="Q7" s="159">
        <v>68370842</v>
      </c>
      <c r="R7" s="159">
        <v>67900896</v>
      </c>
      <c r="S7" s="159"/>
      <c r="T7" s="159"/>
      <c r="U7" s="159"/>
      <c r="V7" s="159"/>
      <c r="W7" s="159">
        <v>489157705</v>
      </c>
      <c r="X7" s="159">
        <v>1034132907</v>
      </c>
      <c r="Y7" s="159">
        <v>-544975202</v>
      </c>
      <c r="Z7" s="141">
        <v>-52.7</v>
      </c>
      <c r="AA7" s="157">
        <v>799294682</v>
      </c>
    </row>
    <row r="8" spans="1:27" ht="12.75">
      <c r="A8" s="138" t="s">
        <v>77</v>
      </c>
      <c r="B8" s="136"/>
      <c r="C8" s="155">
        <v>1645846</v>
      </c>
      <c r="D8" s="155"/>
      <c r="E8" s="156"/>
      <c r="F8" s="60">
        <v>10978106</v>
      </c>
      <c r="G8" s="60">
        <v>53332</v>
      </c>
      <c r="H8" s="60">
        <v>112084</v>
      </c>
      <c r="I8" s="60">
        <v>744645</v>
      </c>
      <c r="J8" s="60">
        <v>910061</v>
      </c>
      <c r="K8" s="60">
        <v>152830</v>
      </c>
      <c r="L8" s="60">
        <v>240741</v>
      </c>
      <c r="M8" s="60">
        <v>68719</v>
      </c>
      <c r="N8" s="60">
        <v>462290</v>
      </c>
      <c r="O8" s="60">
        <v>-1863828</v>
      </c>
      <c r="P8" s="60">
        <v>147600</v>
      </c>
      <c r="Q8" s="60">
        <v>376596</v>
      </c>
      <c r="R8" s="60">
        <v>-1339632</v>
      </c>
      <c r="S8" s="60"/>
      <c r="T8" s="60"/>
      <c r="U8" s="60"/>
      <c r="V8" s="60"/>
      <c r="W8" s="60">
        <v>32719</v>
      </c>
      <c r="X8" s="60"/>
      <c r="Y8" s="60">
        <v>32719</v>
      </c>
      <c r="Z8" s="140">
        <v>0</v>
      </c>
      <c r="AA8" s="155">
        <v>10978106</v>
      </c>
    </row>
    <row r="9" spans="1:27" ht="12.75">
      <c r="A9" s="135" t="s">
        <v>78</v>
      </c>
      <c r="B9" s="136"/>
      <c r="C9" s="153">
        <f aca="true" t="shared" si="1" ref="C9:Y9">SUM(C10:C14)</f>
        <v>194447977</v>
      </c>
      <c r="D9" s="153">
        <f>SUM(D10:D14)</f>
        <v>0</v>
      </c>
      <c r="E9" s="154">
        <f t="shared" si="1"/>
        <v>113242047</v>
      </c>
      <c r="F9" s="100">
        <f t="shared" si="1"/>
        <v>182823124</v>
      </c>
      <c r="G9" s="100">
        <f t="shared" si="1"/>
        <v>6476221</v>
      </c>
      <c r="H9" s="100">
        <f t="shared" si="1"/>
        <v>4343644</v>
      </c>
      <c r="I9" s="100">
        <f t="shared" si="1"/>
        <v>3905081</v>
      </c>
      <c r="J9" s="100">
        <f t="shared" si="1"/>
        <v>14724946</v>
      </c>
      <c r="K9" s="100">
        <f t="shared" si="1"/>
        <v>4441243</v>
      </c>
      <c r="L9" s="100">
        <f t="shared" si="1"/>
        <v>4986040</v>
      </c>
      <c r="M9" s="100">
        <f t="shared" si="1"/>
        <v>1420418</v>
      </c>
      <c r="N9" s="100">
        <f t="shared" si="1"/>
        <v>10847701</v>
      </c>
      <c r="O9" s="100">
        <f t="shared" si="1"/>
        <v>-13280459</v>
      </c>
      <c r="P9" s="100">
        <f t="shared" si="1"/>
        <v>21188668</v>
      </c>
      <c r="Q9" s="100">
        <f t="shared" si="1"/>
        <v>7218908</v>
      </c>
      <c r="R9" s="100">
        <f t="shared" si="1"/>
        <v>15127117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40699764</v>
      </c>
      <c r="X9" s="100">
        <f t="shared" si="1"/>
        <v>88090683</v>
      </c>
      <c r="Y9" s="100">
        <f t="shared" si="1"/>
        <v>-47390919</v>
      </c>
      <c r="Z9" s="137">
        <f>+IF(X9&lt;&gt;0,+(Y9/X9)*100,0)</f>
        <v>-53.79787894254379</v>
      </c>
      <c r="AA9" s="153">
        <f>SUM(AA10:AA14)</f>
        <v>182823124</v>
      </c>
    </row>
    <row r="10" spans="1:27" ht="12.75">
      <c r="A10" s="138" t="s">
        <v>79</v>
      </c>
      <c r="B10" s="136"/>
      <c r="C10" s="155">
        <v>18201007</v>
      </c>
      <c r="D10" s="155"/>
      <c r="E10" s="156">
        <v>28068689</v>
      </c>
      <c r="F10" s="60">
        <v>98189288</v>
      </c>
      <c r="G10" s="60">
        <v>2201169</v>
      </c>
      <c r="H10" s="60">
        <v>2632147</v>
      </c>
      <c r="I10" s="60">
        <v>2199608</v>
      </c>
      <c r="J10" s="60">
        <v>7032924</v>
      </c>
      <c r="K10" s="60">
        <v>2728057</v>
      </c>
      <c r="L10" s="60">
        <v>3276682</v>
      </c>
      <c r="M10" s="60">
        <v>3165352</v>
      </c>
      <c r="N10" s="60">
        <v>9170091</v>
      </c>
      <c r="O10" s="60">
        <v>-3499811</v>
      </c>
      <c r="P10" s="60">
        <v>4044981</v>
      </c>
      <c r="Q10" s="60">
        <v>3644849</v>
      </c>
      <c r="R10" s="60">
        <v>4190019</v>
      </c>
      <c r="S10" s="60"/>
      <c r="T10" s="60"/>
      <c r="U10" s="60"/>
      <c r="V10" s="60"/>
      <c r="W10" s="60">
        <v>20393034</v>
      </c>
      <c r="X10" s="60">
        <v>22198123</v>
      </c>
      <c r="Y10" s="60">
        <v>-1805089</v>
      </c>
      <c r="Z10" s="140">
        <v>-8.13</v>
      </c>
      <c r="AA10" s="155">
        <v>98189288</v>
      </c>
    </row>
    <row r="11" spans="1:27" ht="12.75">
      <c r="A11" s="138" t="s">
        <v>80</v>
      </c>
      <c r="B11" s="136"/>
      <c r="C11" s="155">
        <v>175245</v>
      </c>
      <c r="D11" s="155"/>
      <c r="E11" s="156">
        <v>2231037</v>
      </c>
      <c r="F11" s="60">
        <v>2228265</v>
      </c>
      <c r="G11" s="60"/>
      <c r="H11" s="60"/>
      <c r="I11" s="60"/>
      <c r="J11" s="60"/>
      <c r="K11" s="60"/>
      <c r="L11" s="60">
        <v>82</v>
      </c>
      <c r="M11" s="60"/>
      <c r="N11" s="60">
        <v>82</v>
      </c>
      <c r="O11" s="60"/>
      <c r="P11" s="60"/>
      <c r="Q11" s="60"/>
      <c r="R11" s="60"/>
      <c r="S11" s="60"/>
      <c r="T11" s="60"/>
      <c r="U11" s="60"/>
      <c r="V11" s="60"/>
      <c r="W11" s="60">
        <v>82</v>
      </c>
      <c r="X11" s="60">
        <v>1843451</v>
      </c>
      <c r="Y11" s="60">
        <v>-1843369</v>
      </c>
      <c r="Z11" s="140">
        <v>-100</v>
      </c>
      <c r="AA11" s="155">
        <v>2228265</v>
      </c>
    </row>
    <row r="12" spans="1:27" ht="12.75">
      <c r="A12" s="138" t="s">
        <v>81</v>
      </c>
      <c r="B12" s="136"/>
      <c r="C12" s="155">
        <v>165610396</v>
      </c>
      <c r="D12" s="155"/>
      <c r="E12" s="156">
        <v>465569</v>
      </c>
      <c r="F12" s="60">
        <v>466770</v>
      </c>
      <c r="G12" s="60">
        <v>5218</v>
      </c>
      <c r="H12" s="60">
        <v>29457</v>
      </c>
      <c r="I12" s="60">
        <v>29726</v>
      </c>
      <c r="J12" s="60">
        <v>64401</v>
      </c>
      <c r="K12" s="60">
        <v>23778</v>
      </c>
      <c r="L12" s="60">
        <v>16137</v>
      </c>
      <c r="M12" s="60">
        <v>29120</v>
      </c>
      <c r="N12" s="60">
        <v>69035</v>
      </c>
      <c r="O12" s="60">
        <v>-41991</v>
      </c>
      <c r="P12" s="60">
        <v>182295</v>
      </c>
      <c r="Q12" s="60">
        <v>180573</v>
      </c>
      <c r="R12" s="60">
        <v>320877</v>
      </c>
      <c r="S12" s="60"/>
      <c r="T12" s="60"/>
      <c r="U12" s="60"/>
      <c r="V12" s="60"/>
      <c r="W12" s="60">
        <v>454313</v>
      </c>
      <c r="X12" s="60">
        <v>115635</v>
      </c>
      <c r="Y12" s="60">
        <v>338678</v>
      </c>
      <c r="Z12" s="140">
        <v>292.89</v>
      </c>
      <c r="AA12" s="155">
        <v>466770</v>
      </c>
    </row>
    <row r="13" spans="1:27" ht="12.75">
      <c r="A13" s="138" t="s">
        <v>82</v>
      </c>
      <c r="B13" s="136"/>
      <c r="C13" s="155">
        <v>10461329</v>
      </c>
      <c r="D13" s="155"/>
      <c r="E13" s="156">
        <v>16299749</v>
      </c>
      <c r="F13" s="60">
        <v>15761798</v>
      </c>
      <c r="G13" s="60">
        <v>676315</v>
      </c>
      <c r="H13" s="60">
        <v>1660447</v>
      </c>
      <c r="I13" s="60">
        <v>1652362</v>
      </c>
      <c r="J13" s="60">
        <v>3989124</v>
      </c>
      <c r="K13" s="60">
        <v>1661106</v>
      </c>
      <c r="L13" s="60">
        <v>1661429</v>
      </c>
      <c r="M13" s="60">
        <v>-1813314</v>
      </c>
      <c r="N13" s="60">
        <v>1509221</v>
      </c>
      <c r="O13" s="60">
        <v>-957334</v>
      </c>
      <c r="P13" s="60">
        <v>958140</v>
      </c>
      <c r="Q13" s="60">
        <v>962182</v>
      </c>
      <c r="R13" s="60">
        <v>962988</v>
      </c>
      <c r="S13" s="60"/>
      <c r="T13" s="60"/>
      <c r="U13" s="60"/>
      <c r="V13" s="60"/>
      <c r="W13" s="60">
        <v>6461333</v>
      </c>
      <c r="X13" s="60">
        <v>4038050</v>
      </c>
      <c r="Y13" s="60">
        <v>2423283</v>
      </c>
      <c r="Z13" s="140">
        <v>60.01</v>
      </c>
      <c r="AA13" s="155">
        <v>15761798</v>
      </c>
    </row>
    <row r="14" spans="1:27" ht="12.75">
      <c r="A14" s="138" t="s">
        <v>83</v>
      </c>
      <c r="B14" s="136"/>
      <c r="C14" s="157"/>
      <c r="D14" s="157"/>
      <c r="E14" s="158">
        <v>66177003</v>
      </c>
      <c r="F14" s="159">
        <v>66177003</v>
      </c>
      <c r="G14" s="159">
        <v>3593519</v>
      </c>
      <c r="H14" s="159">
        <v>21593</v>
      </c>
      <c r="I14" s="159">
        <v>23385</v>
      </c>
      <c r="J14" s="159">
        <v>3638497</v>
      </c>
      <c r="K14" s="159">
        <v>28302</v>
      </c>
      <c r="L14" s="159">
        <v>31710</v>
      </c>
      <c r="M14" s="159">
        <v>39260</v>
      </c>
      <c r="N14" s="159">
        <v>99272</v>
      </c>
      <c r="O14" s="159">
        <v>-8781323</v>
      </c>
      <c r="P14" s="159">
        <v>16003252</v>
      </c>
      <c r="Q14" s="159">
        <v>2431304</v>
      </c>
      <c r="R14" s="159">
        <v>9653233</v>
      </c>
      <c r="S14" s="159"/>
      <c r="T14" s="159"/>
      <c r="U14" s="159"/>
      <c r="V14" s="159"/>
      <c r="W14" s="159">
        <v>13391002</v>
      </c>
      <c r="X14" s="159">
        <v>59895424</v>
      </c>
      <c r="Y14" s="159">
        <v>-46504422</v>
      </c>
      <c r="Z14" s="141">
        <v>-77.64</v>
      </c>
      <c r="AA14" s="157">
        <v>66177003</v>
      </c>
    </row>
    <row r="15" spans="1:27" ht="12.75">
      <c r="A15" s="135" t="s">
        <v>84</v>
      </c>
      <c r="B15" s="142"/>
      <c r="C15" s="153">
        <f aca="true" t="shared" si="2" ref="C15:Y15">SUM(C16:C18)</f>
        <v>2519526</v>
      </c>
      <c r="D15" s="153">
        <f>SUM(D16:D18)</f>
        <v>0</v>
      </c>
      <c r="E15" s="154">
        <f t="shared" si="2"/>
        <v>277548212</v>
      </c>
      <c r="F15" s="100">
        <f t="shared" si="2"/>
        <v>911520839</v>
      </c>
      <c r="G15" s="100">
        <f t="shared" si="2"/>
        <v>263914613</v>
      </c>
      <c r="H15" s="100">
        <f t="shared" si="2"/>
        <v>25941099</v>
      </c>
      <c r="I15" s="100">
        <f t="shared" si="2"/>
        <v>929700</v>
      </c>
      <c r="J15" s="100">
        <f t="shared" si="2"/>
        <v>290785412</v>
      </c>
      <c r="K15" s="100">
        <f t="shared" si="2"/>
        <v>498667</v>
      </c>
      <c r="L15" s="100">
        <f t="shared" si="2"/>
        <v>21268228</v>
      </c>
      <c r="M15" s="100">
        <f t="shared" si="2"/>
        <v>254298851</v>
      </c>
      <c r="N15" s="100">
        <f t="shared" si="2"/>
        <v>276065746</v>
      </c>
      <c r="O15" s="100">
        <f t="shared" si="2"/>
        <v>-17541665</v>
      </c>
      <c r="P15" s="100">
        <f t="shared" si="2"/>
        <v>10962788</v>
      </c>
      <c r="Q15" s="100">
        <f t="shared" si="2"/>
        <v>165801052</v>
      </c>
      <c r="R15" s="100">
        <f t="shared" si="2"/>
        <v>159222175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726073333</v>
      </c>
      <c r="X15" s="100">
        <f t="shared" si="2"/>
        <v>196330665</v>
      </c>
      <c r="Y15" s="100">
        <f t="shared" si="2"/>
        <v>529742668</v>
      </c>
      <c r="Z15" s="137">
        <f>+IF(X15&lt;&gt;0,+(Y15/X15)*100,0)</f>
        <v>269.82166438442</v>
      </c>
      <c r="AA15" s="153">
        <f>SUM(AA16:AA18)</f>
        <v>911520839</v>
      </c>
    </row>
    <row r="16" spans="1:27" ht="12.75">
      <c r="A16" s="138" t="s">
        <v>85</v>
      </c>
      <c r="B16" s="136"/>
      <c r="C16" s="155">
        <v>2519526</v>
      </c>
      <c r="D16" s="155"/>
      <c r="E16" s="156">
        <v>185373212</v>
      </c>
      <c r="F16" s="60">
        <v>911385669</v>
      </c>
      <c r="G16" s="60">
        <v>263912240</v>
      </c>
      <c r="H16" s="60">
        <v>25935805</v>
      </c>
      <c r="I16" s="60">
        <v>927505</v>
      </c>
      <c r="J16" s="60">
        <v>290775550</v>
      </c>
      <c r="K16" s="60">
        <v>491747</v>
      </c>
      <c r="L16" s="60">
        <v>21263779</v>
      </c>
      <c r="M16" s="60">
        <v>254292441</v>
      </c>
      <c r="N16" s="60">
        <v>276047967</v>
      </c>
      <c r="O16" s="60">
        <v>-17538881</v>
      </c>
      <c r="P16" s="60">
        <v>10957279</v>
      </c>
      <c r="Q16" s="60">
        <v>165796668</v>
      </c>
      <c r="R16" s="60">
        <v>159215066</v>
      </c>
      <c r="S16" s="60"/>
      <c r="T16" s="60"/>
      <c r="U16" s="60"/>
      <c r="V16" s="60"/>
      <c r="W16" s="60">
        <v>726038583</v>
      </c>
      <c r="X16" s="60">
        <v>128480274</v>
      </c>
      <c r="Y16" s="60">
        <v>597558309</v>
      </c>
      <c r="Z16" s="140">
        <v>465.1</v>
      </c>
      <c r="AA16" s="155">
        <v>911385669</v>
      </c>
    </row>
    <row r="17" spans="1:27" ht="12.75">
      <c r="A17" s="138" t="s">
        <v>86</v>
      </c>
      <c r="B17" s="136"/>
      <c r="C17" s="155"/>
      <c r="D17" s="155"/>
      <c r="E17" s="156">
        <v>92175000</v>
      </c>
      <c r="F17" s="60">
        <v>132453</v>
      </c>
      <c r="G17" s="60">
        <v>2373</v>
      </c>
      <c r="H17" s="60">
        <v>5294</v>
      </c>
      <c r="I17" s="60">
        <v>2195</v>
      </c>
      <c r="J17" s="60">
        <v>9862</v>
      </c>
      <c r="K17" s="60">
        <v>6920</v>
      </c>
      <c r="L17" s="60">
        <v>4449</v>
      </c>
      <c r="M17" s="60">
        <v>6410</v>
      </c>
      <c r="N17" s="60">
        <v>17779</v>
      </c>
      <c r="O17" s="60">
        <v>-2784</v>
      </c>
      <c r="P17" s="60">
        <v>5509</v>
      </c>
      <c r="Q17" s="60">
        <v>4206</v>
      </c>
      <c r="R17" s="60">
        <v>6931</v>
      </c>
      <c r="S17" s="60"/>
      <c r="T17" s="60"/>
      <c r="U17" s="60"/>
      <c r="V17" s="60"/>
      <c r="W17" s="60">
        <v>34572</v>
      </c>
      <c r="X17" s="60">
        <v>67850391</v>
      </c>
      <c r="Y17" s="60">
        <v>-67815819</v>
      </c>
      <c r="Z17" s="140">
        <v>-99.95</v>
      </c>
      <c r="AA17" s="155">
        <v>132453</v>
      </c>
    </row>
    <row r="18" spans="1:27" ht="12.75">
      <c r="A18" s="138" t="s">
        <v>87</v>
      </c>
      <c r="B18" s="136"/>
      <c r="C18" s="155"/>
      <c r="D18" s="155"/>
      <c r="E18" s="156"/>
      <c r="F18" s="60">
        <v>2717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>
        <v>178</v>
      </c>
      <c r="R18" s="60">
        <v>178</v>
      </c>
      <c r="S18" s="60"/>
      <c r="T18" s="60"/>
      <c r="U18" s="60"/>
      <c r="V18" s="60"/>
      <c r="W18" s="60">
        <v>178</v>
      </c>
      <c r="X18" s="60"/>
      <c r="Y18" s="60">
        <v>178</v>
      </c>
      <c r="Z18" s="140">
        <v>0</v>
      </c>
      <c r="AA18" s="155">
        <v>2717</v>
      </c>
    </row>
    <row r="19" spans="1:27" ht="12.75">
      <c r="A19" s="135" t="s">
        <v>88</v>
      </c>
      <c r="B19" s="142"/>
      <c r="C19" s="153">
        <f aca="true" t="shared" si="3" ref="C19:Y19">SUM(C20:C23)</f>
        <v>3713665322</v>
      </c>
      <c r="D19" s="153">
        <f>SUM(D20:D23)</f>
        <v>0</v>
      </c>
      <c r="E19" s="154">
        <f t="shared" si="3"/>
        <v>4354787900</v>
      </c>
      <c r="F19" s="100">
        <f t="shared" si="3"/>
        <v>3841404497</v>
      </c>
      <c r="G19" s="100">
        <f t="shared" si="3"/>
        <v>348904734</v>
      </c>
      <c r="H19" s="100">
        <f t="shared" si="3"/>
        <v>333975023</v>
      </c>
      <c r="I19" s="100">
        <f t="shared" si="3"/>
        <v>334500752</v>
      </c>
      <c r="J19" s="100">
        <f t="shared" si="3"/>
        <v>1017380509</v>
      </c>
      <c r="K19" s="100">
        <f t="shared" si="3"/>
        <v>267450574</v>
      </c>
      <c r="L19" s="100">
        <f t="shared" si="3"/>
        <v>245003243</v>
      </c>
      <c r="M19" s="100">
        <f t="shared" si="3"/>
        <v>641641343</v>
      </c>
      <c r="N19" s="100">
        <f t="shared" si="3"/>
        <v>1154095160</v>
      </c>
      <c r="O19" s="100">
        <f t="shared" si="3"/>
        <v>140926996</v>
      </c>
      <c r="P19" s="100">
        <f t="shared" si="3"/>
        <v>243733142</v>
      </c>
      <c r="Q19" s="100">
        <f t="shared" si="3"/>
        <v>243921472</v>
      </c>
      <c r="R19" s="100">
        <f t="shared" si="3"/>
        <v>628581610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2800057279</v>
      </c>
      <c r="X19" s="100">
        <f t="shared" si="3"/>
        <v>3407659454</v>
      </c>
      <c r="Y19" s="100">
        <f t="shared" si="3"/>
        <v>-607602175</v>
      </c>
      <c r="Z19" s="137">
        <f>+IF(X19&lt;&gt;0,+(Y19/X19)*100,0)</f>
        <v>-17.83048403756369</v>
      </c>
      <c r="AA19" s="153">
        <f>SUM(AA20:AA23)</f>
        <v>3841404497</v>
      </c>
    </row>
    <row r="20" spans="1:27" ht="12.75">
      <c r="A20" s="138" t="s">
        <v>89</v>
      </c>
      <c r="B20" s="136"/>
      <c r="C20" s="155">
        <v>1872188654</v>
      </c>
      <c r="D20" s="155"/>
      <c r="E20" s="156">
        <v>2472940266</v>
      </c>
      <c r="F20" s="60">
        <v>1618747147</v>
      </c>
      <c r="G20" s="60">
        <v>210585168</v>
      </c>
      <c r="H20" s="60">
        <v>225796816</v>
      </c>
      <c r="I20" s="60">
        <v>202397799</v>
      </c>
      <c r="J20" s="60">
        <v>638779783</v>
      </c>
      <c r="K20" s="60">
        <v>149323283</v>
      </c>
      <c r="L20" s="60">
        <v>147491473</v>
      </c>
      <c r="M20" s="60">
        <v>179081046</v>
      </c>
      <c r="N20" s="60">
        <v>475895802</v>
      </c>
      <c r="O20" s="60">
        <v>-86254063</v>
      </c>
      <c r="P20" s="60">
        <v>141877780</v>
      </c>
      <c r="Q20" s="60">
        <v>143564294</v>
      </c>
      <c r="R20" s="60">
        <v>199188011</v>
      </c>
      <c r="S20" s="60"/>
      <c r="T20" s="60"/>
      <c r="U20" s="60"/>
      <c r="V20" s="60"/>
      <c r="W20" s="60">
        <v>1313863596</v>
      </c>
      <c r="X20" s="60">
        <v>1912179940</v>
      </c>
      <c r="Y20" s="60">
        <v>-598316344</v>
      </c>
      <c r="Z20" s="140">
        <v>-31.29</v>
      </c>
      <c r="AA20" s="155">
        <v>1618747147</v>
      </c>
    </row>
    <row r="21" spans="1:27" ht="12.75">
      <c r="A21" s="138" t="s">
        <v>90</v>
      </c>
      <c r="B21" s="136"/>
      <c r="C21" s="155">
        <v>1273284731</v>
      </c>
      <c r="D21" s="155"/>
      <c r="E21" s="156">
        <v>1281334498</v>
      </c>
      <c r="F21" s="60">
        <v>1656241762</v>
      </c>
      <c r="G21" s="60">
        <v>101957077</v>
      </c>
      <c r="H21" s="60">
        <v>74614593</v>
      </c>
      <c r="I21" s="60">
        <v>94034527</v>
      </c>
      <c r="J21" s="60">
        <v>270606197</v>
      </c>
      <c r="K21" s="60">
        <v>84100357</v>
      </c>
      <c r="L21" s="60">
        <v>61995820</v>
      </c>
      <c r="M21" s="60">
        <v>415894379</v>
      </c>
      <c r="N21" s="60">
        <v>561990556</v>
      </c>
      <c r="O21" s="60">
        <v>254148903</v>
      </c>
      <c r="P21" s="60">
        <v>67380929</v>
      </c>
      <c r="Q21" s="60">
        <v>67454860</v>
      </c>
      <c r="R21" s="60">
        <v>388984692</v>
      </c>
      <c r="S21" s="60"/>
      <c r="T21" s="60"/>
      <c r="U21" s="60"/>
      <c r="V21" s="60"/>
      <c r="W21" s="60">
        <v>1221581445</v>
      </c>
      <c r="X21" s="60">
        <v>1035039400</v>
      </c>
      <c r="Y21" s="60">
        <v>186542045</v>
      </c>
      <c r="Z21" s="140">
        <v>18.02</v>
      </c>
      <c r="AA21" s="155">
        <v>1656241762</v>
      </c>
    </row>
    <row r="22" spans="1:27" ht="12.75">
      <c r="A22" s="138" t="s">
        <v>91</v>
      </c>
      <c r="B22" s="136"/>
      <c r="C22" s="157">
        <v>351504625</v>
      </c>
      <c r="D22" s="157"/>
      <c r="E22" s="158">
        <v>399880956</v>
      </c>
      <c r="F22" s="159">
        <v>402393184</v>
      </c>
      <c r="G22" s="159">
        <v>22658417</v>
      </c>
      <c r="H22" s="159">
        <v>22728336</v>
      </c>
      <c r="I22" s="159">
        <v>24014320</v>
      </c>
      <c r="J22" s="159">
        <v>69401073</v>
      </c>
      <c r="K22" s="159">
        <v>22720800</v>
      </c>
      <c r="L22" s="159">
        <v>22456863</v>
      </c>
      <c r="M22" s="159">
        <v>34247831</v>
      </c>
      <c r="N22" s="159">
        <v>79425494</v>
      </c>
      <c r="O22" s="159">
        <v>-15210064</v>
      </c>
      <c r="P22" s="159">
        <v>21116892</v>
      </c>
      <c r="Q22" s="159">
        <v>19809897</v>
      </c>
      <c r="R22" s="159">
        <v>25716725</v>
      </c>
      <c r="S22" s="159"/>
      <c r="T22" s="159"/>
      <c r="U22" s="159"/>
      <c r="V22" s="159"/>
      <c r="W22" s="159">
        <v>174543292</v>
      </c>
      <c r="X22" s="159">
        <v>298482162</v>
      </c>
      <c r="Y22" s="159">
        <v>-123938870</v>
      </c>
      <c r="Z22" s="141">
        <v>-41.52</v>
      </c>
      <c r="AA22" s="157">
        <v>402393184</v>
      </c>
    </row>
    <row r="23" spans="1:27" ht="12.75">
      <c r="A23" s="138" t="s">
        <v>92</v>
      </c>
      <c r="B23" s="136"/>
      <c r="C23" s="155">
        <v>216687312</v>
      </c>
      <c r="D23" s="155"/>
      <c r="E23" s="156">
        <v>200632180</v>
      </c>
      <c r="F23" s="60">
        <v>164022404</v>
      </c>
      <c r="G23" s="60">
        <v>13704072</v>
      </c>
      <c r="H23" s="60">
        <v>10835278</v>
      </c>
      <c r="I23" s="60">
        <v>14054106</v>
      </c>
      <c r="J23" s="60">
        <v>38593456</v>
      </c>
      <c r="K23" s="60">
        <v>11306134</v>
      </c>
      <c r="L23" s="60">
        <v>13059087</v>
      </c>
      <c r="M23" s="60">
        <v>12418087</v>
      </c>
      <c r="N23" s="60">
        <v>36783308</v>
      </c>
      <c r="O23" s="60">
        <v>-11757780</v>
      </c>
      <c r="P23" s="60">
        <v>13357541</v>
      </c>
      <c r="Q23" s="60">
        <v>13092421</v>
      </c>
      <c r="R23" s="60">
        <v>14692182</v>
      </c>
      <c r="S23" s="60"/>
      <c r="T23" s="60"/>
      <c r="U23" s="60"/>
      <c r="V23" s="60"/>
      <c r="W23" s="60">
        <v>90068946</v>
      </c>
      <c r="X23" s="60">
        <v>161957952</v>
      </c>
      <c r="Y23" s="60">
        <v>-71889006</v>
      </c>
      <c r="Z23" s="140">
        <v>-44.39</v>
      </c>
      <c r="AA23" s="155">
        <v>164022404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5261736677</v>
      </c>
      <c r="D25" s="168">
        <f>+D5+D9+D15+D19+D24</f>
        <v>0</v>
      </c>
      <c r="E25" s="169">
        <f t="shared" si="4"/>
        <v>6288085055</v>
      </c>
      <c r="F25" s="73">
        <f t="shared" si="4"/>
        <v>5746021248</v>
      </c>
      <c r="G25" s="73">
        <f t="shared" si="4"/>
        <v>697881788</v>
      </c>
      <c r="H25" s="73">
        <f t="shared" si="4"/>
        <v>431760883</v>
      </c>
      <c r="I25" s="73">
        <f t="shared" si="4"/>
        <v>408703767</v>
      </c>
      <c r="J25" s="73">
        <f t="shared" si="4"/>
        <v>1538346438</v>
      </c>
      <c r="K25" s="73">
        <f t="shared" si="4"/>
        <v>340913806</v>
      </c>
      <c r="L25" s="73">
        <f t="shared" si="4"/>
        <v>341105109</v>
      </c>
      <c r="M25" s="73">
        <f t="shared" si="4"/>
        <v>966820735</v>
      </c>
      <c r="N25" s="73">
        <f t="shared" si="4"/>
        <v>1648839650</v>
      </c>
      <c r="O25" s="73">
        <f t="shared" si="4"/>
        <v>38247392</v>
      </c>
      <c r="P25" s="73">
        <f t="shared" si="4"/>
        <v>345643034</v>
      </c>
      <c r="Q25" s="73">
        <f t="shared" si="4"/>
        <v>485764421</v>
      </c>
      <c r="R25" s="73">
        <f t="shared" si="4"/>
        <v>869654847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4056840935</v>
      </c>
      <c r="X25" s="73">
        <f t="shared" si="4"/>
        <v>4726213709</v>
      </c>
      <c r="Y25" s="73">
        <f t="shared" si="4"/>
        <v>-669372774</v>
      </c>
      <c r="Z25" s="170">
        <f>+IF(X25&lt;&gt;0,+(Y25/X25)*100,0)</f>
        <v>-14.162981515739157</v>
      </c>
      <c r="AA25" s="168">
        <f>+AA5+AA9+AA15+AA19+AA24</f>
        <v>5746021248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1413181932</v>
      </c>
      <c r="D28" s="153">
        <f>SUM(D29:D31)</f>
        <v>0</v>
      </c>
      <c r="E28" s="154">
        <f t="shared" si="5"/>
        <v>1157325542</v>
      </c>
      <c r="F28" s="100">
        <f t="shared" si="5"/>
        <v>844815208</v>
      </c>
      <c r="G28" s="100">
        <f t="shared" si="5"/>
        <v>99755</v>
      </c>
      <c r="H28" s="100">
        <f t="shared" si="5"/>
        <v>31816657</v>
      </c>
      <c r="I28" s="100">
        <f t="shared" si="5"/>
        <v>34925445</v>
      </c>
      <c r="J28" s="100">
        <f t="shared" si="5"/>
        <v>66841857</v>
      </c>
      <c r="K28" s="100">
        <f t="shared" si="5"/>
        <v>61431101</v>
      </c>
      <c r="L28" s="100">
        <f t="shared" si="5"/>
        <v>198005423</v>
      </c>
      <c r="M28" s="100">
        <f t="shared" si="5"/>
        <v>-59950513</v>
      </c>
      <c r="N28" s="100">
        <f t="shared" si="5"/>
        <v>199486011</v>
      </c>
      <c r="O28" s="100">
        <f t="shared" si="5"/>
        <v>80003869</v>
      </c>
      <c r="P28" s="100">
        <f t="shared" si="5"/>
        <v>61177173</v>
      </c>
      <c r="Q28" s="100">
        <f t="shared" si="5"/>
        <v>41863280</v>
      </c>
      <c r="R28" s="100">
        <f t="shared" si="5"/>
        <v>183044322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449372190</v>
      </c>
      <c r="X28" s="100">
        <f t="shared" si="5"/>
        <v>724049555</v>
      </c>
      <c r="Y28" s="100">
        <f t="shared" si="5"/>
        <v>-274677365</v>
      </c>
      <c r="Z28" s="137">
        <f>+IF(X28&lt;&gt;0,+(Y28/X28)*100,0)</f>
        <v>-37.93626597836939</v>
      </c>
      <c r="AA28" s="153">
        <f>SUM(AA29:AA31)</f>
        <v>844815208</v>
      </c>
    </row>
    <row r="29" spans="1:27" ht="12.75">
      <c r="A29" s="138" t="s">
        <v>75</v>
      </c>
      <c r="B29" s="136"/>
      <c r="C29" s="155">
        <v>145883663</v>
      </c>
      <c r="D29" s="155"/>
      <c r="E29" s="156">
        <v>184440699</v>
      </c>
      <c r="F29" s="60">
        <v>206508543</v>
      </c>
      <c r="G29" s="60">
        <v>59840</v>
      </c>
      <c r="H29" s="60">
        <v>2056904</v>
      </c>
      <c r="I29" s="60">
        <v>487413</v>
      </c>
      <c r="J29" s="60">
        <v>2604157</v>
      </c>
      <c r="K29" s="60">
        <v>2507160</v>
      </c>
      <c r="L29" s="60">
        <v>60530314</v>
      </c>
      <c r="M29" s="60">
        <v>-12984745</v>
      </c>
      <c r="N29" s="60">
        <v>50052729</v>
      </c>
      <c r="O29" s="60">
        <v>12814091</v>
      </c>
      <c r="P29" s="60">
        <v>15708647</v>
      </c>
      <c r="Q29" s="60">
        <v>14164961</v>
      </c>
      <c r="R29" s="60">
        <v>42687699</v>
      </c>
      <c r="S29" s="60"/>
      <c r="T29" s="60"/>
      <c r="U29" s="60"/>
      <c r="V29" s="60"/>
      <c r="W29" s="60">
        <v>95344585</v>
      </c>
      <c r="X29" s="60">
        <v>138892831</v>
      </c>
      <c r="Y29" s="60">
        <v>-43548246</v>
      </c>
      <c r="Z29" s="140">
        <v>-31.35</v>
      </c>
      <c r="AA29" s="155">
        <v>206508543</v>
      </c>
    </row>
    <row r="30" spans="1:27" ht="12.75">
      <c r="A30" s="138" t="s">
        <v>76</v>
      </c>
      <c r="B30" s="136"/>
      <c r="C30" s="157">
        <v>944451836</v>
      </c>
      <c r="D30" s="157"/>
      <c r="E30" s="158">
        <v>955334034</v>
      </c>
      <c r="F30" s="159">
        <v>229915935</v>
      </c>
      <c r="G30" s="159">
        <v>39915</v>
      </c>
      <c r="H30" s="159">
        <v>14243256</v>
      </c>
      <c r="I30" s="159">
        <v>11599092</v>
      </c>
      <c r="J30" s="159">
        <v>25882263</v>
      </c>
      <c r="K30" s="159">
        <v>36002406</v>
      </c>
      <c r="L30" s="159">
        <v>47899665</v>
      </c>
      <c r="M30" s="159">
        <v>-15476626</v>
      </c>
      <c r="N30" s="159">
        <v>68425445</v>
      </c>
      <c r="O30" s="159">
        <v>34930958</v>
      </c>
      <c r="P30" s="159">
        <v>8771669</v>
      </c>
      <c r="Q30" s="159">
        <v>8520432</v>
      </c>
      <c r="R30" s="159">
        <v>52223059</v>
      </c>
      <c r="S30" s="159"/>
      <c r="T30" s="159"/>
      <c r="U30" s="159"/>
      <c r="V30" s="159"/>
      <c r="W30" s="159">
        <v>146530767</v>
      </c>
      <c r="X30" s="159">
        <v>583680788</v>
      </c>
      <c r="Y30" s="159">
        <v>-437150021</v>
      </c>
      <c r="Z30" s="141">
        <v>-74.9</v>
      </c>
      <c r="AA30" s="157">
        <v>229915935</v>
      </c>
    </row>
    <row r="31" spans="1:27" ht="12.75">
      <c r="A31" s="138" t="s">
        <v>77</v>
      </c>
      <c r="B31" s="136"/>
      <c r="C31" s="155">
        <v>322846433</v>
      </c>
      <c r="D31" s="155"/>
      <c r="E31" s="156">
        <v>17550809</v>
      </c>
      <c r="F31" s="60">
        <v>408390730</v>
      </c>
      <c r="G31" s="60"/>
      <c r="H31" s="60">
        <v>15516497</v>
      </c>
      <c r="I31" s="60">
        <v>22838940</v>
      </c>
      <c r="J31" s="60">
        <v>38355437</v>
      </c>
      <c r="K31" s="60">
        <v>22921535</v>
      </c>
      <c r="L31" s="60">
        <v>89575444</v>
      </c>
      <c r="M31" s="60">
        <v>-31489142</v>
      </c>
      <c r="N31" s="60">
        <v>81007837</v>
      </c>
      <c r="O31" s="60">
        <v>32258820</v>
      </c>
      <c r="P31" s="60">
        <v>36696857</v>
      </c>
      <c r="Q31" s="60">
        <v>19177887</v>
      </c>
      <c r="R31" s="60">
        <v>88133564</v>
      </c>
      <c r="S31" s="60"/>
      <c r="T31" s="60"/>
      <c r="U31" s="60"/>
      <c r="V31" s="60"/>
      <c r="W31" s="60">
        <v>207496838</v>
      </c>
      <c r="X31" s="60">
        <v>1475936</v>
      </c>
      <c r="Y31" s="60">
        <v>206020902</v>
      </c>
      <c r="Z31" s="140">
        <v>13958.66</v>
      </c>
      <c r="AA31" s="155">
        <v>408390730</v>
      </c>
    </row>
    <row r="32" spans="1:27" ht="12.75">
      <c r="A32" s="135" t="s">
        <v>78</v>
      </c>
      <c r="B32" s="136"/>
      <c r="C32" s="153">
        <f aca="true" t="shared" si="6" ref="C32:Y32">SUM(C33:C37)</f>
        <v>653566687</v>
      </c>
      <c r="D32" s="153">
        <f>SUM(D33:D37)</f>
        <v>0</v>
      </c>
      <c r="E32" s="154">
        <f t="shared" si="6"/>
        <v>279523968</v>
      </c>
      <c r="F32" s="100">
        <f t="shared" si="6"/>
        <v>312605008</v>
      </c>
      <c r="G32" s="100">
        <f t="shared" si="6"/>
        <v>62</v>
      </c>
      <c r="H32" s="100">
        <f t="shared" si="6"/>
        <v>392798</v>
      </c>
      <c r="I32" s="100">
        <f t="shared" si="6"/>
        <v>1603391</v>
      </c>
      <c r="J32" s="100">
        <f t="shared" si="6"/>
        <v>1996251</v>
      </c>
      <c r="K32" s="100">
        <f t="shared" si="6"/>
        <v>3144329</v>
      </c>
      <c r="L32" s="100">
        <f t="shared" si="6"/>
        <v>126604632</v>
      </c>
      <c r="M32" s="100">
        <f t="shared" si="6"/>
        <v>-23920077</v>
      </c>
      <c r="N32" s="100">
        <f t="shared" si="6"/>
        <v>105828884</v>
      </c>
      <c r="O32" s="100">
        <f t="shared" si="6"/>
        <v>21783211</v>
      </c>
      <c r="P32" s="100">
        <f t="shared" si="6"/>
        <v>21782236</v>
      </c>
      <c r="Q32" s="100">
        <f t="shared" si="6"/>
        <v>22534312</v>
      </c>
      <c r="R32" s="100">
        <f t="shared" si="6"/>
        <v>66099759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173924894</v>
      </c>
      <c r="X32" s="100">
        <f t="shared" si="6"/>
        <v>179914843</v>
      </c>
      <c r="Y32" s="100">
        <f t="shared" si="6"/>
        <v>-5989949</v>
      </c>
      <c r="Z32" s="137">
        <f>+IF(X32&lt;&gt;0,+(Y32/X32)*100,0)</f>
        <v>-3.329324529383048</v>
      </c>
      <c r="AA32" s="153">
        <f>SUM(AA33:AA37)</f>
        <v>312605008</v>
      </c>
    </row>
    <row r="33" spans="1:27" ht="12.75">
      <c r="A33" s="138" t="s">
        <v>79</v>
      </c>
      <c r="B33" s="136"/>
      <c r="C33" s="155">
        <v>103132181</v>
      </c>
      <c r="D33" s="155"/>
      <c r="E33" s="156">
        <v>80443863</v>
      </c>
      <c r="F33" s="60">
        <v>100399910</v>
      </c>
      <c r="G33" s="60">
        <v>62</v>
      </c>
      <c r="H33" s="60">
        <v>194289</v>
      </c>
      <c r="I33" s="60">
        <v>1365432</v>
      </c>
      <c r="J33" s="60">
        <v>1559783</v>
      </c>
      <c r="K33" s="60">
        <v>2528094</v>
      </c>
      <c r="L33" s="60">
        <v>29555296</v>
      </c>
      <c r="M33" s="60">
        <v>-9190635</v>
      </c>
      <c r="N33" s="60">
        <v>22892755</v>
      </c>
      <c r="O33" s="60">
        <v>6543482</v>
      </c>
      <c r="P33" s="60">
        <v>6548971</v>
      </c>
      <c r="Q33" s="60">
        <v>8084596</v>
      </c>
      <c r="R33" s="60">
        <v>21177049</v>
      </c>
      <c r="S33" s="60"/>
      <c r="T33" s="60"/>
      <c r="U33" s="60"/>
      <c r="V33" s="60"/>
      <c r="W33" s="60">
        <v>45629587</v>
      </c>
      <c r="X33" s="60">
        <v>44448619</v>
      </c>
      <c r="Y33" s="60">
        <v>1180968</v>
      </c>
      <c r="Z33" s="140">
        <v>2.66</v>
      </c>
      <c r="AA33" s="155">
        <v>100399910</v>
      </c>
    </row>
    <row r="34" spans="1:27" ht="12.75">
      <c r="A34" s="138" t="s">
        <v>80</v>
      </c>
      <c r="B34" s="136"/>
      <c r="C34" s="155">
        <v>36735661</v>
      </c>
      <c r="D34" s="155"/>
      <c r="E34" s="156">
        <v>55074047</v>
      </c>
      <c r="F34" s="60">
        <v>42628149</v>
      </c>
      <c r="G34" s="60"/>
      <c r="H34" s="60">
        <v>69652</v>
      </c>
      <c r="I34" s="60"/>
      <c r="J34" s="60">
        <v>69652</v>
      </c>
      <c r="K34" s="60">
        <v>29308</v>
      </c>
      <c r="L34" s="60">
        <v>9952804</v>
      </c>
      <c r="M34" s="60">
        <v>-2212052</v>
      </c>
      <c r="N34" s="60">
        <v>7770060</v>
      </c>
      <c r="O34" s="60">
        <v>2236357</v>
      </c>
      <c r="P34" s="60">
        <v>2303115</v>
      </c>
      <c r="Q34" s="60">
        <v>2069564</v>
      </c>
      <c r="R34" s="60">
        <v>6609036</v>
      </c>
      <c r="S34" s="60"/>
      <c r="T34" s="60"/>
      <c r="U34" s="60"/>
      <c r="V34" s="60"/>
      <c r="W34" s="60">
        <v>14448748</v>
      </c>
      <c r="X34" s="60">
        <v>40591621</v>
      </c>
      <c r="Y34" s="60">
        <v>-26142873</v>
      </c>
      <c r="Z34" s="140">
        <v>-64.4</v>
      </c>
      <c r="AA34" s="155">
        <v>42628149</v>
      </c>
    </row>
    <row r="35" spans="1:27" ht="12.75">
      <c r="A35" s="138" t="s">
        <v>81</v>
      </c>
      <c r="B35" s="136"/>
      <c r="C35" s="155">
        <v>338438306</v>
      </c>
      <c r="D35" s="155"/>
      <c r="E35" s="156">
        <v>67594999</v>
      </c>
      <c r="F35" s="60">
        <v>85213167</v>
      </c>
      <c r="G35" s="60"/>
      <c r="H35" s="60">
        <v>66600</v>
      </c>
      <c r="I35" s="60">
        <v>128941</v>
      </c>
      <c r="J35" s="60">
        <v>195541</v>
      </c>
      <c r="K35" s="60">
        <v>544497</v>
      </c>
      <c r="L35" s="60">
        <v>56481329</v>
      </c>
      <c r="M35" s="60">
        <v>-6477540</v>
      </c>
      <c r="N35" s="60">
        <v>50548286</v>
      </c>
      <c r="O35" s="60">
        <v>6972822</v>
      </c>
      <c r="P35" s="60">
        <v>6769468</v>
      </c>
      <c r="Q35" s="60">
        <v>6518359</v>
      </c>
      <c r="R35" s="60">
        <v>20260649</v>
      </c>
      <c r="S35" s="60"/>
      <c r="T35" s="60"/>
      <c r="U35" s="60"/>
      <c r="V35" s="60"/>
      <c r="W35" s="60">
        <v>71004476</v>
      </c>
      <c r="X35" s="60">
        <v>39025465</v>
      </c>
      <c r="Y35" s="60">
        <v>31979011</v>
      </c>
      <c r="Z35" s="140">
        <v>81.94</v>
      </c>
      <c r="AA35" s="155">
        <v>85213167</v>
      </c>
    </row>
    <row r="36" spans="1:27" ht="12.75">
      <c r="A36" s="138" t="s">
        <v>82</v>
      </c>
      <c r="B36" s="136"/>
      <c r="C36" s="155">
        <v>16363483</v>
      </c>
      <c r="D36" s="155"/>
      <c r="E36" s="156">
        <v>13665135</v>
      </c>
      <c r="F36" s="60">
        <v>10578067</v>
      </c>
      <c r="G36" s="60"/>
      <c r="H36" s="60">
        <v>19225</v>
      </c>
      <c r="I36" s="60"/>
      <c r="J36" s="60">
        <v>19225</v>
      </c>
      <c r="K36" s="60">
        <v>19225</v>
      </c>
      <c r="L36" s="60">
        <v>3684374</v>
      </c>
      <c r="M36" s="60">
        <v>-787234</v>
      </c>
      <c r="N36" s="60">
        <v>2916365</v>
      </c>
      <c r="O36" s="60">
        <v>841333</v>
      </c>
      <c r="P36" s="60">
        <v>679330</v>
      </c>
      <c r="Q36" s="60">
        <v>723108</v>
      </c>
      <c r="R36" s="60">
        <v>2243771</v>
      </c>
      <c r="S36" s="60"/>
      <c r="T36" s="60"/>
      <c r="U36" s="60"/>
      <c r="V36" s="60"/>
      <c r="W36" s="60">
        <v>5179361</v>
      </c>
      <c r="X36" s="60">
        <v>8705784</v>
      </c>
      <c r="Y36" s="60">
        <v>-3526423</v>
      </c>
      <c r="Z36" s="140">
        <v>-40.51</v>
      </c>
      <c r="AA36" s="155">
        <v>10578067</v>
      </c>
    </row>
    <row r="37" spans="1:27" ht="12.75">
      <c r="A37" s="138" t="s">
        <v>83</v>
      </c>
      <c r="B37" s="136"/>
      <c r="C37" s="157">
        <v>158897056</v>
      </c>
      <c r="D37" s="157"/>
      <c r="E37" s="158">
        <v>62745924</v>
      </c>
      <c r="F37" s="159">
        <v>73785715</v>
      </c>
      <c r="G37" s="159"/>
      <c r="H37" s="159">
        <v>43032</v>
      </c>
      <c r="I37" s="159">
        <v>109018</v>
      </c>
      <c r="J37" s="159">
        <v>152050</v>
      </c>
      <c r="K37" s="159">
        <v>23205</v>
      </c>
      <c r="L37" s="159">
        <v>26930829</v>
      </c>
      <c r="M37" s="159">
        <v>-5252616</v>
      </c>
      <c r="N37" s="159">
        <v>21701418</v>
      </c>
      <c r="O37" s="159">
        <v>5189217</v>
      </c>
      <c r="P37" s="159">
        <v>5481352</v>
      </c>
      <c r="Q37" s="159">
        <v>5138685</v>
      </c>
      <c r="R37" s="159">
        <v>15809254</v>
      </c>
      <c r="S37" s="159"/>
      <c r="T37" s="159"/>
      <c r="U37" s="159"/>
      <c r="V37" s="159"/>
      <c r="W37" s="159">
        <v>37662722</v>
      </c>
      <c r="X37" s="159">
        <v>47143354</v>
      </c>
      <c r="Y37" s="159">
        <v>-9480632</v>
      </c>
      <c r="Z37" s="141">
        <v>-20.11</v>
      </c>
      <c r="AA37" s="157">
        <v>73785715</v>
      </c>
    </row>
    <row r="38" spans="1:27" ht="12.75">
      <c r="A38" s="135" t="s">
        <v>84</v>
      </c>
      <c r="B38" s="142"/>
      <c r="C38" s="153">
        <f aca="true" t="shared" si="7" ref="C38:Y38">SUM(C39:C41)</f>
        <v>430688211</v>
      </c>
      <c r="D38" s="153">
        <f>SUM(D39:D41)</f>
        <v>0</v>
      </c>
      <c r="E38" s="154">
        <f t="shared" si="7"/>
        <v>541625649</v>
      </c>
      <c r="F38" s="100">
        <f t="shared" si="7"/>
        <v>793299728</v>
      </c>
      <c r="G38" s="100">
        <f t="shared" si="7"/>
        <v>0</v>
      </c>
      <c r="H38" s="100">
        <f t="shared" si="7"/>
        <v>763339</v>
      </c>
      <c r="I38" s="100">
        <f t="shared" si="7"/>
        <v>2023305</v>
      </c>
      <c r="J38" s="100">
        <f t="shared" si="7"/>
        <v>2786644</v>
      </c>
      <c r="K38" s="100">
        <f t="shared" si="7"/>
        <v>967581</v>
      </c>
      <c r="L38" s="100">
        <f t="shared" si="7"/>
        <v>99247306</v>
      </c>
      <c r="M38" s="100">
        <f t="shared" si="7"/>
        <v>-20620482</v>
      </c>
      <c r="N38" s="100">
        <f t="shared" si="7"/>
        <v>79594405</v>
      </c>
      <c r="O38" s="100">
        <f t="shared" si="7"/>
        <v>22366295</v>
      </c>
      <c r="P38" s="100">
        <f t="shared" si="7"/>
        <v>20228402</v>
      </c>
      <c r="Q38" s="100">
        <f t="shared" si="7"/>
        <v>22835566</v>
      </c>
      <c r="R38" s="100">
        <f t="shared" si="7"/>
        <v>65430263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147811312</v>
      </c>
      <c r="X38" s="100">
        <f t="shared" si="7"/>
        <v>389054346</v>
      </c>
      <c r="Y38" s="100">
        <f t="shared" si="7"/>
        <v>-241243034</v>
      </c>
      <c r="Z38" s="137">
        <f>+IF(X38&lt;&gt;0,+(Y38/X38)*100,0)</f>
        <v>-62.00754122921428</v>
      </c>
      <c r="AA38" s="153">
        <f>SUM(AA39:AA41)</f>
        <v>793299728</v>
      </c>
    </row>
    <row r="39" spans="1:27" ht="12.75">
      <c r="A39" s="138" t="s">
        <v>85</v>
      </c>
      <c r="B39" s="136"/>
      <c r="C39" s="155">
        <v>73838174</v>
      </c>
      <c r="D39" s="155"/>
      <c r="E39" s="156">
        <v>83975458</v>
      </c>
      <c r="F39" s="60">
        <v>345356720</v>
      </c>
      <c r="G39" s="60"/>
      <c r="H39" s="60">
        <v>757261</v>
      </c>
      <c r="I39" s="60">
        <v>2006785</v>
      </c>
      <c r="J39" s="60">
        <v>2764046</v>
      </c>
      <c r="K39" s="60">
        <v>867241</v>
      </c>
      <c r="L39" s="60">
        <v>49969946</v>
      </c>
      <c r="M39" s="60">
        <v>-10695177</v>
      </c>
      <c r="N39" s="60">
        <v>40142010</v>
      </c>
      <c r="O39" s="60">
        <v>11122471</v>
      </c>
      <c r="P39" s="60">
        <v>10391551</v>
      </c>
      <c r="Q39" s="60">
        <v>10456784</v>
      </c>
      <c r="R39" s="60">
        <v>31970806</v>
      </c>
      <c r="S39" s="60"/>
      <c r="T39" s="60"/>
      <c r="U39" s="60"/>
      <c r="V39" s="60"/>
      <c r="W39" s="60">
        <v>74876862</v>
      </c>
      <c r="X39" s="60">
        <v>48343312</v>
      </c>
      <c r="Y39" s="60">
        <v>26533550</v>
      </c>
      <c r="Z39" s="140">
        <v>54.89</v>
      </c>
      <c r="AA39" s="155">
        <v>345356720</v>
      </c>
    </row>
    <row r="40" spans="1:27" ht="12.75">
      <c r="A40" s="138" t="s">
        <v>86</v>
      </c>
      <c r="B40" s="136"/>
      <c r="C40" s="155">
        <v>356850037</v>
      </c>
      <c r="D40" s="155"/>
      <c r="E40" s="156">
        <v>457650191</v>
      </c>
      <c r="F40" s="60">
        <v>412330218</v>
      </c>
      <c r="G40" s="60"/>
      <c r="H40" s="60">
        <v>6078</v>
      </c>
      <c r="I40" s="60"/>
      <c r="J40" s="60">
        <v>6078</v>
      </c>
      <c r="K40" s="60">
        <v>70740</v>
      </c>
      <c r="L40" s="60">
        <v>38505446</v>
      </c>
      <c r="M40" s="60">
        <v>-7603805</v>
      </c>
      <c r="N40" s="60">
        <v>30972381</v>
      </c>
      <c r="O40" s="60">
        <v>8870408</v>
      </c>
      <c r="P40" s="60">
        <v>7695798</v>
      </c>
      <c r="Q40" s="60">
        <v>7984502</v>
      </c>
      <c r="R40" s="60">
        <v>24550708</v>
      </c>
      <c r="S40" s="60"/>
      <c r="T40" s="60"/>
      <c r="U40" s="60"/>
      <c r="V40" s="60"/>
      <c r="W40" s="60">
        <v>55529167</v>
      </c>
      <c r="X40" s="60">
        <v>340711034</v>
      </c>
      <c r="Y40" s="60">
        <v>-285181867</v>
      </c>
      <c r="Z40" s="140">
        <v>-83.7</v>
      </c>
      <c r="AA40" s="155">
        <v>412330218</v>
      </c>
    </row>
    <row r="41" spans="1:27" ht="12.75">
      <c r="A41" s="138" t="s">
        <v>87</v>
      </c>
      <c r="B41" s="136"/>
      <c r="C41" s="155"/>
      <c r="D41" s="155"/>
      <c r="E41" s="156"/>
      <c r="F41" s="60">
        <v>35612790</v>
      </c>
      <c r="G41" s="60"/>
      <c r="H41" s="60"/>
      <c r="I41" s="60">
        <v>16520</v>
      </c>
      <c r="J41" s="60">
        <v>16520</v>
      </c>
      <c r="K41" s="60">
        <v>29600</v>
      </c>
      <c r="L41" s="60">
        <v>10771914</v>
      </c>
      <c r="M41" s="60">
        <v>-2321500</v>
      </c>
      <c r="N41" s="60">
        <v>8480014</v>
      </c>
      <c r="O41" s="60">
        <v>2373416</v>
      </c>
      <c r="P41" s="60">
        <v>2141053</v>
      </c>
      <c r="Q41" s="60">
        <v>4394280</v>
      </c>
      <c r="R41" s="60">
        <v>8908749</v>
      </c>
      <c r="S41" s="60"/>
      <c r="T41" s="60"/>
      <c r="U41" s="60"/>
      <c r="V41" s="60"/>
      <c r="W41" s="60">
        <v>17405283</v>
      </c>
      <c r="X41" s="60"/>
      <c r="Y41" s="60">
        <v>17405283</v>
      </c>
      <c r="Z41" s="140">
        <v>0</v>
      </c>
      <c r="AA41" s="155">
        <v>35612790</v>
      </c>
    </row>
    <row r="42" spans="1:27" ht="12.75">
      <c r="A42" s="135" t="s">
        <v>88</v>
      </c>
      <c r="B42" s="142"/>
      <c r="C42" s="153">
        <f aca="true" t="shared" si="8" ref="C42:Y42">SUM(C43:C46)</f>
        <v>4002560745</v>
      </c>
      <c r="D42" s="153">
        <f>SUM(D43:D46)</f>
        <v>0</v>
      </c>
      <c r="E42" s="154">
        <f t="shared" si="8"/>
        <v>3886021053</v>
      </c>
      <c r="F42" s="100">
        <f t="shared" si="8"/>
        <v>3451094396</v>
      </c>
      <c r="G42" s="100">
        <f t="shared" si="8"/>
        <v>471500</v>
      </c>
      <c r="H42" s="100">
        <f t="shared" si="8"/>
        <v>311424764</v>
      </c>
      <c r="I42" s="100">
        <f t="shared" si="8"/>
        <v>78504266</v>
      </c>
      <c r="J42" s="100">
        <f t="shared" si="8"/>
        <v>390400530</v>
      </c>
      <c r="K42" s="100">
        <f t="shared" si="8"/>
        <v>316700680</v>
      </c>
      <c r="L42" s="100">
        <f t="shared" si="8"/>
        <v>437152862</v>
      </c>
      <c r="M42" s="100">
        <f t="shared" si="8"/>
        <v>137128860</v>
      </c>
      <c r="N42" s="100">
        <f t="shared" si="8"/>
        <v>890982402</v>
      </c>
      <c r="O42" s="100">
        <f t="shared" si="8"/>
        <v>531611326</v>
      </c>
      <c r="P42" s="100">
        <f t="shared" si="8"/>
        <v>209374060</v>
      </c>
      <c r="Q42" s="100">
        <f t="shared" si="8"/>
        <v>140770900</v>
      </c>
      <c r="R42" s="100">
        <f t="shared" si="8"/>
        <v>881756286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2163139218</v>
      </c>
      <c r="X42" s="100">
        <f t="shared" si="8"/>
        <v>2751101165</v>
      </c>
      <c r="Y42" s="100">
        <f t="shared" si="8"/>
        <v>-587961947</v>
      </c>
      <c r="Z42" s="137">
        <f>+IF(X42&lt;&gt;0,+(Y42/X42)*100,0)</f>
        <v>-21.371876631806813</v>
      </c>
      <c r="AA42" s="153">
        <f>SUM(AA43:AA46)</f>
        <v>3451094396</v>
      </c>
    </row>
    <row r="43" spans="1:27" ht="12.75">
      <c r="A43" s="138" t="s">
        <v>89</v>
      </c>
      <c r="B43" s="136"/>
      <c r="C43" s="155">
        <v>2062684617</v>
      </c>
      <c r="D43" s="155"/>
      <c r="E43" s="156">
        <v>1991458682</v>
      </c>
      <c r="F43" s="60">
        <v>2028139643</v>
      </c>
      <c r="G43" s="60">
        <v>471500</v>
      </c>
      <c r="H43" s="60">
        <v>247378517</v>
      </c>
      <c r="I43" s="60">
        <v>8145674</v>
      </c>
      <c r="J43" s="60">
        <v>255995691</v>
      </c>
      <c r="K43" s="60">
        <v>303914688</v>
      </c>
      <c r="L43" s="60">
        <v>214477263</v>
      </c>
      <c r="M43" s="60">
        <v>221120926</v>
      </c>
      <c r="N43" s="60">
        <v>739512877</v>
      </c>
      <c r="O43" s="60">
        <v>451887297</v>
      </c>
      <c r="P43" s="60">
        <v>112403071</v>
      </c>
      <c r="Q43" s="60">
        <v>119231952</v>
      </c>
      <c r="R43" s="60">
        <v>683522320</v>
      </c>
      <c r="S43" s="60"/>
      <c r="T43" s="60"/>
      <c r="U43" s="60"/>
      <c r="V43" s="60"/>
      <c r="W43" s="60">
        <v>1679030888</v>
      </c>
      <c r="X43" s="60">
        <v>1337608717</v>
      </c>
      <c r="Y43" s="60">
        <v>341422171</v>
      </c>
      <c r="Z43" s="140">
        <v>25.52</v>
      </c>
      <c r="AA43" s="155">
        <v>2028139643</v>
      </c>
    </row>
    <row r="44" spans="1:27" ht="12.75">
      <c r="A44" s="138" t="s">
        <v>90</v>
      </c>
      <c r="B44" s="136"/>
      <c r="C44" s="155">
        <v>1766317740</v>
      </c>
      <c r="D44" s="155"/>
      <c r="E44" s="156">
        <v>1348015123</v>
      </c>
      <c r="F44" s="60">
        <v>995875830</v>
      </c>
      <c r="G44" s="60"/>
      <c r="H44" s="60">
        <v>63950541</v>
      </c>
      <c r="I44" s="60">
        <v>68856773</v>
      </c>
      <c r="J44" s="60">
        <v>132807314</v>
      </c>
      <c r="K44" s="60">
        <v>812516</v>
      </c>
      <c r="L44" s="60">
        <v>141266569</v>
      </c>
      <c r="M44" s="60">
        <v>-65825546</v>
      </c>
      <c r="N44" s="60">
        <v>76253539</v>
      </c>
      <c r="O44" s="60">
        <v>65187597</v>
      </c>
      <c r="P44" s="60">
        <v>77352175</v>
      </c>
      <c r="Q44" s="60">
        <v>2288990</v>
      </c>
      <c r="R44" s="60">
        <v>144828762</v>
      </c>
      <c r="S44" s="60"/>
      <c r="T44" s="60"/>
      <c r="U44" s="60"/>
      <c r="V44" s="60"/>
      <c r="W44" s="60">
        <v>353889615</v>
      </c>
      <c r="X44" s="60">
        <v>1033655568</v>
      </c>
      <c r="Y44" s="60">
        <v>-679765953</v>
      </c>
      <c r="Z44" s="140">
        <v>-65.76</v>
      </c>
      <c r="AA44" s="155">
        <v>995875830</v>
      </c>
    </row>
    <row r="45" spans="1:27" ht="12.75">
      <c r="A45" s="138" t="s">
        <v>91</v>
      </c>
      <c r="B45" s="136"/>
      <c r="C45" s="157">
        <v>70881124</v>
      </c>
      <c r="D45" s="157"/>
      <c r="E45" s="158">
        <v>348975836</v>
      </c>
      <c r="F45" s="159">
        <v>248941197</v>
      </c>
      <c r="G45" s="159"/>
      <c r="H45" s="159">
        <v>89247</v>
      </c>
      <c r="I45" s="159">
        <v>297494</v>
      </c>
      <c r="J45" s="159">
        <v>386741</v>
      </c>
      <c r="K45" s="159">
        <v>8679796</v>
      </c>
      <c r="L45" s="159">
        <v>46993293</v>
      </c>
      <c r="M45" s="159">
        <v>-11189191</v>
      </c>
      <c r="N45" s="159">
        <v>44483898</v>
      </c>
      <c r="O45" s="159">
        <v>8196296</v>
      </c>
      <c r="P45" s="159">
        <v>11725975</v>
      </c>
      <c r="Q45" s="159">
        <v>11857830</v>
      </c>
      <c r="R45" s="159">
        <v>31780101</v>
      </c>
      <c r="S45" s="159"/>
      <c r="T45" s="159"/>
      <c r="U45" s="159"/>
      <c r="V45" s="159"/>
      <c r="W45" s="159">
        <v>76650740</v>
      </c>
      <c r="X45" s="159">
        <v>232468458</v>
      </c>
      <c r="Y45" s="159">
        <v>-155817718</v>
      </c>
      <c r="Z45" s="141">
        <v>-67.03</v>
      </c>
      <c r="AA45" s="157">
        <v>248941197</v>
      </c>
    </row>
    <row r="46" spans="1:27" ht="12.75">
      <c r="A46" s="138" t="s">
        <v>92</v>
      </c>
      <c r="B46" s="136"/>
      <c r="C46" s="155">
        <v>102677264</v>
      </c>
      <c r="D46" s="155"/>
      <c r="E46" s="156">
        <v>197571412</v>
      </c>
      <c r="F46" s="60">
        <v>178137726</v>
      </c>
      <c r="G46" s="60"/>
      <c r="H46" s="60">
        <v>6459</v>
      </c>
      <c r="I46" s="60">
        <v>1204325</v>
      </c>
      <c r="J46" s="60">
        <v>1210784</v>
      </c>
      <c r="K46" s="60">
        <v>3293680</v>
      </c>
      <c r="L46" s="60">
        <v>34415737</v>
      </c>
      <c r="M46" s="60">
        <v>-6977329</v>
      </c>
      <c r="N46" s="60">
        <v>30732088</v>
      </c>
      <c r="O46" s="60">
        <v>6340136</v>
      </c>
      <c r="P46" s="60">
        <v>7892839</v>
      </c>
      <c r="Q46" s="60">
        <v>7392128</v>
      </c>
      <c r="R46" s="60">
        <v>21625103</v>
      </c>
      <c r="S46" s="60"/>
      <c r="T46" s="60"/>
      <c r="U46" s="60"/>
      <c r="V46" s="60"/>
      <c r="W46" s="60">
        <v>53567975</v>
      </c>
      <c r="X46" s="60">
        <v>147368422</v>
      </c>
      <c r="Y46" s="60">
        <v>-93800447</v>
      </c>
      <c r="Z46" s="140">
        <v>-63.65</v>
      </c>
      <c r="AA46" s="155">
        <v>178137726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>
        <v>770011</v>
      </c>
      <c r="G47" s="100"/>
      <c r="H47" s="100"/>
      <c r="I47" s="100"/>
      <c r="J47" s="100"/>
      <c r="K47" s="100">
        <v>50499</v>
      </c>
      <c r="L47" s="100">
        <v>317586</v>
      </c>
      <c r="M47" s="100">
        <v>-59112</v>
      </c>
      <c r="N47" s="100">
        <v>308973</v>
      </c>
      <c r="O47" s="100">
        <v>60790</v>
      </c>
      <c r="P47" s="100">
        <v>53226</v>
      </c>
      <c r="Q47" s="100">
        <v>56484</v>
      </c>
      <c r="R47" s="100">
        <v>170500</v>
      </c>
      <c r="S47" s="100"/>
      <c r="T47" s="100"/>
      <c r="U47" s="100"/>
      <c r="V47" s="100"/>
      <c r="W47" s="100">
        <v>479473</v>
      </c>
      <c r="X47" s="100"/>
      <c r="Y47" s="100">
        <v>479473</v>
      </c>
      <c r="Z47" s="137">
        <v>0</v>
      </c>
      <c r="AA47" s="153">
        <v>770011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6499997575</v>
      </c>
      <c r="D48" s="168">
        <f>+D28+D32+D38+D42+D47</f>
        <v>0</v>
      </c>
      <c r="E48" s="169">
        <f t="shared" si="9"/>
        <v>5864496212</v>
      </c>
      <c r="F48" s="73">
        <f t="shared" si="9"/>
        <v>5402584351</v>
      </c>
      <c r="G48" s="73">
        <f t="shared" si="9"/>
        <v>571317</v>
      </c>
      <c r="H48" s="73">
        <f t="shared" si="9"/>
        <v>344397558</v>
      </c>
      <c r="I48" s="73">
        <f t="shared" si="9"/>
        <v>117056407</v>
      </c>
      <c r="J48" s="73">
        <f t="shared" si="9"/>
        <v>462025282</v>
      </c>
      <c r="K48" s="73">
        <f t="shared" si="9"/>
        <v>382294190</v>
      </c>
      <c r="L48" s="73">
        <f t="shared" si="9"/>
        <v>861327809</v>
      </c>
      <c r="M48" s="73">
        <f t="shared" si="9"/>
        <v>32578676</v>
      </c>
      <c r="N48" s="73">
        <f t="shared" si="9"/>
        <v>1276200675</v>
      </c>
      <c r="O48" s="73">
        <f t="shared" si="9"/>
        <v>655825491</v>
      </c>
      <c r="P48" s="73">
        <f t="shared" si="9"/>
        <v>312615097</v>
      </c>
      <c r="Q48" s="73">
        <f t="shared" si="9"/>
        <v>228060542</v>
      </c>
      <c r="R48" s="73">
        <f t="shared" si="9"/>
        <v>1196501130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2934727087</v>
      </c>
      <c r="X48" s="73">
        <f t="shared" si="9"/>
        <v>4044119909</v>
      </c>
      <c r="Y48" s="73">
        <f t="shared" si="9"/>
        <v>-1109392822</v>
      </c>
      <c r="Z48" s="170">
        <f>+IF(X48&lt;&gt;0,+(Y48/X48)*100,0)</f>
        <v>-27.43224352797003</v>
      </c>
      <c r="AA48" s="168">
        <f>+AA28+AA32+AA38+AA42+AA47</f>
        <v>5402584351</v>
      </c>
    </row>
    <row r="49" spans="1:27" ht="12.75">
      <c r="A49" s="148" t="s">
        <v>49</v>
      </c>
      <c r="B49" s="149"/>
      <c r="C49" s="171">
        <f aca="true" t="shared" si="10" ref="C49:Y49">+C25-C48</f>
        <v>-1238260898</v>
      </c>
      <c r="D49" s="171">
        <f>+D25-D48</f>
        <v>0</v>
      </c>
      <c r="E49" s="172">
        <f t="shared" si="10"/>
        <v>423588843</v>
      </c>
      <c r="F49" s="173">
        <f t="shared" si="10"/>
        <v>343436897</v>
      </c>
      <c r="G49" s="173">
        <f t="shared" si="10"/>
        <v>697310471</v>
      </c>
      <c r="H49" s="173">
        <f t="shared" si="10"/>
        <v>87363325</v>
      </c>
      <c r="I49" s="173">
        <f t="shared" si="10"/>
        <v>291647360</v>
      </c>
      <c r="J49" s="173">
        <f t="shared" si="10"/>
        <v>1076321156</v>
      </c>
      <c r="K49" s="173">
        <f t="shared" si="10"/>
        <v>-41380384</v>
      </c>
      <c r="L49" s="173">
        <f t="shared" si="10"/>
        <v>-520222700</v>
      </c>
      <c r="M49" s="173">
        <f t="shared" si="10"/>
        <v>934242059</v>
      </c>
      <c r="N49" s="173">
        <f t="shared" si="10"/>
        <v>372638975</v>
      </c>
      <c r="O49" s="173">
        <f t="shared" si="10"/>
        <v>-617578099</v>
      </c>
      <c r="P49" s="173">
        <f t="shared" si="10"/>
        <v>33027937</v>
      </c>
      <c r="Q49" s="173">
        <f t="shared" si="10"/>
        <v>257703879</v>
      </c>
      <c r="R49" s="173">
        <f t="shared" si="10"/>
        <v>-326846283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1122113848</v>
      </c>
      <c r="X49" s="173">
        <f>IF(F25=F48,0,X25-X48)</f>
        <v>682093800</v>
      </c>
      <c r="Y49" s="173">
        <f t="shared" si="10"/>
        <v>440020048</v>
      </c>
      <c r="Z49" s="174">
        <f>+IF(X49&lt;&gt;0,+(Y49/X49)*100,0)</f>
        <v>64.51019610499318</v>
      </c>
      <c r="AA49" s="171">
        <f>+AA25-AA48</f>
        <v>343436897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332093220</v>
      </c>
      <c r="D5" s="155">
        <v>0</v>
      </c>
      <c r="E5" s="156">
        <v>778595239</v>
      </c>
      <c r="F5" s="60">
        <v>786045238</v>
      </c>
      <c r="G5" s="60">
        <v>76665368</v>
      </c>
      <c r="H5" s="60">
        <v>64676391</v>
      </c>
      <c r="I5" s="60">
        <v>66382649</v>
      </c>
      <c r="J5" s="60">
        <v>207724408</v>
      </c>
      <c r="K5" s="60">
        <v>66390657</v>
      </c>
      <c r="L5" s="60">
        <v>66207194</v>
      </c>
      <c r="M5" s="60">
        <v>66569102</v>
      </c>
      <c r="N5" s="60">
        <v>199166953</v>
      </c>
      <c r="O5" s="60">
        <v>-66719929</v>
      </c>
      <c r="P5" s="60">
        <v>66694742</v>
      </c>
      <c r="Q5" s="60">
        <v>66267363</v>
      </c>
      <c r="R5" s="60">
        <v>66242176</v>
      </c>
      <c r="S5" s="60">
        <v>0</v>
      </c>
      <c r="T5" s="60">
        <v>0</v>
      </c>
      <c r="U5" s="60">
        <v>0</v>
      </c>
      <c r="V5" s="60">
        <v>0</v>
      </c>
      <c r="W5" s="60">
        <v>473133537</v>
      </c>
      <c r="X5" s="60">
        <v>481081883</v>
      </c>
      <c r="Y5" s="60">
        <v>-7948346</v>
      </c>
      <c r="Z5" s="140">
        <v>-1.65</v>
      </c>
      <c r="AA5" s="155">
        <v>786045238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1859840769</v>
      </c>
      <c r="D7" s="155">
        <v>0</v>
      </c>
      <c r="E7" s="156">
        <v>2468012677</v>
      </c>
      <c r="F7" s="60">
        <v>1612707480</v>
      </c>
      <c r="G7" s="60">
        <v>210583402</v>
      </c>
      <c r="H7" s="60">
        <v>225795646</v>
      </c>
      <c r="I7" s="60">
        <v>202445006</v>
      </c>
      <c r="J7" s="60">
        <v>638824054</v>
      </c>
      <c r="K7" s="60">
        <v>149308535</v>
      </c>
      <c r="L7" s="60">
        <v>147489219</v>
      </c>
      <c r="M7" s="60">
        <v>179052278</v>
      </c>
      <c r="N7" s="60">
        <v>475850032</v>
      </c>
      <c r="O7" s="60">
        <v>-86207864</v>
      </c>
      <c r="P7" s="60">
        <v>141875251</v>
      </c>
      <c r="Q7" s="60">
        <v>143529636</v>
      </c>
      <c r="R7" s="60">
        <v>199197023</v>
      </c>
      <c r="S7" s="60">
        <v>0</v>
      </c>
      <c r="T7" s="60">
        <v>0</v>
      </c>
      <c r="U7" s="60">
        <v>0</v>
      </c>
      <c r="V7" s="60">
        <v>0</v>
      </c>
      <c r="W7" s="60">
        <v>1313871109</v>
      </c>
      <c r="X7" s="60">
        <v>1860593967</v>
      </c>
      <c r="Y7" s="60">
        <v>-546722858</v>
      </c>
      <c r="Z7" s="140">
        <v>-29.38</v>
      </c>
      <c r="AA7" s="155">
        <v>1612707480</v>
      </c>
    </row>
    <row r="8" spans="1:27" ht="12.75">
      <c r="A8" s="183" t="s">
        <v>104</v>
      </c>
      <c r="B8" s="182"/>
      <c r="C8" s="155">
        <v>1246950669</v>
      </c>
      <c r="D8" s="155">
        <v>0</v>
      </c>
      <c r="E8" s="156">
        <v>1255751212</v>
      </c>
      <c r="F8" s="60">
        <v>1632096488</v>
      </c>
      <c r="G8" s="60">
        <v>99467590</v>
      </c>
      <c r="H8" s="60">
        <v>72242908</v>
      </c>
      <c r="I8" s="60">
        <v>91701476</v>
      </c>
      <c r="J8" s="60">
        <v>263411974</v>
      </c>
      <c r="K8" s="60">
        <v>82132447</v>
      </c>
      <c r="L8" s="60">
        <v>59804952</v>
      </c>
      <c r="M8" s="60">
        <v>412781076</v>
      </c>
      <c r="N8" s="60">
        <v>554718475</v>
      </c>
      <c r="O8" s="60">
        <v>257337742</v>
      </c>
      <c r="P8" s="60">
        <v>64154047</v>
      </c>
      <c r="Q8" s="60">
        <v>64451395</v>
      </c>
      <c r="R8" s="60">
        <v>385943184</v>
      </c>
      <c r="S8" s="60">
        <v>0</v>
      </c>
      <c r="T8" s="60">
        <v>0</v>
      </c>
      <c r="U8" s="60">
        <v>0</v>
      </c>
      <c r="V8" s="60">
        <v>0</v>
      </c>
      <c r="W8" s="60">
        <v>1204073633</v>
      </c>
      <c r="X8" s="60">
        <v>891886810</v>
      </c>
      <c r="Y8" s="60">
        <v>312186823</v>
      </c>
      <c r="Z8" s="140">
        <v>35</v>
      </c>
      <c r="AA8" s="155">
        <v>1632096488</v>
      </c>
    </row>
    <row r="9" spans="1:27" ht="12.75">
      <c r="A9" s="183" t="s">
        <v>105</v>
      </c>
      <c r="B9" s="182"/>
      <c r="C9" s="155">
        <v>345528058</v>
      </c>
      <c r="D9" s="155">
        <v>0</v>
      </c>
      <c r="E9" s="156">
        <v>382309319</v>
      </c>
      <c r="F9" s="60">
        <v>366959319</v>
      </c>
      <c r="G9" s="60">
        <v>21972616</v>
      </c>
      <c r="H9" s="60">
        <v>17343005</v>
      </c>
      <c r="I9" s="60">
        <v>20796029</v>
      </c>
      <c r="J9" s="60">
        <v>60111650</v>
      </c>
      <c r="K9" s="60">
        <v>19712641</v>
      </c>
      <c r="L9" s="60">
        <v>19359181</v>
      </c>
      <c r="M9" s="60">
        <v>31148862</v>
      </c>
      <c r="N9" s="60">
        <v>70220684</v>
      </c>
      <c r="O9" s="60">
        <v>-12077190</v>
      </c>
      <c r="P9" s="60">
        <v>18015249</v>
      </c>
      <c r="Q9" s="60">
        <v>18857636</v>
      </c>
      <c r="R9" s="60">
        <v>24795695</v>
      </c>
      <c r="S9" s="60">
        <v>0</v>
      </c>
      <c r="T9" s="60">
        <v>0</v>
      </c>
      <c r="U9" s="60">
        <v>0</v>
      </c>
      <c r="V9" s="60">
        <v>0</v>
      </c>
      <c r="W9" s="60">
        <v>155128029</v>
      </c>
      <c r="X9" s="60">
        <v>274196217</v>
      </c>
      <c r="Y9" s="60">
        <v>-119068188</v>
      </c>
      <c r="Z9" s="140">
        <v>-43.42</v>
      </c>
      <c r="AA9" s="155">
        <v>366959319</v>
      </c>
    </row>
    <row r="10" spans="1:27" ht="12.75">
      <c r="A10" s="183" t="s">
        <v>106</v>
      </c>
      <c r="B10" s="182"/>
      <c r="C10" s="155">
        <v>213027206</v>
      </c>
      <c r="D10" s="155">
        <v>0</v>
      </c>
      <c r="E10" s="156">
        <v>196336704</v>
      </c>
      <c r="F10" s="54">
        <v>159726928</v>
      </c>
      <c r="G10" s="54">
        <v>13374970</v>
      </c>
      <c r="H10" s="54">
        <v>10512629</v>
      </c>
      <c r="I10" s="54">
        <v>13743348</v>
      </c>
      <c r="J10" s="54">
        <v>37630947</v>
      </c>
      <c r="K10" s="54">
        <v>11045544</v>
      </c>
      <c r="L10" s="54">
        <v>12722247</v>
      </c>
      <c r="M10" s="54">
        <v>12071989</v>
      </c>
      <c r="N10" s="54">
        <v>35839780</v>
      </c>
      <c r="O10" s="54">
        <v>-11401719</v>
      </c>
      <c r="P10" s="54">
        <v>13000239</v>
      </c>
      <c r="Q10" s="54">
        <v>12218498</v>
      </c>
      <c r="R10" s="54">
        <v>13817018</v>
      </c>
      <c r="S10" s="54">
        <v>0</v>
      </c>
      <c r="T10" s="54">
        <v>0</v>
      </c>
      <c r="U10" s="54">
        <v>0</v>
      </c>
      <c r="V10" s="54">
        <v>0</v>
      </c>
      <c r="W10" s="54">
        <v>87287745</v>
      </c>
      <c r="X10" s="54">
        <v>150802594</v>
      </c>
      <c r="Y10" s="54">
        <v>-63514849</v>
      </c>
      <c r="Z10" s="184">
        <v>-42.12</v>
      </c>
      <c r="AA10" s="130">
        <v>159726928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20833613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36395396</v>
      </c>
      <c r="Y11" s="60">
        <v>-36395396</v>
      </c>
      <c r="Z11" s="140">
        <v>-100</v>
      </c>
      <c r="AA11" s="155">
        <v>0</v>
      </c>
    </row>
    <row r="12" spans="1:27" ht="12.75">
      <c r="A12" s="183" t="s">
        <v>108</v>
      </c>
      <c r="B12" s="185"/>
      <c r="C12" s="155">
        <v>12043371</v>
      </c>
      <c r="D12" s="155">
        <v>0</v>
      </c>
      <c r="E12" s="156">
        <v>21444254</v>
      </c>
      <c r="F12" s="60">
        <v>21474804</v>
      </c>
      <c r="G12" s="60">
        <v>1054790</v>
      </c>
      <c r="H12" s="60">
        <v>2070516</v>
      </c>
      <c r="I12" s="60">
        <v>2094635</v>
      </c>
      <c r="J12" s="60">
        <v>5219941</v>
      </c>
      <c r="K12" s="60">
        <v>2135108</v>
      </c>
      <c r="L12" s="60">
        <v>2100018</v>
      </c>
      <c r="M12" s="60">
        <v>-1269922</v>
      </c>
      <c r="N12" s="60">
        <v>2965204</v>
      </c>
      <c r="O12" s="60">
        <v>-1408470</v>
      </c>
      <c r="P12" s="60">
        <v>1382071</v>
      </c>
      <c r="Q12" s="60">
        <v>987795</v>
      </c>
      <c r="R12" s="60">
        <v>961396</v>
      </c>
      <c r="S12" s="60">
        <v>0</v>
      </c>
      <c r="T12" s="60">
        <v>0</v>
      </c>
      <c r="U12" s="60">
        <v>0</v>
      </c>
      <c r="V12" s="60">
        <v>0</v>
      </c>
      <c r="W12" s="60">
        <v>9146541</v>
      </c>
      <c r="X12" s="60">
        <v>16449362</v>
      </c>
      <c r="Y12" s="60">
        <v>-7302821</v>
      </c>
      <c r="Z12" s="140">
        <v>-44.4</v>
      </c>
      <c r="AA12" s="155">
        <v>21474804</v>
      </c>
    </row>
    <row r="13" spans="1:27" ht="12.75">
      <c r="A13" s="181" t="s">
        <v>109</v>
      </c>
      <c r="B13" s="185"/>
      <c r="C13" s="155">
        <v>6015053</v>
      </c>
      <c r="D13" s="155">
        <v>0</v>
      </c>
      <c r="E13" s="156">
        <v>7674901</v>
      </c>
      <c r="F13" s="60">
        <v>7674901</v>
      </c>
      <c r="G13" s="60">
        <v>0</v>
      </c>
      <c r="H13" s="60">
        <v>928113</v>
      </c>
      <c r="I13" s="60">
        <v>319201</v>
      </c>
      <c r="J13" s="60">
        <v>1247314</v>
      </c>
      <c r="K13" s="60">
        <v>156151</v>
      </c>
      <c r="L13" s="60">
        <v>332226</v>
      </c>
      <c r="M13" s="60">
        <v>-400100</v>
      </c>
      <c r="N13" s="60">
        <v>88277</v>
      </c>
      <c r="O13" s="60">
        <v>-183450</v>
      </c>
      <c r="P13" s="60">
        <v>128117</v>
      </c>
      <c r="Q13" s="60">
        <v>86056</v>
      </c>
      <c r="R13" s="60">
        <v>30723</v>
      </c>
      <c r="S13" s="60">
        <v>0</v>
      </c>
      <c r="T13" s="60">
        <v>0</v>
      </c>
      <c r="U13" s="60">
        <v>0</v>
      </c>
      <c r="V13" s="60">
        <v>0</v>
      </c>
      <c r="W13" s="60">
        <v>1366314</v>
      </c>
      <c r="X13" s="60">
        <v>5826651</v>
      </c>
      <c r="Y13" s="60">
        <v>-4460337</v>
      </c>
      <c r="Z13" s="140">
        <v>-76.55</v>
      </c>
      <c r="AA13" s="155">
        <v>7674901</v>
      </c>
    </row>
    <row r="14" spans="1:27" ht="12.75">
      <c r="A14" s="181" t="s">
        <v>110</v>
      </c>
      <c r="B14" s="185"/>
      <c r="C14" s="155">
        <v>47134373</v>
      </c>
      <c r="D14" s="155">
        <v>0</v>
      </c>
      <c r="E14" s="156">
        <v>45611343</v>
      </c>
      <c r="F14" s="60">
        <v>44881343</v>
      </c>
      <c r="G14" s="60">
        <v>4829471</v>
      </c>
      <c r="H14" s="60">
        <v>5196861</v>
      </c>
      <c r="I14" s="60">
        <v>5014638</v>
      </c>
      <c r="J14" s="60">
        <v>15040970</v>
      </c>
      <c r="K14" s="60">
        <v>4155637</v>
      </c>
      <c r="L14" s="60">
        <v>5936952</v>
      </c>
      <c r="M14" s="60">
        <v>6113848</v>
      </c>
      <c r="N14" s="60">
        <v>16206437</v>
      </c>
      <c r="O14" s="60">
        <v>-6912560</v>
      </c>
      <c r="P14" s="60">
        <v>6595821</v>
      </c>
      <c r="Q14" s="60">
        <v>6090576</v>
      </c>
      <c r="R14" s="60">
        <v>5773837</v>
      </c>
      <c r="S14" s="60">
        <v>0</v>
      </c>
      <c r="T14" s="60">
        <v>0</v>
      </c>
      <c r="U14" s="60">
        <v>0</v>
      </c>
      <c r="V14" s="60">
        <v>0</v>
      </c>
      <c r="W14" s="60">
        <v>37021244</v>
      </c>
      <c r="X14" s="60">
        <v>35509441</v>
      </c>
      <c r="Y14" s="60">
        <v>1511803</v>
      </c>
      <c r="Z14" s="140">
        <v>4.26</v>
      </c>
      <c r="AA14" s="155">
        <v>44881343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165126154</v>
      </c>
      <c r="D16" s="155">
        <v>0</v>
      </c>
      <c r="E16" s="156">
        <v>84572670</v>
      </c>
      <c r="F16" s="60">
        <v>84681178</v>
      </c>
      <c r="G16" s="60">
        <v>1282128</v>
      </c>
      <c r="H16" s="60">
        <v>1814287</v>
      </c>
      <c r="I16" s="60">
        <v>1678577</v>
      </c>
      <c r="J16" s="60">
        <v>4774992</v>
      </c>
      <c r="K16" s="60">
        <v>2248106</v>
      </c>
      <c r="L16" s="60">
        <v>2419436</v>
      </c>
      <c r="M16" s="60">
        <v>2458888</v>
      </c>
      <c r="N16" s="60">
        <v>7126430</v>
      </c>
      <c r="O16" s="60">
        <v>-2585856</v>
      </c>
      <c r="P16" s="60">
        <v>3221663</v>
      </c>
      <c r="Q16" s="60">
        <v>2944589</v>
      </c>
      <c r="R16" s="60">
        <v>3580396</v>
      </c>
      <c r="S16" s="60">
        <v>0</v>
      </c>
      <c r="T16" s="60">
        <v>0</v>
      </c>
      <c r="U16" s="60">
        <v>0</v>
      </c>
      <c r="V16" s="60">
        <v>0</v>
      </c>
      <c r="W16" s="60">
        <v>15481818</v>
      </c>
      <c r="X16" s="60">
        <v>8722659</v>
      </c>
      <c r="Y16" s="60">
        <v>6759159</v>
      </c>
      <c r="Z16" s="140">
        <v>77.49</v>
      </c>
      <c r="AA16" s="155">
        <v>84681178</v>
      </c>
    </row>
    <row r="17" spans="1:27" ht="12.75">
      <c r="A17" s="181" t="s">
        <v>113</v>
      </c>
      <c r="B17" s="185"/>
      <c r="C17" s="155">
        <v>117359</v>
      </c>
      <c r="D17" s="155">
        <v>0</v>
      </c>
      <c r="E17" s="156">
        <v>120196</v>
      </c>
      <c r="F17" s="60">
        <v>224530</v>
      </c>
      <c r="G17" s="60">
        <v>0</v>
      </c>
      <c r="H17" s="60">
        <v>215</v>
      </c>
      <c r="I17" s="60">
        <v>5109</v>
      </c>
      <c r="J17" s="60">
        <v>5324</v>
      </c>
      <c r="K17" s="60">
        <v>5339</v>
      </c>
      <c r="L17" s="60">
        <v>17228</v>
      </c>
      <c r="M17" s="60">
        <v>20767</v>
      </c>
      <c r="N17" s="60">
        <v>43334</v>
      </c>
      <c r="O17" s="60">
        <v>-16862</v>
      </c>
      <c r="P17" s="60">
        <v>11360</v>
      </c>
      <c r="Q17" s="60">
        <v>10378</v>
      </c>
      <c r="R17" s="60">
        <v>4876</v>
      </c>
      <c r="S17" s="60">
        <v>0</v>
      </c>
      <c r="T17" s="60">
        <v>0</v>
      </c>
      <c r="U17" s="60">
        <v>0</v>
      </c>
      <c r="V17" s="60">
        <v>0</v>
      </c>
      <c r="W17" s="60">
        <v>53534</v>
      </c>
      <c r="X17" s="60">
        <v>72404</v>
      </c>
      <c r="Y17" s="60">
        <v>-18870</v>
      </c>
      <c r="Z17" s="140">
        <v>-26.06</v>
      </c>
      <c r="AA17" s="155">
        <v>224530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698451127</v>
      </c>
      <c r="D19" s="155">
        <v>0</v>
      </c>
      <c r="E19" s="156">
        <v>733959645</v>
      </c>
      <c r="F19" s="60">
        <v>742789096</v>
      </c>
      <c r="G19" s="60">
        <v>267418642</v>
      </c>
      <c r="H19" s="60">
        <v>364</v>
      </c>
      <c r="I19" s="60">
        <v>600570</v>
      </c>
      <c r="J19" s="60">
        <v>268019576</v>
      </c>
      <c r="K19" s="60">
        <v>229317</v>
      </c>
      <c r="L19" s="60">
        <v>-5124</v>
      </c>
      <c r="M19" s="60">
        <v>223049699</v>
      </c>
      <c r="N19" s="60">
        <v>223273892</v>
      </c>
      <c r="O19" s="60">
        <v>-8874481</v>
      </c>
      <c r="P19" s="60">
        <v>17165814</v>
      </c>
      <c r="Q19" s="60">
        <v>163184249</v>
      </c>
      <c r="R19" s="60">
        <v>171475582</v>
      </c>
      <c r="S19" s="60">
        <v>0</v>
      </c>
      <c r="T19" s="60">
        <v>0</v>
      </c>
      <c r="U19" s="60">
        <v>0</v>
      </c>
      <c r="V19" s="60">
        <v>0</v>
      </c>
      <c r="W19" s="60">
        <v>662769050</v>
      </c>
      <c r="X19" s="60">
        <v>704601672</v>
      </c>
      <c r="Y19" s="60">
        <v>-41832622</v>
      </c>
      <c r="Z19" s="140">
        <v>-5.94</v>
      </c>
      <c r="AA19" s="155">
        <v>742789096</v>
      </c>
    </row>
    <row r="20" spans="1:27" ht="12.75">
      <c r="A20" s="181" t="s">
        <v>35</v>
      </c>
      <c r="B20" s="185"/>
      <c r="C20" s="155">
        <v>164500537</v>
      </c>
      <c r="D20" s="155">
        <v>0</v>
      </c>
      <c r="E20" s="156">
        <v>30288632</v>
      </c>
      <c r="F20" s="54">
        <v>62614164</v>
      </c>
      <c r="G20" s="54">
        <v>1232811</v>
      </c>
      <c r="H20" s="54">
        <v>6280830</v>
      </c>
      <c r="I20" s="54">
        <v>3922529</v>
      </c>
      <c r="J20" s="54">
        <v>11436170</v>
      </c>
      <c r="K20" s="54">
        <v>3394324</v>
      </c>
      <c r="L20" s="54">
        <v>3970395</v>
      </c>
      <c r="M20" s="54">
        <v>3758196</v>
      </c>
      <c r="N20" s="54">
        <v>11122915</v>
      </c>
      <c r="O20" s="54">
        <v>-22701969</v>
      </c>
      <c r="P20" s="54">
        <v>5545828</v>
      </c>
      <c r="Q20" s="54">
        <v>1176473</v>
      </c>
      <c r="R20" s="54">
        <v>-15979668</v>
      </c>
      <c r="S20" s="54">
        <v>0</v>
      </c>
      <c r="T20" s="54">
        <v>0</v>
      </c>
      <c r="U20" s="54">
        <v>0</v>
      </c>
      <c r="V20" s="54">
        <v>0</v>
      </c>
      <c r="W20" s="54">
        <v>6579417</v>
      </c>
      <c r="X20" s="54"/>
      <c r="Y20" s="54">
        <v>6579417</v>
      </c>
      <c r="Z20" s="184">
        <v>0</v>
      </c>
      <c r="AA20" s="130">
        <v>62614164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2500000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5090827896</v>
      </c>
      <c r="D22" s="188">
        <f>SUM(D5:D21)</f>
        <v>0</v>
      </c>
      <c r="E22" s="189">
        <f t="shared" si="0"/>
        <v>6028010405</v>
      </c>
      <c r="F22" s="190">
        <f t="shared" si="0"/>
        <v>5521875469</v>
      </c>
      <c r="G22" s="190">
        <f t="shared" si="0"/>
        <v>697881788</v>
      </c>
      <c r="H22" s="190">
        <f t="shared" si="0"/>
        <v>406861765</v>
      </c>
      <c r="I22" s="190">
        <f t="shared" si="0"/>
        <v>408703767</v>
      </c>
      <c r="J22" s="190">
        <f t="shared" si="0"/>
        <v>1513447320</v>
      </c>
      <c r="K22" s="190">
        <f t="shared" si="0"/>
        <v>340913806</v>
      </c>
      <c r="L22" s="190">
        <f t="shared" si="0"/>
        <v>320353924</v>
      </c>
      <c r="M22" s="190">
        <f t="shared" si="0"/>
        <v>935354683</v>
      </c>
      <c r="N22" s="190">
        <f t="shared" si="0"/>
        <v>1596622413</v>
      </c>
      <c r="O22" s="190">
        <f t="shared" si="0"/>
        <v>38247392</v>
      </c>
      <c r="P22" s="190">
        <f t="shared" si="0"/>
        <v>337790202</v>
      </c>
      <c r="Q22" s="190">
        <f t="shared" si="0"/>
        <v>479804644</v>
      </c>
      <c r="R22" s="190">
        <f t="shared" si="0"/>
        <v>855842238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3965911971</v>
      </c>
      <c r="X22" s="190">
        <f t="shared" si="0"/>
        <v>4466139056</v>
      </c>
      <c r="Y22" s="190">
        <f t="shared" si="0"/>
        <v>-500227085</v>
      </c>
      <c r="Z22" s="191">
        <f>+IF(X22&lt;&gt;0,+(Y22/X22)*100,0)</f>
        <v>-11.200436858945844</v>
      </c>
      <c r="AA22" s="188">
        <f>SUM(AA5:AA21)</f>
        <v>5521875469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1156508354</v>
      </c>
      <c r="D25" s="155">
        <v>0</v>
      </c>
      <c r="E25" s="156">
        <v>1145142530</v>
      </c>
      <c r="F25" s="60">
        <v>1151712689</v>
      </c>
      <c r="G25" s="60">
        <v>0</v>
      </c>
      <c r="H25" s="60">
        <v>13084</v>
      </c>
      <c r="I25" s="60">
        <v>-1375</v>
      </c>
      <c r="J25" s="60">
        <v>11709</v>
      </c>
      <c r="K25" s="60">
        <v>542608</v>
      </c>
      <c r="L25" s="60">
        <v>461073825</v>
      </c>
      <c r="M25" s="60">
        <v>-86307296</v>
      </c>
      <c r="N25" s="60">
        <v>375309137</v>
      </c>
      <c r="O25" s="60">
        <v>85770590</v>
      </c>
      <c r="P25" s="60">
        <v>88116468</v>
      </c>
      <c r="Q25" s="60">
        <v>84765286</v>
      </c>
      <c r="R25" s="60">
        <v>258652344</v>
      </c>
      <c r="S25" s="60">
        <v>0</v>
      </c>
      <c r="T25" s="60">
        <v>0</v>
      </c>
      <c r="U25" s="60">
        <v>0</v>
      </c>
      <c r="V25" s="60">
        <v>0</v>
      </c>
      <c r="W25" s="60">
        <v>633973190</v>
      </c>
      <c r="X25" s="60">
        <v>784320860</v>
      </c>
      <c r="Y25" s="60">
        <v>-150347670</v>
      </c>
      <c r="Z25" s="140">
        <v>-19.17</v>
      </c>
      <c r="AA25" s="155">
        <v>1151712689</v>
      </c>
    </row>
    <row r="26" spans="1:27" ht="12.75">
      <c r="A26" s="183" t="s">
        <v>38</v>
      </c>
      <c r="B26" s="182"/>
      <c r="C26" s="155">
        <v>49341720</v>
      </c>
      <c r="D26" s="155">
        <v>0</v>
      </c>
      <c r="E26" s="156">
        <v>49658543</v>
      </c>
      <c r="F26" s="60">
        <v>55119785</v>
      </c>
      <c r="G26" s="60">
        <v>0</v>
      </c>
      <c r="H26" s="60">
        <v>1742939</v>
      </c>
      <c r="I26" s="60">
        <v>0</v>
      </c>
      <c r="J26" s="60">
        <v>1742939</v>
      </c>
      <c r="K26" s="60">
        <v>0</v>
      </c>
      <c r="L26" s="60">
        <v>15599840</v>
      </c>
      <c r="M26" s="60">
        <v>-3468025</v>
      </c>
      <c r="N26" s="60">
        <v>12131815</v>
      </c>
      <c r="O26" s="60">
        <v>3474825</v>
      </c>
      <c r="P26" s="60">
        <v>4667919</v>
      </c>
      <c r="Q26" s="60">
        <v>3543742</v>
      </c>
      <c r="R26" s="60">
        <v>11686486</v>
      </c>
      <c r="S26" s="60">
        <v>0</v>
      </c>
      <c r="T26" s="60">
        <v>0</v>
      </c>
      <c r="U26" s="60">
        <v>0</v>
      </c>
      <c r="V26" s="60">
        <v>0</v>
      </c>
      <c r="W26" s="60">
        <v>25561240</v>
      </c>
      <c r="X26" s="60">
        <v>35358551</v>
      </c>
      <c r="Y26" s="60">
        <v>-9797311</v>
      </c>
      <c r="Z26" s="140">
        <v>-27.71</v>
      </c>
      <c r="AA26" s="155">
        <v>55119785</v>
      </c>
    </row>
    <row r="27" spans="1:27" ht="12.75">
      <c r="A27" s="183" t="s">
        <v>118</v>
      </c>
      <c r="B27" s="182"/>
      <c r="C27" s="155">
        <v>1141400997</v>
      </c>
      <c r="D27" s="155">
        <v>0</v>
      </c>
      <c r="E27" s="156">
        <v>1403418119</v>
      </c>
      <c r="F27" s="60">
        <v>466237448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641429</v>
      </c>
      <c r="M27" s="60">
        <v>-1692594</v>
      </c>
      <c r="N27" s="60">
        <v>-1051165</v>
      </c>
      <c r="O27" s="60">
        <v>663542</v>
      </c>
      <c r="P27" s="60">
        <v>8540980</v>
      </c>
      <c r="Q27" s="60">
        <v>2352200</v>
      </c>
      <c r="R27" s="60">
        <v>11556722</v>
      </c>
      <c r="S27" s="60">
        <v>0</v>
      </c>
      <c r="T27" s="60">
        <v>0</v>
      </c>
      <c r="U27" s="60">
        <v>0</v>
      </c>
      <c r="V27" s="60">
        <v>0</v>
      </c>
      <c r="W27" s="60">
        <v>10505557</v>
      </c>
      <c r="X27" s="60">
        <v>670488840</v>
      </c>
      <c r="Y27" s="60">
        <v>-659983283</v>
      </c>
      <c r="Z27" s="140">
        <v>-98.43</v>
      </c>
      <c r="AA27" s="155">
        <v>466237448</v>
      </c>
    </row>
    <row r="28" spans="1:27" ht="12.75">
      <c r="A28" s="183" t="s">
        <v>39</v>
      </c>
      <c r="B28" s="182"/>
      <c r="C28" s="155">
        <v>479227085</v>
      </c>
      <c r="D28" s="155">
        <v>0</v>
      </c>
      <c r="E28" s="156">
        <v>502092771</v>
      </c>
      <c r="F28" s="60">
        <v>473277736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376569576</v>
      </c>
      <c r="Y28" s="60">
        <v>-376569576</v>
      </c>
      <c r="Z28" s="140">
        <v>-100</v>
      </c>
      <c r="AA28" s="155">
        <v>473277736</v>
      </c>
    </row>
    <row r="29" spans="1:27" ht="12.75">
      <c r="A29" s="183" t="s">
        <v>40</v>
      </c>
      <c r="B29" s="182"/>
      <c r="C29" s="155">
        <v>102867099</v>
      </c>
      <c r="D29" s="155">
        <v>0</v>
      </c>
      <c r="E29" s="156">
        <v>29746047</v>
      </c>
      <c r="F29" s="60">
        <v>34746047</v>
      </c>
      <c r="G29" s="60">
        <v>0</v>
      </c>
      <c r="H29" s="60">
        <v>4211649</v>
      </c>
      <c r="I29" s="60">
        <v>3101129</v>
      </c>
      <c r="J29" s="60">
        <v>7312778</v>
      </c>
      <c r="K29" s="60">
        <v>16644942</v>
      </c>
      <c r="L29" s="60">
        <v>8000182</v>
      </c>
      <c r="M29" s="60">
        <v>-4204454</v>
      </c>
      <c r="N29" s="60">
        <v>20440670</v>
      </c>
      <c r="O29" s="60">
        <v>17515139</v>
      </c>
      <c r="P29" s="60">
        <v>1685</v>
      </c>
      <c r="Q29" s="60">
        <v>-6431000</v>
      </c>
      <c r="R29" s="60">
        <v>11085824</v>
      </c>
      <c r="S29" s="60">
        <v>0</v>
      </c>
      <c r="T29" s="60">
        <v>0</v>
      </c>
      <c r="U29" s="60">
        <v>0</v>
      </c>
      <c r="V29" s="60">
        <v>0</v>
      </c>
      <c r="W29" s="60">
        <v>38839272</v>
      </c>
      <c r="X29" s="60">
        <v>3321815</v>
      </c>
      <c r="Y29" s="60">
        <v>35517457</v>
      </c>
      <c r="Z29" s="140">
        <v>1069.22</v>
      </c>
      <c r="AA29" s="155">
        <v>34746047</v>
      </c>
    </row>
    <row r="30" spans="1:27" ht="12.75">
      <c r="A30" s="183" t="s">
        <v>119</v>
      </c>
      <c r="B30" s="182"/>
      <c r="C30" s="155">
        <v>2216006120</v>
      </c>
      <c r="D30" s="155">
        <v>0</v>
      </c>
      <c r="E30" s="156">
        <v>2519181901</v>
      </c>
      <c r="F30" s="60">
        <v>2518981901</v>
      </c>
      <c r="G30" s="60">
        <v>0</v>
      </c>
      <c r="H30" s="60">
        <v>307076229</v>
      </c>
      <c r="I30" s="60">
        <v>72570296</v>
      </c>
      <c r="J30" s="60">
        <v>379646525</v>
      </c>
      <c r="K30" s="60">
        <v>300436831</v>
      </c>
      <c r="L30" s="60">
        <v>316275090</v>
      </c>
      <c r="M30" s="60">
        <v>166206785</v>
      </c>
      <c r="N30" s="60">
        <v>782918706</v>
      </c>
      <c r="O30" s="60">
        <v>505033097</v>
      </c>
      <c r="P30" s="60">
        <v>171284144</v>
      </c>
      <c r="Q30" s="60">
        <v>108488241</v>
      </c>
      <c r="R30" s="60">
        <v>784805482</v>
      </c>
      <c r="S30" s="60">
        <v>0</v>
      </c>
      <c r="T30" s="60">
        <v>0</v>
      </c>
      <c r="U30" s="60">
        <v>0</v>
      </c>
      <c r="V30" s="60">
        <v>0</v>
      </c>
      <c r="W30" s="60">
        <v>1947370713</v>
      </c>
      <c r="X30" s="60">
        <v>1742625666</v>
      </c>
      <c r="Y30" s="60">
        <v>204745047</v>
      </c>
      <c r="Z30" s="140">
        <v>11.75</v>
      </c>
      <c r="AA30" s="155">
        <v>2518981901</v>
      </c>
    </row>
    <row r="31" spans="1:27" ht="12.75">
      <c r="A31" s="183" t="s">
        <v>120</v>
      </c>
      <c r="B31" s="182"/>
      <c r="C31" s="155">
        <v>233882688</v>
      </c>
      <c r="D31" s="155">
        <v>0</v>
      </c>
      <c r="E31" s="156">
        <v>39717489</v>
      </c>
      <c r="F31" s="60">
        <v>36263676</v>
      </c>
      <c r="G31" s="60">
        <v>0</v>
      </c>
      <c r="H31" s="60">
        <v>567919</v>
      </c>
      <c r="I31" s="60">
        <v>266957</v>
      </c>
      <c r="J31" s="60">
        <v>834876</v>
      </c>
      <c r="K31" s="60">
        <v>4077571</v>
      </c>
      <c r="L31" s="60">
        <v>1894656</v>
      </c>
      <c r="M31" s="60">
        <v>-2195940</v>
      </c>
      <c r="N31" s="60">
        <v>3776287</v>
      </c>
      <c r="O31" s="60">
        <v>682661</v>
      </c>
      <c r="P31" s="60">
        <v>861029</v>
      </c>
      <c r="Q31" s="60">
        <v>2619958</v>
      </c>
      <c r="R31" s="60">
        <v>4163648</v>
      </c>
      <c r="S31" s="60">
        <v>0</v>
      </c>
      <c r="T31" s="60">
        <v>0</v>
      </c>
      <c r="U31" s="60">
        <v>0</v>
      </c>
      <c r="V31" s="60">
        <v>0</v>
      </c>
      <c r="W31" s="60">
        <v>8774811</v>
      </c>
      <c r="X31" s="60">
        <v>2432936</v>
      </c>
      <c r="Y31" s="60">
        <v>6341875</v>
      </c>
      <c r="Z31" s="140">
        <v>260.67</v>
      </c>
      <c r="AA31" s="155">
        <v>36263676</v>
      </c>
    </row>
    <row r="32" spans="1:27" ht="12.75">
      <c r="A32" s="183" t="s">
        <v>121</v>
      </c>
      <c r="B32" s="182"/>
      <c r="C32" s="155">
        <v>145882910</v>
      </c>
      <c r="D32" s="155">
        <v>0</v>
      </c>
      <c r="E32" s="156">
        <v>120247239</v>
      </c>
      <c r="F32" s="60">
        <v>358686590</v>
      </c>
      <c r="G32" s="60">
        <v>471562</v>
      </c>
      <c r="H32" s="60">
        <v>17850863</v>
      </c>
      <c r="I32" s="60">
        <v>21218172</v>
      </c>
      <c r="J32" s="60">
        <v>39540597</v>
      </c>
      <c r="K32" s="60">
        <v>34521300</v>
      </c>
      <c r="L32" s="60">
        <v>25806888</v>
      </c>
      <c r="M32" s="60">
        <v>-22586726</v>
      </c>
      <c r="N32" s="60">
        <v>37741462</v>
      </c>
      <c r="O32" s="60">
        <v>21976743</v>
      </c>
      <c r="P32" s="60">
        <v>16285891</v>
      </c>
      <c r="Q32" s="60">
        <v>17189038</v>
      </c>
      <c r="R32" s="60">
        <v>55451672</v>
      </c>
      <c r="S32" s="60">
        <v>0</v>
      </c>
      <c r="T32" s="60">
        <v>0</v>
      </c>
      <c r="U32" s="60">
        <v>0</v>
      </c>
      <c r="V32" s="60">
        <v>0</v>
      </c>
      <c r="W32" s="60">
        <v>132733731</v>
      </c>
      <c r="X32" s="60">
        <v>85864039</v>
      </c>
      <c r="Y32" s="60">
        <v>46869692</v>
      </c>
      <c r="Z32" s="140">
        <v>54.59</v>
      </c>
      <c r="AA32" s="155">
        <v>358686590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2475200</v>
      </c>
      <c r="G33" s="60">
        <v>46442</v>
      </c>
      <c r="H33" s="60">
        <v>0</v>
      </c>
      <c r="I33" s="60">
        <v>4453</v>
      </c>
      <c r="J33" s="60">
        <v>50895</v>
      </c>
      <c r="K33" s="60">
        <v>0</v>
      </c>
      <c r="L33" s="60">
        <v>-68204</v>
      </c>
      <c r="M33" s="60">
        <v>-52682</v>
      </c>
      <c r="N33" s="60">
        <v>-120886</v>
      </c>
      <c r="O33" s="60">
        <v>2382</v>
      </c>
      <c r="P33" s="60">
        <v>121198</v>
      </c>
      <c r="Q33" s="60">
        <v>784140</v>
      </c>
      <c r="R33" s="60">
        <v>907720</v>
      </c>
      <c r="S33" s="60">
        <v>0</v>
      </c>
      <c r="T33" s="60">
        <v>0</v>
      </c>
      <c r="U33" s="60">
        <v>0</v>
      </c>
      <c r="V33" s="60">
        <v>0</v>
      </c>
      <c r="W33" s="60">
        <v>837729</v>
      </c>
      <c r="X33" s="60"/>
      <c r="Y33" s="60">
        <v>837729</v>
      </c>
      <c r="Z33" s="140">
        <v>0</v>
      </c>
      <c r="AA33" s="155">
        <v>2475200</v>
      </c>
    </row>
    <row r="34" spans="1:27" ht="12.75">
      <c r="A34" s="183" t="s">
        <v>43</v>
      </c>
      <c r="B34" s="182"/>
      <c r="C34" s="155">
        <v>970683277</v>
      </c>
      <c r="D34" s="155">
        <v>0</v>
      </c>
      <c r="E34" s="156">
        <v>55291573</v>
      </c>
      <c r="F34" s="60">
        <v>305083279</v>
      </c>
      <c r="G34" s="60">
        <v>53313</v>
      </c>
      <c r="H34" s="60">
        <v>12934875</v>
      </c>
      <c r="I34" s="60">
        <v>19896775</v>
      </c>
      <c r="J34" s="60">
        <v>32884963</v>
      </c>
      <c r="K34" s="60">
        <v>26070938</v>
      </c>
      <c r="L34" s="60">
        <v>32104103</v>
      </c>
      <c r="M34" s="60">
        <v>-13120392</v>
      </c>
      <c r="N34" s="60">
        <v>45054649</v>
      </c>
      <c r="O34" s="60">
        <v>20706512</v>
      </c>
      <c r="P34" s="60">
        <v>22735783</v>
      </c>
      <c r="Q34" s="60">
        <v>14748937</v>
      </c>
      <c r="R34" s="60">
        <v>58191232</v>
      </c>
      <c r="S34" s="60">
        <v>0</v>
      </c>
      <c r="T34" s="60">
        <v>0</v>
      </c>
      <c r="U34" s="60">
        <v>0</v>
      </c>
      <c r="V34" s="60">
        <v>0</v>
      </c>
      <c r="W34" s="60">
        <v>136130844</v>
      </c>
      <c r="X34" s="60">
        <v>343137620</v>
      </c>
      <c r="Y34" s="60">
        <v>-207006776</v>
      </c>
      <c r="Z34" s="140">
        <v>-60.33</v>
      </c>
      <c r="AA34" s="155">
        <v>305083279</v>
      </c>
    </row>
    <row r="35" spans="1:27" ht="12.75">
      <c r="A35" s="181" t="s">
        <v>122</v>
      </c>
      <c r="B35" s="185"/>
      <c r="C35" s="155">
        <v>4197325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6499997575</v>
      </c>
      <c r="D36" s="188">
        <f>SUM(D25:D35)</f>
        <v>0</v>
      </c>
      <c r="E36" s="189">
        <f t="shared" si="1"/>
        <v>5864496212</v>
      </c>
      <c r="F36" s="190">
        <f t="shared" si="1"/>
        <v>5402584351</v>
      </c>
      <c r="G36" s="190">
        <f t="shared" si="1"/>
        <v>571317</v>
      </c>
      <c r="H36" s="190">
        <f t="shared" si="1"/>
        <v>344397558</v>
      </c>
      <c r="I36" s="190">
        <f t="shared" si="1"/>
        <v>117056407</v>
      </c>
      <c r="J36" s="190">
        <f t="shared" si="1"/>
        <v>462025282</v>
      </c>
      <c r="K36" s="190">
        <f t="shared" si="1"/>
        <v>382294190</v>
      </c>
      <c r="L36" s="190">
        <f t="shared" si="1"/>
        <v>861327809</v>
      </c>
      <c r="M36" s="190">
        <f t="shared" si="1"/>
        <v>32578676</v>
      </c>
      <c r="N36" s="190">
        <f t="shared" si="1"/>
        <v>1276200675</v>
      </c>
      <c r="O36" s="190">
        <f t="shared" si="1"/>
        <v>655825491</v>
      </c>
      <c r="P36" s="190">
        <f t="shared" si="1"/>
        <v>312615097</v>
      </c>
      <c r="Q36" s="190">
        <f t="shared" si="1"/>
        <v>228060542</v>
      </c>
      <c r="R36" s="190">
        <f t="shared" si="1"/>
        <v>1196501130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2934727087</v>
      </c>
      <c r="X36" s="190">
        <f t="shared" si="1"/>
        <v>4044119903</v>
      </c>
      <c r="Y36" s="190">
        <f t="shared" si="1"/>
        <v>-1109392816</v>
      </c>
      <c r="Z36" s="191">
        <f>+IF(X36&lt;&gt;0,+(Y36/X36)*100,0)</f>
        <v>-27.43224342030593</v>
      </c>
      <c r="AA36" s="188">
        <f>SUM(AA25:AA35)</f>
        <v>5402584351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-1409169679</v>
      </c>
      <c r="D38" s="199">
        <f>+D22-D36</f>
        <v>0</v>
      </c>
      <c r="E38" s="200">
        <f t="shared" si="2"/>
        <v>163514193</v>
      </c>
      <c r="F38" s="106">
        <f t="shared" si="2"/>
        <v>119291118</v>
      </c>
      <c r="G38" s="106">
        <f t="shared" si="2"/>
        <v>697310471</v>
      </c>
      <c r="H38" s="106">
        <f t="shared" si="2"/>
        <v>62464207</v>
      </c>
      <c r="I38" s="106">
        <f t="shared" si="2"/>
        <v>291647360</v>
      </c>
      <c r="J38" s="106">
        <f t="shared" si="2"/>
        <v>1051422038</v>
      </c>
      <c r="K38" s="106">
        <f t="shared" si="2"/>
        <v>-41380384</v>
      </c>
      <c r="L38" s="106">
        <f t="shared" si="2"/>
        <v>-540973885</v>
      </c>
      <c r="M38" s="106">
        <f t="shared" si="2"/>
        <v>902776007</v>
      </c>
      <c r="N38" s="106">
        <f t="shared" si="2"/>
        <v>320421738</v>
      </c>
      <c r="O38" s="106">
        <f t="shared" si="2"/>
        <v>-617578099</v>
      </c>
      <c r="P38" s="106">
        <f t="shared" si="2"/>
        <v>25175105</v>
      </c>
      <c r="Q38" s="106">
        <f t="shared" si="2"/>
        <v>251744102</v>
      </c>
      <c r="R38" s="106">
        <f t="shared" si="2"/>
        <v>-340658892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1031184884</v>
      </c>
      <c r="X38" s="106">
        <f>IF(F22=F36,0,X22-X36)</f>
        <v>422019153</v>
      </c>
      <c r="Y38" s="106">
        <f t="shared" si="2"/>
        <v>609165731</v>
      </c>
      <c r="Z38" s="201">
        <f>+IF(X38&lt;&gt;0,+(Y38/X38)*100,0)</f>
        <v>144.3455176547402</v>
      </c>
      <c r="AA38" s="199">
        <f>+AA22-AA36</f>
        <v>119291118</v>
      </c>
    </row>
    <row r="39" spans="1:27" ht="12.75">
      <c r="A39" s="181" t="s">
        <v>46</v>
      </c>
      <c r="B39" s="185"/>
      <c r="C39" s="155">
        <v>170908781</v>
      </c>
      <c r="D39" s="155">
        <v>0</v>
      </c>
      <c r="E39" s="156">
        <v>260074650</v>
      </c>
      <c r="F39" s="60">
        <v>224145779</v>
      </c>
      <c r="G39" s="60">
        <v>0</v>
      </c>
      <c r="H39" s="60">
        <v>24899118</v>
      </c>
      <c r="I39" s="60">
        <v>0</v>
      </c>
      <c r="J39" s="60">
        <v>24899118</v>
      </c>
      <c r="K39" s="60">
        <v>0</v>
      </c>
      <c r="L39" s="60">
        <v>20751185</v>
      </c>
      <c r="M39" s="60">
        <v>31466052</v>
      </c>
      <c r="N39" s="60">
        <v>52217237</v>
      </c>
      <c r="O39" s="60">
        <v>0</v>
      </c>
      <c r="P39" s="60">
        <v>7852832</v>
      </c>
      <c r="Q39" s="60">
        <v>5959777</v>
      </c>
      <c r="R39" s="60">
        <v>13812609</v>
      </c>
      <c r="S39" s="60">
        <v>0</v>
      </c>
      <c r="T39" s="60">
        <v>0</v>
      </c>
      <c r="U39" s="60">
        <v>0</v>
      </c>
      <c r="V39" s="60">
        <v>0</v>
      </c>
      <c r="W39" s="60">
        <v>90928964</v>
      </c>
      <c r="X39" s="60">
        <v>260074650</v>
      </c>
      <c r="Y39" s="60">
        <v>-169145686</v>
      </c>
      <c r="Z39" s="140">
        <v>-65.04</v>
      </c>
      <c r="AA39" s="155">
        <v>224145779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-1238260898</v>
      </c>
      <c r="D42" s="206">
        <f>SUM(D38:D41)</f>
        <v>0</v>
      </c>
      <c r="E42" s="207">
        <f t="shared" si="3"/>
        <v>423588843</v>
      </c>
      <c r="F42" s="88">
        <f t="shared" si="3"/>
        <v>343436897</v>
      </c>
      <c r="G42" s="88">
        <f t="shared" si="3"/>
        <v>697310471</v>
      </c>
      <c r="H42" s="88">
        <f t="shared" si="3"/>
        <v>87363325</v>
      </c>
      <c r="I42" s="88">
        <f t="shared" si="3"/>
        <v>291647360</v>
      </c>
      <c r="J42" s="88">
        <f t="shared" si="3"/>
        <v>1076321156</v>
      </c>
      <c r="K42" s="88">
        <f t="shared" si="3"/>
        <v>-41380384</v>
      </c>
      <c r="L42" s="88">
        <f t="shared" si="3"/>
        <v>-520222700</v>
      </c>
      <c r="M42" s="88">
        <f t="shared" si="3"/>
        <v>934242059</v>
      </c>
      <c r="N42" s="88">
        <f t="shared" si="3"/>
        <v>372638975</v>
      </c>
      <c r="O42" s="88">
        <f t="shared" si="3"/>
        <v>-617578099</v>
      </c>
      <c r="P42" s="88">
        <f t="shared" si="3"/>
        <v>33027937</v>
      </c>
      <c r="Q42" s="88">
        <f t="shared" si="3"/>
        <v>257703879</v>
      </c>
      <c r="R42" s="88">
        <f t="shared" si="3"/>
        <v>-326846283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1122113848</v>
      </c>
      <c r="X42" s="88">
        <f t="shared" si="3"/>
        <v>682093803</v>
      </c>
      <c r="Y42" s="88">
        <f t="shared" si="3"/>
        <v>440020045</v>
      </c>
      <c r="Z42" s="208">
        <f>+IF(X42&lt;&gt;0,+(Y42/X42)*100,0)</f>
        <v>64.51019538144081</v>
      </c>
      <c r="AA42" s="206">
        <f>SUM(AA38:AA41)</f>
        <v>343436897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-1238260898</v>
      </c>
      <c r="D44" s="210">
        <f>+D42-D43</f>
        <v>0</v>
      </c>
      <c r="E44" s="211">
        <f t="shared" si="4"/>
        <v>423588843</v>
      </c>
      <c r="F44" s="77">
        <f t="shared" si="4"/>
        <v>343436897</v>
      </c>
      <c r="G44" s="77">
        <f t="shared" si="4"/>
        <v>697310471</v>
      </c>
      <c r="H44" s="77">
        <f t="shared" si="4"/>
        <v>87363325</v>
      </c>
      <c r="I44" s="77">
        <f t="shared" si="4"/>
        <v>291647360</v>
      </c>
      <c r="J44" s="77">
        <f t="shared" si="4"/>
        <v>1076321156</v>
      </c>
      <c r="K44" s="77">
        <f t="shared" si="4"/>
        <v>-41380384</v>
      </c>
      <c r="L44" s="77">
        <f t="shared" si="4"/>
        <v>-520222700</v>
      </c>
      <c r="M44" s="77">
        <f t="shared" si="4"/>
        <v>934242059</v>
      </c>
      <c r="N44" s="77">
        <f t="shared" si="4"/>
        <v>372638975</v>
      </c>
      <c r="O44" s="77">
        <f t="shared" si="4"/>
        <v>-617578099</v>
      </c>
      <c r="P44" s="77">
        <f t="shared" si="4"/>
        <v>33027937</v>
      </c>
      <c r="Q44" s="77">
        <f t="shared" si="4"/>
        <v>257703879</v>
      </c>
      <c r="R44" s="77">
        <f t="shared" si="4"/>
        <v>-326846283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1122113848</v>
      </c>
      <c r="X44" s="77">
        <f t="shared" si="4"/>
        <v>682093803</v>
      </c>
      <c r="Y44" s="77">
        <f t="shared" si="4"/>
        <v>440020045</v>
      </c>
      <c r="Z44" s="212">
        <f>+IF(X44&lt;&gt;0,+(Y44/X44)*100,0)</f>
        <v>64.51019538144081</v>
      </c>
      <c r="AA44" s="210">
        <f>+AA42-AA43</f>
        <v>343436897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-1238260898</v>
      </c>
      <c r="D46" s="206">
        <f>SUM(D44:D45)</f>
        <v>0</v>
      </c>
      <c r="E46" s="207">
        <f t="shared" si="5"/>
        <v>423588843</v>
      </c>
      <c r="F46" s="88">
        <f t="shared" si="5"/>
        <v>343436897</v>
      </c>
      <c r="G46" s="88">
        <f t="shared" si="5"/>
        <v>697310471</v>
      </c>
      <c r="H46" s="88">
        <f t="shared" si="5"/>
        <v>87363325</v>
      </c>
      <c r="I46" s="88">
        <f t="shared" si="5"/>
        <v>291647360</v>
      </c>
      <c r="J46" s="88">
        <f t="shared" si="5"/>
        <v>1076321156</v>
      </c>
      <c r="K46" s="88">
        <f t="shared" si="5"/>
        <v>-41380384</v>
      </c>
      <c r="L46" s="88">
        <f t="shared" si="5"/>
        <v>-520222700</v>
      </c>
      <c r="M46" s="88">
        <f t="shared" si="5"/>
        <v>934242059</v>
      </c>
      <c r="N46" s="88">
        <f t="shared" si="5"/>
        <v>372638975</v>
      </c>
      <c r="O46" s="88">
        <f t="shared" si="5"/>
        <v>-617578099</v>
      </c>
      <c r="P46" s="88">
        <f t="shared" si="5"/>
        <v>33027937</v>
      </c>
      <c r="Q46" s="88">
        <f t="shared" si="5"/>
        <v>257703879</v>
      </c>
      <c r="R46" s="88">
        <f t="shared" si="5"/>
        <v>-326846283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1122113848</v>
      </c>
      <c r="X46" s="88">
        <f t="shared" si="5"/>
        <v>682093803</v>
      </c>
      <c r="Y46" s="88">
        <f t="shared" si="5"/>
        <v>440020045</v>
      </c>
      <c r="Z46" s="208">
        <f>+IF(X46&lt;&gt;0,+(Y46/X46)*100,0)</f>
        <v>64.51019538144081</v>
      </c>
      <c r="AA46" s="206">
        <f>SUM(AA44:AA45)</f>
        <v>343436897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-1238260898</v>
      </c>
      <c r="D48" s="217">
        <f>SUM(D46:D47)</f>
        <v>0</v>
      </c>
      <c r="E48" s="218">
        <f t="shared" si="6"/>
        <v>423588843</v>
      </c>
      <c r="F48" s="219">
        <f t="shared" si="6"/>
        <v>343436897</v>
      </c>
      <c r="G48" s="219">
        <f t="shared" si="6"/>
        <v>697310471</v>
      </c>
      <c r="H48" s="220">
        <f t="shared" si="6"/>
        <v>87363325</v>
      </c>
      <c r="I48" s="220">
        <f t="shared" si="6"/>
        <v>291647360</v>
      </c>
      <c r="J48" s="220">
        <f t="shared" si="6"/>
        <v>1076321156</v>
      </c>
      <c r="K48" s="220">
        <f t="shared" si="6"/>
        <v>-41380384</v>
      </c>
      <c r="L48" s="220">
        <f t="shared" si="6"/>
        <v>-520222700</v>
      </c>
      <c r="M48" s="219">
        <f t="shared" si="6"/>
        <v>934242059</v>
      </c>
      <c r="N48" s="219">
        <f t="shared" si="6"/>
        <v>372638975</v>
      </c>
      <c r="O48" s="220">
        <f t="shared" si="6"/>
        <v>-617578099</v>
      </c>
      <c r="P48" s="220">
        <f t="shared" si="6"/>
        <v>33027937</v>
      </c>
      <c r="Q48" s="220">
        <f t="shared" si="6"/>
        <v>257703879</v>
      </c>
      <c r="R48" s="220">
        <f t="shared" si="6"/>
        <v>-326846283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1122113848</v>
      </c>
      <c r="X48" s="220">
        <f t="shared" si="6"/>
        <v>682093803</v>
      </c>
      <c r="Y48" s="220">
        <f t="shared" si="6"/>
        <v>440020045</v>
      </c>
      <c r="Z48" s="221">
        <f>+IF(X48&lt;&gt;0,+(Y48/X48)*100,0)</f>
        <v>64.51019538144081</v>
      </c>
      <c r="AA48" s="222">
        <f>SUM(AA46:AA47)</f>
        <v>343436897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38802571</v>
      </c>
      <c r="D5" s="153">
        <f>SUM(D6:D8)</f>
        <v>0</v>
      </c>
      <c r="E5" s="154">
        <f t="shared" si="0"/>
        <v>30014188</v>
      </c>
      <c r="F5" s="100">
        <f t="shared" si="0"/>
        <v>24961468</v>
      </c>
      <c r="G5" s="100">
        <f t="shared" si="0"/>
        <v>0</v>
      </c>
      <c r="H5" s="100">
        <f t="shared" si="0"/>
        <v>82739</v>
      </c>
      <c r="I5" s="100">
        <f t="shared" si="0"/>
        <v>963424</v>
      </c>
      <c r="J5" s="100">
        <f t="shared" si="0"/>
        <v>1046163</v>
      </c>
      <c r="K5" s="100">
        <f t="shared" si="0"/>
        <v>967288</v>
      </c>
      <c r="L5" s="100">
        <f t="shared" si="0"/>
        <v>2400</v>
      </c>
      <c r="M5" s="100">
        <f t="shared" si="0"/>
        <v>87000</v>
      </c>
      <c r="N5" s="100">
        <f t="shared" si="0"/>
        <v>1056688</v>
      </c>
      <c r="O5" s="100">
        <f t="shared" si="0"/>
        <v>2100</v>
      </c>
      <c r="P5" s="100">
        <f t="shared" si="0"/>
        <v>590149</v>
      </c>
      <c r="Q5" s="100">
        <f t="shared" si="0"/>
        <v>540000</v>
      </c>
      <c r="R5" s="100">
        <f t="shared" si="0"/>
        <v>1132249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3235100</v>
      </c>
      <c r="X5" s="100">
        <f t="shared" si="0"/>
        <v>22510638</v>
      </c>
      <c r="Y5" s="100">
        <f t="shared" si="0"/>
        <v>-19275538</v>
      </c>
      <c r="Z5" s="137">
        <f>+IF(X5&lt;&gt;0,+(Y5/X5)*100,0)</f>
        <v>-85.62857258865786</v>
      </c>
      <c r="AA5" s="153">
        <f>SUM(AA6:AA8)</f>
        <v>24961468</v>
      </c>
    </row>
    <row r="6" spans="1:27" ht="12.75">
      <c r="A6" s="138" t="s">
        <v>75</v>
      </c>
      <c r="B6" s="136"/>
      <c r="C6" s="155"/>
      <c r="D6" s="155"/>
      <c r="E6" s="156"/>
      <c r="F6" s="60">
        <v>1500000</v>
      </c>
      <c r="G6" s="60"/>
      <c r="H6" s="60">
        <v>80847</v>
      </c>
      <c r="I6" s="60">
        <v>678710</v>
      </c>
      <c r="J6" s="60">
        <v>759557</v>
      </c>
      <c r="K6" s="60">
        <v>700217</v>
      </c>
      <c r="L6" s="60"/>
      <c r="M6" s="60"/>
      <c r="N6" s="60">
        <v>700217</v>
      </c>
      <c r="O6" s="60"/>
      <c r="P6" s="60">
        <v>15326</v>
      </c>
      <c r="Q6" s="60"/>
      <c r="R6" s="60">
        <v>15326</v>
      </c>
      <c r="S6" s="60"/>
      <c r="T6" s="60"/>
      <c r="U6" s="60"/>
      <c r="V6" s="60"/>
      <c r="W6" s="60">
        <v>1475100</v>
      </c>
      <c r="X6" s="60"/>
      <c r="Y6" s="60">
        <v>1475100</v>
      </c>
      <c r="Z6" s="140"/>
      <c r="AA6" s="62">
        <v>1500000</v>
      </c>
    </row>
    <row r="7" spans="1:27" ht="12.75">
      <c r="A7" s="138" t="s">
        <v>76</v>
      </c>
      <c r="B7" s="136"/>
      <c r="C7" s="157">
        <v>35885832</v>
      </c>
      <c r="D7" s="157"/>
      <c r="E7" s="158">
        <v>30014188</v>
      </c>
      <c r="F7" s="159">
        <v>23461468</v>
      </c>
      <c r="G7" s="159"/>
      <c r="H7" s="159">
        <v>1892</v>
      </c>
      <c r="I7" s="159">
        <v>284714</v>
      </c>
      <c r="J7" s="159">
        <v>286606</v>
      </c>
      <c r="K7" s="159">
        <v>267071</v>
      </c>
      <c r="L7" s="159">
        <v>2400</v>
      </c>
      <c r="M7" s="159">
        <v>87000</v>
      </c>
      <c r="N7" s="159">
        <v>356471</v>
      </c>
      <c r="O7" s="159">
        <v>2100</v>
      </c>
      <c r="P7" s="159">
        <v>574823</v>
      </c>
      <c r="Q7" s="159">
        <v>540000</v>
      </c>
      <c r="R7" s="159">
        <v>1116923</v>
      </c>
      <c r="S7" s="159"/>
      <c r="T7" s="159"/>
      <c r="U7" s="159"/>
      <c r="V7" s="159"/>
      <c r="W7" s="159">
        <v>1760000</v>
      </c>
      <c r="X7" s="159">
        <v>22510638</v>
      </c>
      <c r="Y7" s="159">
        <v>-20750638</v>
      </c>
      <c r="Z7" s="141">
        <v>-92.18</v>
      </c>
      <c r="AA7" s="225">
        <v>23461468</v>
      </c>
    </row>
    <row r="8" spans="1:27" ht="12.75">
      <c r="A8" s="138" t="s">
        <v>77</v>
      </c>
      <c r="B8" s="136"/>
      <c r="C8" s="155">
        <v>2916739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47550059</v>
      </c>
      <c r="D9" s="153">
        <f>SUM(D10:D14)</f>
        <v>0</v>
      </c>
      <c r="E9" s="154">
        <f t="shared" si="1"/>
        <v>56301823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42226371</v>
      </c>
      <c r="Y9" s="100">
        <f t="shared" si="1"/>
        <v>-42226371</v>
      </c>
      <c r="Z9" s="137">
        <f>+IF(X9&lt;&gt;0,+(Y9/X9)*100,0)</f>
        <v>-100</v>
      </c>
      <c r="AA9" s="102">
        <f>SUM(AA10:AA14)</f>
        <v>0</v>
      </c>
    </row>
    <row r="10" spans="1:27" ht="12.75">
      <c r="A10" s="138" t="s">
        <v>79</v>
      </c>
      <c r="B10" s="136"/>
      <c r="C10" s="155">
        <v>32500824</v>
      </c>
      <c r="D10" s="155"/>
      <c r="E10" s="156">
        <v>14974315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11230740</v>
      </c>
      <c r="Y10" s="60">
        <v>-11230740</v>
      </c>
      <c r="Z10" s="140">
        <v>-100</v>
      </c>
      <c r="AA10" s="62"/>
    </row>
    <row r="11" spans="1:27" ht="12.75">
      <c r="A11" s="138" t="s">
        <v>80</v>
      </c>
      <c r="B11" s="136"/>
      <c r="C11" s="155">
        <v>15049235</v>
      </c>
      <c r="D11" s="155"/>
      <c r="E11" s="156">
        <v>25227508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18920628</v>
      </c>
      <c r="Y11" s="60">
        <v>-18920628</v>
      </c>
      <c r="Z11" s="140">
        <v>-100</v>
      </c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>
        <v>16100000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12075003</v>
      </c>
      <c r="Y14" s="159">
        <v>-12075003</v>
      </c>
      <c r="Z14" s="141">
        <v>-100</v>
      </c>
      <c r="AA14" s="225"/>
    </row>
    <row r="15" spans="1:27" ht="12.75">
      <c r="A15" s="135" t="s">
        <v>84</v>
      </c>
      <c r="B15" s="142"/>
      <c r="C15" s="153">
        <f aca="true" t="shared" si="2" ref="C15:Y15">SUM(C16:C18)</f>
        <v>55136720</v>
      </c>
      <c r="D15" s="153">
        <f>SUM(D16:D18)</f>
        <v>0</v>
      </c>
      <c r="E15" s="154">
        <f t="shared" si="2"/>
        <v>124744357</v>
      </c>
      <c r="F15" s="100">
        <f t="shared" si="2"/>
        <v>346458219</v>
      </c>
      <c r="G15" s="100">
        <f t="shared" si="2"/>
        <v>0</v>
      </c>
      <c r="H15" s="100">
        <f t="shared" si="2"/>
        <v>22896874</v>
      </c>
      <c r="I15" s="100">
        <f t="shared" si="2"/>
        <v>8819029</v>
      </c>
      <c r="J15" s="100">
        <f t="shared" si="2"/>
        <v>31715903</v>
      </c>
      <c r="K15" s="100">
        <f t="shared" si="2"/>
        <v>25114285</v>
      </c>
      <c r="L15" s="100">
        <f t="shared" si="2"/>
        <v>21734364</v>
      </c>
      <c r="M15" s="100">
        <f t="shared" si="2"/>
        <v>12013562</v>
      </c>
      <c r="N15" s="100">
        <f t="shared" si="2"/>
        <v>58862211</v>
      </c>
      <c r="O15" s="100">
        <f t="shared" si="2"/>
        <v>9755955</v>
      </c>
      <c r="P15" s="100">
        <f t="shared" si="2"/>
        <v>9687425</v>
      </c>
      <c r="Q15" s="100">
        <f t="shared" si="2"/>
        <v>35668823</v>
      </c>
      <c r="R15" s="100">
        <f t="shared" si="2"/>
        <v>55112203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145690317</v>
      </c>
      <c r="X15" s="100">
        <f t="shared" si="2"/>
        <v>93558267</v>
      </c>
      <c r="Y15" s="100">
        <f t="shared" si="2"/>
        <v>52132050</v>
      </c>
      <c r="Z15" s="137">
        <f>+IF(X15&lt;&gt;0,+(Y15/X15)*100,0)</f>
        <v>55.72147889400303</v>
      </c>
      <c r="AA15" s="102">
        <f>SUM(AA16:AA18)</f>
        <v>346458219</v>
      </c>
    </row>
    <row r="16" spans="1:27" ht="12.75">
      <c r="A16" s="138" t="s">
        <v>85</v>
      </c>
      <c r="B16" s="136"/>
      <c r="C16" s="155">
        <v>1006896</v>
      </c>
      <c r="D16" s="155"/>
      <c r="E16" s="156">
        <v>36000000</v>
      </c>
      <c r="F16" s="60">
        <v>346458219</v>
      </c>
      <c r="G16" s="60"/>
      <c r="H16" s="60">
        <v>22896874</v>
      </c>
      <c r="I16" s="60">
        <v>8819029</v>
      </c>
      <c r="J16" s="60">
        <v>31715903</v>
      </c>
      <c r="K16" s="60">
        <v>25114285</v>
      </c>
      <c r="L16" s="60">
        <v>21734364</v>
      </c>
      <c r="M16" s="60">
        <v>12013562</v>
      </c>
      <c r="N16" s="60">
        <v>58862211</v>
      </c>
      <c r="O16" s="60">
        <v>9755955</v>
      </c>
      <c r="P16" s="60">
        <v>9687425</v>
      </c>
      <c r="Q16" s="60">
        <v>35668823</v>
      </c>
      <c r="R16" s="60">
        <v>55112203</v>
      </c>
      <c r="S16" s="60"/>
      <c r="T16" s="60"/>
      <c r="U16" s="60"/>
      <c r="V16" s="60"/>
      <c r="W16" s="60">
        <v>145690317</v>
      </c>
      <c r="X16" s="60">
        <v>27000000</v>
      </c>
      <c r="Y16" s="60">
        <v>118690317</v>
      </c>
      <c r="Z16" s="140">
        <v>439.59</v>
      </c>
      <c r="AA16" s="62">
        <v>346458219</v>
      </c>
    </row>
    <row r="17" spans="1:27" ht="12.75">
      <c r="A17" s="138" t="s">
        <v>86</v>
      </c>
      <c r="B17" s="136"/>
      <c r="C17" s="155">
        <v>54129824</v>
      </c>
      <c r="D17" s="155"/>
      <c r="E17" s="156">
        <v>88744357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66558267</v>
      </c>
      <c r="Y17" s="60">
        <v>-66558267</v>
      </c>
      <c r="Z17" s="140">
        <v>-100</v>
      </c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111887072</v>
      </c>
      <c r="D19" s="153">
        <f>SUM(D20:D23)</f>
        <v>0</v>
      </c>
      <c r="E19" s="154">
        <f t="shared" si="3"/>
        <v>212528469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159396354</v>
      </c>
      <c r="Y19" s="100">
        <f t="shared" si="3"/>
        <v>-159396354</v>
      </c>
      <c r="Z19" s="137">
        <f>+IF(X19&lt;&gt;0,+(Y19/X19)*100,0)</f>
        <v>-100</v>
      </c>
      <c r="AA19" s="102">
        <f>SUM(AA20:AA23)</f>
        <v>0</v>
      </c>
    </row>
    <row r="20" spans="1:27" ht="12.75">
      <c r="A20" s="138" t="s">
        <v>89</v>
      </c>
      <c r="B20" s="136"/>
      <c r="C20" s="155">
        <v>19596421</v>
      </c>
      <c r="D20" s="155"/>
      <c r="E20" s="156">
        <v>141500000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106125003</v>
      </c>
      <c r="Y20" s="60">
        <v>-106125003</v>
      </c>
      <c r="Z20" s="140">
        <v>-100</v>
      </c>
      <c r="AA20" s="62"/>
    </row>
    <row r="21" spans="1:27" ht="12.75">
      <c r="A21" s="138" t="s">
        <v>90</v>
      </c>
      <c r="B21" s="136"/>
      <c r="C21" s="155">
        <v>77153918</v>
      </c>
      <c r="D21" s="155"/>
      <c r="E21" s="156">
        <v>64098469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48073851</v>
      </c>
      <c r="Y21" s="60">
        <v>-48073851</v>
      </c>
      <c r="Z21" s="140">
        <v>-100</v>
      </c>
      <c r="AA21" s="62"/>
    </row>
    <row r="22" spans="1:27" ht="12.75">
      <c r="A22" s="138" t="s">
        <v>91</v>
      </c>
      <c r="B22" s="136"/>
      <c r="C22" s="157">
        <v>10965771</v>
      </c>
      <c r="D22" s="157"/>
      <c r="E22" s="158">
        <v>4000000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2999997</v>
      </c>
      <c r="Y22" s="159">
        <v>-2999997</v>
      </c>
      <c r="Z22" s="141">
        <v>-100</v>
      </c>
      <c r="AA22" s="225"/>
    </row>
    <row r="23" spans="1:27" ht="12.75">
      <c r="A23" s="138" t="s">
        <v>92</v>
      </c>
      <c r="B23" s="136"/>
      <c r="C23" s="155">
        <v>4170962</v>
      </c>
      <c r="D23" s="155"/>
      <c r="E23" s="156">
        <v>2930000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2197503</v>
      </c>
      <c r="Y23" s="60">
        <v>-2197503</v>
      </c>
      <c r="Z23" s="140">
        <v>-100</v>
      </c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253376422</v>
      </c>
      <c r="D25" s="217">
        <f>+D5+D9+D15+D19+D24</f>
        <v>0</v>
      </c>
      <c r="E25" s="230">
        <f t="shared" si="4"/>
        <v>423588837</v>
      </c>
      <c r="F25" s="219">
        <f t="shared" si="4"/>
        <v>371419687</v>
      </c>
      <c r="G25" s="219">
        <f t="shared" si="4"/>
        <v>0</v>
      </c>
      <c r="H25" s="219">
        <f t="shared" si="4"/>
        <v>22979613</v>
      </c>
      <c r="I25" s="219">
        <f t="shared" si="4"/>
        <v>9782453</v>
      </c>
      <c r="J25" s="219">
        <f t="shared" si="4"/>
        <v>32762066</v>
      </c>
      <c r="K25" s="219">
        <f t="shared" si="4"/>
        <v>26081573</v>
      </c>
      <c r="L25" s="219">
        <f t="shared" si="4"/>
        <v>21736764</v>
      </c>
      <c r="M25" s="219">
        <f t="shared" si="4"/>
        <v>12100562</v>
      </c>
      <c r="N25" s="219">
        <f t="shared" si="4"/>
        <v>59918899</v>
      </c>
      <c r="O25" s="219">
        <f t="shared" si="4"/>
        <v>9758055</v>
      </c>
      <c r="P25" s="219">
        <f t="shared" si="4"/>
        <v>10277574</v>
      </c>
      <c r="Q25" s="219">
        <f t="shared" si="4"/>
        <v>36208823</v>
      </c>
      <c r="R25" s="219">
        <f t="shared" si="4"/>
        <v>56244452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148925417</v>
      </c>
      <c r="X25" s="219">
        <f t="shared" si="4"/>
        <v>317691630</v>
      </c>
      <c r="Y25" s="219">
        <f t="shared" si="4"/>
        <v>-168766213</v>
      </c>
      <c r="Z25" s="231">
        <f>+IF(X25&lt;&gt;0,+(Y25/X25)*100,0)</f>
        <v>-53.122650099406144</v>
      </c>
      <c r="AA25" s="232">
        <f>+AA5+AA9+AA15+AA19+AA24</f>
        <v>371419687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157816635</v>
      </c>
      <c r="D28" s="155"/>
      <c r="E28" s="156">
        <v>240984649</v>
      </c>
      <c r="F28" s="60">
        <v>225986767</v>
      </c>
      <c r="G28" s="60"/>
      <c r="H28" s="60">
        <v>21843223</v>
      </c>
      <c r="I28" s="60">
        <v>7873107</v>
      </c>
      <c r="J28" s="60">
        <v>29716330</v>
      </c>
      <c r="K28" s="60">
        <v>18614784</v>
      </c>
      <c r="L28" s="60">
        <v>13015473</v>
      </c>
      <c r="M28" s="60">
        <v>11544975</v>
      </c>
      <c r="N28" s="60">
        <v>43175232</v>
      </c>
      <c r="O28" s="60">
        <v>9330773</v>
      </c>
      <c r="P28" s="60">
        <v>7632816</v>
      </c>
      <c r="Q28" s="60">
        <v>33583904</v>
      </c>
      <c r="R28" s="60">
        <v>50547493</v>
      </c>
      <c r="S28" s="60"/>
      <c r="T28" s="60"/>
      <c r="U28" s="60"/>
      <c r="V28" s="60"/>
      <c r="W28" s="60">
        <v>123439055</v>
      </c>
      <c r="X28" s="60">
        <v>180738486</v>
      </c>
      <c r="Y28" s="60">
        <v>-57299431</v>
      </c>
      <c r="Z28" s="140">
        <v>-31.7</v>
      </c>
      <c r="AA28" s="155">
        <v>225986767</v>
      </c>
    </row>
    <row r="29" spans="1:27" ht="12.75">
      <c r="A29" s="234" t="s">
        <v>134</v>
      </c>
      <c r="B29" s="136"/>
      <c r="C29" s="155">
        <v>35766075</v>
      </c>
      <c r="D29" s="155"/>
      <c r="E29" s="156">
        <v>18360000</v>
      </c>
      <c r="F29" s="60">
        <v>22271234</v>
      </c>
      <c r="G29" s="60"/>
      <c r="H29" s="60"/>
      <c r="I29" s="60">
        <v>987063</v>
      </c>
      <c r="J29" s="60">
        <v>987063</v>
      </c>
      <c r="K29" s="60">
        <v>3481005</v>
      </c>
      <c r="L29" s="60">
        <v>5728713</v>
      </c>
      <c r="M29" s="60">
        <v>765046</v>
      </c>
      <c r="N29" s="60">
        <v>9974764</v>
      </c>
      <c r="O29" s="60">
        <v>458914</v>
      </c>
      <c r="P29" s="60">
        <v>1828347</v>
      </c>
      <c r="Q29" s="60">
        <v>1911812</v>
      </c>
      <c r="R29" s="60">
        <v>4199073</v>
      </c>
      <c r="S29" s="60"/>
      <c r="T29" s="60"/>
      <c r="U29" s="60"/>
      <c r="V29" s="60"/>
      <c r="W29" s="60">
        <v>15160900</v>
      </c>
      <c r="X29" s="60">
        <v>13770000</v>
      </c>
      <c r="Y29" s="60">
        <v>1390900</v>
      </c>
      <c r="Z29" s="140">
        <v>10.1</v>
      </c>
      <c r="AA29" s="62">
        <v>22271234</v>
      </c>
    </row>
    <row r="30" spans="1:27" ht="12.75">
      <c r="A30" s="234" t="s">
        <v>135</v>
      </c>
      <c r="B30" s="136"/>
      <c r="C30" s="157">
        <v>1362062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>
        <v>730000</v>
      </c>
      <c r="F31" s="60">
        <v>730000</v>
      </c>
      <c r="G31" s="60"/>
      <c r="H31" s="60">
        <v>513000</v>
      </c>
      <c r="I31" s="60"/>
      <c r="J31" s="60">
        <v>513000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513000</v>
      </c>
      <c r="X31" s="60">
        <v>547497</v>
      </c>
      <c r="Y31" s="60">
        <v>-34497</v>
      </c>
      <c r="Z31" s="140">
        <v>-6.3</v>
      </c>
      <c r="AA31" s="62">
        <v>730000</v>
      </c>
    </row>
    <row r="32" spans="1:27" ht="12.75">
      <c r="A32" s="236" t="s">
        <v>46</v>
      </c>
      <c r="B32" s="136"/>
      <c r="C32" s="210">
        <f aca="true" t="shared" si="5" ref="C32:Y32">SUM(C28:C31)</f>
        <v>194944772</v>
      </c>
      <c r="D32" s="210">
        <f>SUM(D28:D31)</f>
        <v>0</v>
      </c>
      <c r="E32" s="211">
        <f t="shared" si="5"/>
        <v>260074649</v>
      </c>
      <c r="F32" s="77">
        <f t="shared" si="5"/>
        <v>248988001</v>
      </c>
      <c r="G32" s="77">
        <f t="shared" si="5"/>
        <v>0</v>
      </c>
      <c r="H32" s="77">
        <f t="shared" si="5"/>
        <v>22356223</v>
      </c>
      <c r="I32" s="77">
        <f t="shared" si="5"/>
        <v>8860170</v>
      </c>
      <c r="J32" s="77">
        <f t="shared" si="5"/>
        <v>31216393</v>
      </c>
      <c r="K32" s="77">
        <f t="shared" si="5"/>
        <v>22095789</v>
      </c>
      <c r="L32" s="77">
        <f t="shared" si="5"/>
        <v>18744186</v>
      </c>
      <c r="M32" s="77">
        <f t="shared" si="5"/>
        <v>12310021</v>
      </c>
      <c r="N32" s="77">
        <f t="shared" si="5"/>
        <v>53149996</v>
      </c>
      <c r="O32" s="77">
        <f t="shared" si="5"/>
        <v>9789687</v>
      </c>
      <c r="P32" s="77">
        <f t="shared" si="5"/>
        <v>9461163</v>
      </c>
      <c r="Q32" s="77">
        <f t="shared" si="5"/>
        <v>35495716</v>
      </c>
      <c r="R32" s="77">
        <f t="shared" si="5"/>
        <v>54746566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139112955</v>
      </c>
      <c r="X32" s="77">
        <f t="shared" si="5"/>
        <v>195055983</v>
      </c>
      <c r="Y32" s="77">
        <f t="shared" si="5"/>
        <v>-55943028</v>
      </c>
      <c r="Z32" s="212">
        <f>+IF(X32&lt;&gt;0,+(Y32/X32)*100,0)</f>
        <v>-28.680498357233162</v>
      </c>
      <c r="AA32" s="79">
        <f>SUM(AA28:AA31)</f>
        <v>248988001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58431649</v>
      </c>
      <c r="D35" s="155"/>
      <c r="E35" s="156">
        <v>163514188</v>
      </c>
      <c r="F35" s="60">
        <v>122431686</v>
      </c>
      <c r="G35" s="60"/>
      <c r="H35" s="60">
        <v>623390</v>
      </c>
      <c r="I35" s="60">
        <v>922284</v>
      </c>
      <c r="J35" s="60">
        <v>1545674</v>
      </c>
      <c r="K35" s="60">
        <v>3985782</v>
      </c>
      <c r="L35" s="60">
        <v>2992579</v>
      </c>
      <c r="M35" s="60">
        <v>-209460</v>
      </c>
      <c r="N35" s="60">
        <v>6768901</v>
      </c>
      <c r="O35" s="60">
        <v>-31632</v>
      </c>
      <c r="P35" s="60">
        <v>816412</v>
      </c>
      <c r="Q35" s="60">
        <v>713108</v>
      </c>
      <c r="R35" s="60">
        <v>1497888</v>
      </c>
      <c r="S35" s="60"/>
      <c r="T35" s="60"/>
      <c r="U35" s="60"/>
      <c r="V35" s="60"/>
      <c r="W35" s="60">
        <v>9812463</v>
      </c>
      <c r="X35" s="60">
        <v>122635638</v>
      </c>
      <c r="Y35" s="60">
        <v>-112823175</v>
      </c>
      <c r="Z35" s="140">
        <v>-92</v>
      </c>
      <c r="AA35" s="62">
        <v>122431686</v>
      </c>
    </row>
    <row r="36" spans="1:27" ht="12.75">
      <c r="A36" s="238" t="s">
        <v>139</v>
      </c>
      <c r="B36" s="149"/>
      <c r="C36" s="222">
        <f aca="true" t="shared" si="6" ref="C36:Y36">SUM(C32:C35)</f>
        <v>253376421</v>
      </c>
      <c r="D36" s="222">
        <f>SUM(D32:D35)</f>
        <v>0</v>
      </c>
      <c r="E36" s="218">
        <f t="shared" si="6"/>
        <v>423588837</v>
      </c>
      <c r="F36" s="220">
        <f t="shared" si="6"/>
        <v>371419687</v>
      </c>
      <c r="G36" s="220">
        <f t="shared" si="6"/>
        <v>0</v>
      </c>
      <c r="H36" s="220">
        <f t="shared" si="6"/>
        <v>22979613</v>
      </c>
      <c r="I36" s="220">
        <f t="shared" si="6"/>
        <v>9782454</v>
      </c>
      <c r="J36" s="220">
        <f t="shared" si="6"/>
        <v>32762067</v>
      </c>
      <c r="K36" s="220">
        <f t="shared" si="6"/>
        <v>26081571</v>
      </c>
      <c r="L36" s="220">
        <f t="shared" si="6"/>
        <v>21736765</v>
      </c>
      <c r="M36" s="220">
        <f t="shared" si="6"/>
        <v>12100561</v>
      </c>
      <c r="N36" s="220">
        <f t="shared" si="6"/>
        <v>59918897</v>
      </c>
      <c r="O36" s="220">
        <f t="shared" si="6"/>
        <v>9758055</v>
      </c>
      <c r="P36" s="220">
        <f t="shared" si="6"/>
        <v>10277575</v>
      </c>
      <c r="Q36" s="220">
        <f t="shared" si="6"/>
        <v>36208824</v>
      </c>
      <c r="R36" s="220">
        <f t="shared" si="6"/>
        <v>56244454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148925418</v>
      </c>
      <c r="X36" s="220">
        <f t="shared" si="6"/>
        <v>317691621</v>
      </c>
      <c r="Y36" s="220">
        <f t="shared" si="6"/>
        <v>-168766203</v>
      </c>
      <c r="Z36" s="221">
        <f>+IF(X36&lt;&gt;0,+(Y36/X36)*100,0)</f>
        <v>-53.12264845663021</v>
      </c>
      <c r="AA36" s="239">
        <f>SUM(AA32:AA35)</f>
        <v>371419687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3406752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144</v>
      </c>
      <c r="B7" s="182"/>
      <c r="C7" s="155">
        <v>63433203</v>
      </c>
      <c r="D7" s="155"/>
      <c r="E7" s="59">
        <v>29498813</v>
      </c>
      <c r="F7" s="60">
        <v>29498813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22124110</v>
      </c>
      <c r="Y7" s="60">
        <v>-22124110</v>
      </c>
      <c r="Z7" s="140">
        <v>-100</v>
      </c>
      <c r="AA7" s="62">
        <v>29498813</v>
      </c>
    </row>
    <row r="8" spans="1:27" ht="12.75">
      <c r="A8" s="249" t="s">
        <v>145</v>
      </c>
      <c r="B8" s="182"/>
      <c r="C8" s="155">
        <v>545837690</v>
      </c>
      <c r="D8" s="155"/>
      <c r="E8" s="59">
        <v>1220005038</v>
      </c>
      <c r="F8" s="60">
        <v>1220005038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915003779</v>
      </c>
      <c r="Y8" s="60">
        <v>-915003779</v>
      </c>
      <c r="Z8" s="140">
        <v>-100</v>
      </c>
      <c r="AA8" s="62">
        <v>1220005038</v>
      </c>
    </row>
    <row r="9" spans="1:27" ht="12.75">
      <c r="A9" s="249" t="s">
        <v>146</v>
      </c>
      <c r="B9" s="182"/>
      <c r="C9" s="155">
        <v>175291517</v>
      </c>
      <c r="D9" s="155"/>
      <c r="E9" s="59">
        <v>403862011</v>
      </c>
      <c r="F9" s="60">
        <v>403862011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302896508</v>
      </c>
      <c r="Y9" s="60">
        <v>-302896508</v>
      </c>
      <c r="Z9" s="140">
        <v>-100</v>
      </c>
      <c r="AA9" s="62">
        <v>403862011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58862552</v>
      </c>
      <c r="D11" s="155"/>
      <c r="E11" s="59">
        <v>30000000</v>
      </c>
      <c r="F11" s="60">
        <v>30000000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22500000</v>
      </c>
      <c r="Y11" s="60">
        <v>-22500000</v>
      </c>
      <c r="Z11" s="140">
        <v>-100</v>
      </c>
      <c r="AA11" s="62">
        <v>30000000</v>
      </c>
    </row>
    <row r="12" spans="1:27" ht="12.75">
      <c r="A12" s="250" t="s">
        <v>56</v>
      </c>
      <c r="B12" s="251"/>
      <c r="C12" s="168">
        <f aca="true" t="shared" si="0" ref="C12:Y12">SUM(C6:C11)</f>
        <v>846831714</v>
      </c>
      <c r="D12" s="168">
        <f>SUM(D6:D11)</f>
        <v>0</v>
      </c>
      <c r="E12" s="72">
        <f t="shared" si="0"/>
        <v>1683365862</v>
      </c>
      <c r="F12" s="73">
        <f t="shared" si="0"/>
        <v>1683365862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1262524397</v>
      </c>
      <c r="Y12" s="73">
        <f t="shared" si="0"/>
        <v>-1262524397</v>
      </c>
      <c r="Z12" s="170">
        <f>+IF(X12&lt;&gt;0,+(Y12/X12)*100,0)</f>
        <v>-100</v>
      </c>
      <c r="AA12" s="74">
        <f>SUM(AA6:AA11)</f>
        <v>1683365862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1422643946</v>
      </c>
      <c r="D17" s="155"/>
      <c r="E17" s="59">
        <v>1402059070</v>
      </c>
      <c r="F17" s="60">
        <v>1402059070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1051544303</v>
      </c>
      <c r="Y17" s="60">
        <v>-1051544303</v>
      </c>
      <c r="Z17" s="140">
        <v>-100</v>
      </c>
      <c r="AA17" s="62">
        <v>1402059070</v>
      </c>
    </row>
    <row r="18" spans="1:27" ht="12.75">
      <c r="A18" s="249" t="s">
        <v>153</v>
      </c>
      <c r="B18" s="182"/>
      <c r="C18" s="155">
        <v>17470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9789052652</v>
      </c>
      <c r="D19" s="155"/>
      <c r="E19" s="59">
        <v>10093747591</v>
      </c>
      <c r="F19" s="60">
        <v>10093747591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7570310693</v>
      </c>
      <c r="Y19" s="60">
        <v>-7570310693</v>
      </c>
      <c r="Z19" s="140">
        <v>-100</v>
      </c>
      <c r="AA19" s="62">
        <v>10093747591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17838329</v>
      </c>
      <c r="D22" s="155"/>
      <c r="E22" s="59">
        <v>17961106</v>
      </c>
      <c r="F22" s="60">
        <v>17961106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13470830</v>
      </c>
      <c r="Y22" s="60">
        <v>-13470830</v>
      </c>
      <c r="Z22" s="140">
        <v>-100</v>
      </c>
      <c r="AA22" s="62">
        <v>17961106</v>
      </c>
    </row>
    <row r="23" spans="1:27" ht="12.75">
      <c r="A23" s="249" t="s">
        <v>158</v>
      </c>
      <c r="B23" s="182"/>
      <c r="C23" s="155">
        <v>90316</v>
      </c>
      <c r="D23" s="155"/>
      <c r="E23" s="59">
        <v>90316</v>
      </c>
      <c r="F23" s="60">
        <v>90316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67737</v>
      </c>
      <c r="Y23" s="159">
        <v>-67737</v>
      </c>
      <c r="Z23" s="141">
        <v>-100</v>
      </c>
      <c r="AA23" s="225">
        <v>90316</v>
      </c>
    </row>
    <row r="24" spans="1:27" ht="12.75">
      <c r="A24" s="250" t="s">
        <v>57</v>
      </c>
      <c r="B24" s="253"/>
      <c r="C24" s="168">
        <f aca="true" t="shared" si="1" ref="C24:Y24">SUM(C15:C23)</f>
        <v>11229642713</v>
      </c>
      <c r="D24" s="168">
        <f>SUM(D15:D23)</f>
        <v>0</v>
      </c>
      <c r="E24" s="76">
        <f t="shared" si="1"/>
        <v>11513858083</v>
      </c>
      <c r="F24" s="77">
        <f t="shared" si="1"/>
        <v>11513858083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8635393563</v>
      </c>
      <c r="Y24" s="77">
        <f t="shared" si="1"/>
        <v>-8635393563</v>
      </c>
      <c r="Z24" s="212">
        <f>+IF(X24&lt;&gt;0,+(Y24/X24)*100,0)</f>
        <v>-100</v>
      </c>
      <c r="AA24" s="79">
        <f>SUM(AA15:AA23)</f>
        <v>11513858083</v>
      </c>
    </row>
    <row r="25" spans="1:27" ht="12.75">
      <c r="A25" s="250" t="s">
        <v>159</v>
      </c>
      <c r="B25" s="251"/>
      <c r="C25" s="168">
        <f aca="true" t="shared" si="2" ref="C25:Y25">+C12+C24</f>
        <v>12076474427</v>
      </c>
      <c r="D25" s="168">
        <f>+D12+D24</f>
        <v>0</v>
      </c>
      <c r="E25" s="72">
        <f t="shared" si="2"/>
        <v>13197223945</v>
      </c>
      <c r="F25" s="73">
        <f t="shared" si="2"/>
        <v>13197223945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9897917960</v>
      </c>
      <c r="Y25" s="73">
        <f t="shared" si="2"/>
        <v>-9897917960</v>
      </c>
      <c r="Z25" s="170">
        <f>+IF(X25&lt;&gt;0,+(Y25/X25)*100,0)</f>
        <v>-100</v>
      </c>
      <c r="AA25" s="74">
        <f>+AA12+AA24</f>
        <v>13197223945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87630391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9569565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>
        <v>44884636</v>
      </c>
      <c r="F31" s="60">
        <v>44884636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33663477</v>
      </c>
      <c r="Y31" s="60">
        <v>-33663477</v>
      </c>
      <c r="Z31" s="140">
        <v>-100</v>
      </c>
      <c r="AA31" s="62">
        <v>44884636</v>
      </c>
    </row>
    <row r="32" spans="1:27" ht="12.75">
      <c r="A32" s="249" t="s">
        <v>164</v>
      </c>
      <c r="B32" s="182"/>
      <c r="C32" s="155">
        <v>2085783669</v>
      </c>
      <c r="D32" s="155"/>
      <c r="E32" s="59">
        <v>1076607619</v>
      </c>
      <c r="F32" s="60">
        <v>1076607619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807455714</v>
      </c>
      <c r="Y32" s="60">
        <v>-807455714</v>
      </c>
      <c r="Z32" s="140">
        <v>-100</v>
      </c>
      <c r="AA32" s="62">
        <v>1076607619</v>
      </c>
    </row>
    <row r="33" spans="1:27" ht="12.75">
      <c r="A33" s="249" t="s">
        <v>165</v>
      </c>
      <c r="B33" s="182"/>
      <c r="C33" s="155">
        <v>15269952</v>
      </c>
      <c r="D33" s="155"/>
      <c r="E33" s="59">
        <v>22993073</v>
      </c>
      <c r="F33" s="60">
        <v>22993073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17244805</v>
      </c>
      <c r="Y33" s="60">
        <v>-17244805</v>
      </c>
      <c r="Z33" s="140">
        <v>-100</v>
      </c>
      <c r="AA33" s="62">
        <v>22993073</v>
      </c>
    </row>
    <row r="34" spans="1:27" ht="12.75">
      <c r="A34" s="250" t="s">
        <v>58</v>
      </c>
      <c r="B34" s="251"/>
      <c r="C34" s="168">
        <f aca="true" t="shared" si="3" ref="C34:Y34">SUM(C29:C33)</f>
        <v>2198253577</v>
      </c>
      <c r="D34" s="168">
        <f>SUM(D29:D33)</f>
        <v>0</v>
      </c>
      <c r="E34" s="72">
        <f t="shared" si="3"/>
        <v>1144485328</v>
      </c>
      <c r="F34" s="73">
        <f t="shared" si="3"/>
        <v>1144485328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858363996</v>
      </c>
      <c r="Y34" s="73">
        <f t="shared" si="3"/>
        <v>-858363996</v>
      </c>
      <c r="Z34" s="170">
        <f>+IF(X34&lt;&gt;0,+(Y34/X34)*100,0)</f>
        <v>-100</v>
      </c>
      <c r="AA34" s="74">
        <f>SUM(AA29:AA33)</f>
        <v>1144485328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19438684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410249118</v>
      </c>
      <c r="D38" s="155"/>
      <c r="E38" s="59">
        <v>411359853</v>
      </c>
      <c r="F38" s="60">
        <v>411359853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308519890</v>
      </c>
      <c r="Y38" s="60">
        <v>-308519890</v>
      </c>
      <c r="Z38" s="140">
        <v>-100</v>
      </c>
      <c r="AA38" s="62">
        <v>411359853</v>
      </c>
    </row>
    <row r="39" spans="1:27" ht="12.75">
      <c r="A39" s="250" t="s">
        <v>59</v>
      </c>
      <c r="B39" s="253"/>
      <c r="C39" s="168">
        <f aca="true" t="shared" si="4" ref="C39:Y39">SUM(C37:C38)</f>
        <v>429687802</v>
      </c>
      <c r="D39" s="168">
        <f>SUM(D37:D38)</f>
        <v>0</v>
      </c>
      <c r="E39" s="76">
        <f t="shared" si="4"/>
        <v>411359853</v>
      </c>
      <c r="F39" s="77">
        <f t="shared" si="4"/>
        <v>411359853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308519890</v>
      </c>
      <c r="Y39" s="77">
        <f t="shared" si="4"/>
        <v>-308519890</v>
      </c>
      <c r="Z39" s="212">
        <f>+IF(X39&lt;&gt;0,+(Y39/X39)*100,0)</f>
        <v>-100</v>
      </c>
      <c r="AA39" s="79">
        <f>SUM(AA37:AA38)</f>
        <v>411359853</v>
      </c>
    </row>
    <row r="40" spans="1:27" ht="12.75">
      <c r="A40" s="250" t="s">
        <v>167</v>
      </c>
      <c r="B40" s="251"/>
      <c r="C40" s="168">
        <f aca="true" t="shared" si="5" ref="C40:Y40">+C34+C39</f>
        <v>2627941379</v>
      </c>
      <c r="D40" s="168">
        <f>+D34+D39</f>
        <v>0</v>
      </c>
      <c r="E40" s="72">
        <f t="shared" si="5"/>
        <v>1555845181</v>
      </c>
      <c r="F40" s="73">
        <f t="shared" si="5"/>
        <v>1555845181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1166883886</v>
      </c>
      <c r="Y40" s="73">
        <f t="shared" si="5"/>
        <v>-1166883886</v>
      </c>
      <c r="Z40" s="170">
        <f>+IF(X40&lt;&gt;0,+(Y40/X40)*100,0)</f>
        <v>-100</v>
      </c>
      <c r="AA40" s="74">
        <f>+AA34+AA39</f>
        <v>1555845181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9448533048</v>
      </c>
      <c r="D42" s="257">
        <f>+D25-D40</f>
        <v>0</v>
      </c>
      <c r="E42" s="258">
        <f t="shared" si="6"/>
        <v>11641378764</v>
      </c>
      <c r="F42" s="259">
        <f t="shared" si="6"/>
        <v>11641378764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8731034074</v>
      </c>
      <c r="Y42" s="259">
        <f t="shared" si="6"/>
        <v>-8731034074</v>
      </c>
      <c r="Z42" s="260">
        <f>+IF(X42&lt;&gt;0,+(Y42/X42)*100,0)</f>
        <v>-100</v>
      </c>
      <c r="AA42" s="261">
        <f>+AA25-AA40</f>
        <v>11641378764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9446393496</v>
      </c>
      <c r="D45" s="155"/>
      <c r="E45" s="59">
        <v>11615378764</v>
      </c>
      <c r="F45" s="60">
        <v>11615378764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8711534073</v>
      </c>
      <c r="Y45" s="60">
        <v>-8711534073</v>
      </c>
      <c r="Z45" s="139">
        <v>-100</v>
      </c>
      <c r="AA45" s="62">
        <v>11615378764</v>
      </c>
    </row>
    <row r="46" spans="1:27" ht="12.75">
      <c r="A46" s="249" t="s">
        <v>171</v>
      </c>
      <c r="B46" s="182"/>
      <c r="C46" s="155">
        <v>2139552</v>
      </c>
      <c r="D46" s="155"/>
      <c r="E46" s="59">
        <v>26000000</v>
      </c>
      <c r="F46" s="60">
        <v>26000000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19500000</v>
      </c>
      <c r="Y46" s="60">
        <v>-19500000</v>
      </c>
      <c r="Z46" s="139">
        <v>-100</v>
      </c>
      <c r="AA46" s="62">
        <v>26000000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9448533048</v>
      </c>
      <c r="D48" s="217">
        <f>SUM(D45:D47)</f>
        <v>0</v>
      </c>
      <c r="E48" s="264">
        <f t="shared" si="7"/>
        <v>11641378764</v>
      </c>
      <c r="F48" s="219">
        <f t="shared" si="7"/>
        <v>11641378764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8731034073</v>
      </c>
      <c r="Y48" s="219">
        <f t="shared" si="7"/>
        <v>-8731034073</v>
      </c>
      <c r="Z48" s="265">
        <f>+IF(X48&lt;&gt;0,+(Y48/X48)*100,0)</f>
        <v>-100</v>
      </c>
      <c r="AA48" s="232">
        <f>SUM(AA45:AA47)</f>
        <v>11641378764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405896943</v>
      </c>
      <c r="D6" s="155"/>
      <c r="E6" s="59">
        <v>640628161</v>
      </c>
      <c r="F6" s="60">
        <v>640628161</v>
      </c>
      <c r="G6" s="60">
        <v>40851563</v>
      </c>
      <c r="H6" s="60">
        <v>57111622</v>
      </c>
      <c r="I6" s="60">
        <v>38223425</v>
      </c>
      <c r="J6" s="60">
        <v>136186610</v>
      </c>
      <c r="K6" s="60">
        <v>44321505</v>
      </c>
      <c r="L6" s="60">
        <v>53157538</v>
      </c>
      <c r="M6" s="60">
        <v>52006147</v>
      </c>
      <c r="N6" s="60">
        <v>149485190</v>
      </c>
      <c r="O6" s="60">
        <v>44227593</v>
      </c>
      <c r="P6" s="60">
        <v>65419065</v>
      </c>
      <c r="Q6" s="60">
        <v>49237112</v>
      </c>
      <c r="R6" s="60">
        <v>158883770</v>
      </c>
      <c r="S6" s="60"/>
      <c r="T6" s="60"/>
      <c r="U6" s="60"/>
      <c r="V6" s="60"/>
      <c r="W6" s="60">
        <v>444555570</v>
      </c>
      <c r="X6" s="60">
        <v>486813319</v>
      </c>
      <c r="Y6" s="60">
        <v>-42257749</v>
      </c>
      <c r="Z6" s="140">
        <v>-8.68</v>
      </c>
      <c r="AA6" s="62">
        <v>640628161</v>
      </c>
    </row>
    <row r="7" spans="1:27" ht="12.75">
      <c r="A7" s="249" t="s">
        <v>32</v>
      </c>
      <c r="B7" s="182"/>
      <c r="C7" s="155">
        <v>2688903490</v>
      </c>
      <c r="D7" s="155"/>
      <c r="E7" s="59">
        <v>3564098188</v>
      </c>
      <c r="F7" s="60">
        <v>3564098188</v>
      </c>
      <c r="G7" s="60">
        <v>155619960</v>
      </c>
      <c r="H7" s="60">
        <v>160982203</v>
      </c>
      <c r="I7" s="60">
        <v>147902665</v>
      </c>
      <c r="J7" s="60">
        <v>464504828</v>
      </c>
      <c r="K7" s="60">
        <v>200275433</v>
      </c>
      <c r="L7" s="60">
        <v>188834303</v>
      </c>
      <c r="M7" s="60">
        <v>181788467</v>
      </c>
      <c r="N7" s="60">
        <v>570898203</v>
      </c>
      <c r="O7" s="60">
        <v>159462357</v>
      </c>
      <c r="P7" s="60">
        <v>169032023</v>
      </c>
      <c r="Q7" s="60">
        <v>165968018</v>
      </c>
      <c r="R7" s="60">
        <v>494462398</v>
      </c>
      <c r="S7" s="60"/>
      <c r="T7" s="60"/>
      <c r="U7" s="60"/>
      <c r="V7" s="60"/>
      <c r="W7" s="60">
        <v>1529865429</v>
      </c>
      <c r="X7" s="60">
        <v>2610445494</v>
      </c>
      <c r="Y7" s="60">
        <v>-1080580065</v>
      </c>
      <c r="Z7" s="140">
        <v>-41.39</v>
      </c>
      <c r="AA7" s="62">
        <v>3564098188</v>
      </c>
    </row>
    <row r="8" spans="1:27" ht="12.75">
      <c r="A8" s="249" t="s">
        <v>178</v>
      </c>
      <c r="B8" s="182"/>
      <c r="C8" s="155">
        <v>313756394</v>
      </c>
      <c r="D8" s="155"/>
      <c r="E8" s="59">
        <v>136425751</v>
      </c>
      <c r="F8" s="60">
        <v>136425751</v>
      </c>
      <c r="G8" s="60">
        <v>228071064</v>
      </c>
      <c r="H8" s="60">
        <v>139464430</v>
      </c>
      <c r="I8" s="60">
        <v>109784077</v>
      </c>
      <c r="J8" s="60">
        <v>477319571</v>
      </c>
      <c r="K8" s="60">
        <v>59529598</v>
      </c>
      <c r="L8" s="60">
        <v>82327782</v>
      </c>
      <c r="M8" s="60">
        <v>90618037</v>
      </c>
      <c r="N8" s="60">
        <v>232475417</v>
      </c>
      <c r="O8" s="60">
        <v>63591067</v>
      </c>
      <c r="P8" s="60">
        <v>58291514</v>
      </c>
      <c r="Q8" s="60">
        <v>82360577</v>
      </c>
      <c r="R8" s="60">
        <v>204243158</v>
      </c>
      <c r="S8" s="60"/>
      <c r="T8" s="60"/>
      <c r="U8" s="60"/>
      <c r="V8" s="60"/>
      <c r="W8" s="60">
        <v>914038146</v>
      </c>
      <c r="X8" s="60">
        <v>107598516</v>
      </c>
      <c r="Y8" s="60">
        <v>806439630</v>
      </c>
      <c r="Z8" s="140">
        <v>749.49</v>
      </c>
      <c r="AA8" s="62">
        <v>136425751</v>
      </c>
    </row>
    <row r="9" spans="1:27" ht="12.75">
      <c r="A9" s="249" t="s">
        <v>179</v>
      </c>
      <c r="B9" s="182"/>
      <c r="C9" s="155">
        <v>710931192</v>
      </c>
      <c r="D9" s="155"/>
      <c r="E9" s="59">
        <v>733959644</v>
      </c>
      <c r="F9" s="60">
        <v>733959644</v>
      </c>
      <c r="G9" s="60">
        <v>263850000</v>
      </c>
      <c r="H9" s="60"/>
      <c r="I9" s="60"/>
      <c r="J9" s="60">
        <v>263850000</v>
      </c>
      <c r="K9" s="60"/>
      <c r="L9" s="60"/>
      <c r="M9" s="60">
        <v>209188000</v>
      </c>
      <c r="N9" s="60">
        <v>209188000</v>
      </c>
      <c r="O9" s="60"/>
      <c r="P9" s="60"/>
      <c r="Q9" s="60">
        <v>158310000</v>
      </c>
      <c r="R9" s="60">
        <v>158310000</v>
      </c>
      <c r="S9" s="60"/>
      <c r="T9" s="60"/>
      <c r="U9" s="60"/>
      <c r="V9" s="60"/>
      <c r="W9" s="60">
        <v>631348000</v>
      </c>
      <c r="X9" s="60">
        <v>704601672</v>
      </c>
      <c r="Y9" s="60">
        <v>-73253672</v>
      </c>
      <c r="Z9" s="140">
        <v>-10.4</v>
      </c>
      <c r="AA9" s="62">
        <v>733959644</v>
      </c>
    </row>
    <row r="10" spans="1:27" ht="12.75">
      <c r="A10" s="249" t="s">
        <v>180</v>
      </c>
      <c r="B10" s="182"/>
      <c r="C10" s="155">
        <v>170908781</v>
      </c>
      <c r="D10" s="155"/>
      <c r="E10" s="59">
        <v>260074650</v>
      </c>
      <c r="F10" s="60">
        <v>260074650</v>
      </c>
      <c r="G10" s="60">
        <v>101409000</v>
      </c>
      <c r="H10" s="60"/>
      <c r="I10" s="60">
        <v>6360000</v>
      </c>
      <c r="J10" s="60">
        <v>107769000</v>
      </c>
      <c r="K10" s="60">
        <v>9000000</v>
      </c>
      <c r="L10" s="60">
        <v>1281000</v>
      </c>
      <c r="M10" s="60">
        <v>50997000</v>
      </c>
      <c r="N10" s="60">
        <v>61278000</v>
      </c>
      <c r="O10" s="60"/>
      <c r="P10" s="60"/>
      <c r="Q10" s="60">
        <v>49403000</v>
      </c>
      <c r="R10" s="60">
        <v>49403000</v>
      </c>
      <c r="S10" s="60"/>
      <c r="T10" s="60"/>
      <c r="U10" s="60"/>
      <c r="V10" s="60"/>
      <c r="W10" s="60">
        <v>218450000</v>
      </c>
      <c r="X10" s="60">
        <v>260074650</v>
      </c>
      <c r="Y10" s="60">
        <v>-41624650</v>
      </c>
      <c r="Z10" s="140">
        <v>-16</v>
      </c>
      <c r="AA10" s="62">
        <v>260074650</v>
      </c>
    </row>
    <row r="11" spans="1:27" ht="12.75">
      <c r="A11" s="249" t="s">
        <v>181</v>
      </c>
      <c r="B11" s="182"/>
      <c r="C11" s="155">
        <v>13581187</v>
      </c>
      <c r="D11" s="155"/>
      <c r="E11" s="59">
        <v>53286243</v>
      </c>
      <c r="F11" s="60">
        <v>53286243</v>
      </c>
      <c r="G11" s="60">
        <v>4107873</v>
      </c>
      <c r="H11" s="60">
        <v>5196862</v>
      </c>
      <c r="I11" s="60">
        <v>6983550</v>
      </c>
      <c r="J11" s="60">
        <v>16288285</v>
      </c>
      <c r="K11" s="60">
        <v>4311788</v>
      </c>
      <c r="L11" s="60">
        <v>5936951</v>
      </c>
      <c r="M11" s="60">
        <v>5713748</v>
      </c>
      <c r="N11" s="60">
        <v>15962487</v>
      </c>
      <c r="O11" s="60">
        <v>6912561</v>
      </c>
      <c r="P11" s="60">
        <v>6723939</v>
      </c>
      <c r="Q11" s="60">
        <v>6090577</v>
      </c>
      <c r="R11" s="60">
        <v>19727077</v>
      </c>
      <c r="S11" s="60"/>
      <c r="T11" s="60"/>
      <c r="U11" s="60"/>
      <c r="V11" s="60"/>
      <c r="W11" s="60">
        <v>51977849</v>
      </c>
      <c r="X11" s="60">
        <v>38022368</v>
      </c>
      <c r="Y11" s="60">
        <v>13955481</v>
      </c>
      <c r="Z11" s="140">
        <v>36.7</v>
      </c>
      <c r="AA11" s="62">
        <v>53286243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-4115945233</v>
      </c>
      <c r="D14" s="155"/>
      <c r="E14" s="59">
        <v>-4285975929</v>
      </c>
      <c r="F14" s="60">
        <v>-4285975929</v>
      </c>
      <c r="G14" s="60">
        <v>-576476468</v>
      </c>
      <c r="H14" s="60">
        <v>-407129754</v>
      </c>
      <c r="I14" s="60">
        <v>-340100188</v>
      </c>
      <c r="J14" s="60">
        <v>-1323706410</v>
      </c>
      <c r="K14" s="60">
        <v>-477367097</v>
      </c>
      <c r="L14" s="60">
        <v>-262090572</v>
      </c>
      <c r="M14" s="60">
        <v>-542953301</v>
      </c>
      <c r="N14" s="60">
        <v>-1282410970</v>
      </c>
      <c r="O14" s="60">
        <v>-245493431</v>
      </c>
      <c r="P14" s="60">
        <v>-312915670</v>
      </c>
      <c r="Q14" s="60">
        <v>-479834401</v>
      </c>
      <c r="R14" s="60">
        <v>-1038243502</v>
      </c>
      <c r="S14" s="60"/>
      <c r="T14" s="60"/>
      <c r="U14" s="60"/>
      <c r="V14" s="60"/>
      <c r="W14" s="60">
        <v>-3644360882</v>
      </c>
      <c r="X14" s="60">
        <v>-3216512322</v>
      </c>
      <c r="Y14" s="60">
        <v>-427848560</v>
      </c>
      <c r="Z14" s="140">
        <v>13.3</v>
      </c>
      <c r="AA14" s="62">
        <v>-4285975929</v>
      </c>
    </row>
    <row r="15" spans="1:27" ht="12.75">
      <c r="A15" s="249" t="s">
        <v>40</v>
      </c>
      <c r="B15" s="182"/>
      <c r="C15" s="155">
        <v>-64822058</v>
      </c>
      <c r="D15" s="155"/>
      <c r="E15" s="59">
        <v>-12672168</v>
      </c>
      <c r="F15" s="60">
        <v>-12672168</v>
      </c>
      <c r="G15" s="60"/>
      <c r="H15" s="60">
        <v>-4211649</v>
      </c>
      <c r="I15" s="60">
        <v>-3101129</v>
      </c>
      <c r="J15" s="60">
        <v>-7312778</v>
      </c>
      <c r="K15" s="60">
        <v>-16644942</v>
      </c>
      <c r="L15" s="60">
        <v>-8000182</v>
      </c>
      <c r="M15" s="60">
        <v>-4204454</v>
      </c>
      <c r="N15" s="60">
        <v>-28849578</v>
      </c>
      <c r="O15" s="60">
        <v>-17515139</v>
      </c>
      <c r="P15" s="60">
        <v>-1685</v>
      </c>
      <c r="Q15" s="60"/>
      <c r="R15" s="60">
        <v>-17516824</v>
      </c>
      <c r="S15" s="60"/>
      <c r="T15" s="60"/>
      <c r="U15" s="60"/>
      <c r="V15" s="60"/>
      <c r="W15" s="60">
        <v>-53679180</v>
      </c>
      <c r="X15" s="60">
        <v>-10505124</v>
      </c>
      <c r="Y15" s="60">
        <v>-43174056</v>
      </c>
      <c r="Z15" s="140">
        <v>410.98</v>
      </c>
      <c r="AA15" s="62">
        <v>-12672168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123210696</v>
      </c>
      <c r="D17" s="168">
        <f t="shared" si="0"/>
        <v>0</v>
      </c>
      <c r="E17" s="72">
        <f t="shared" si="0"/>
        <v>1089824540</v>
      </c>
      <c r="F17" s="73">
        <f t="shared" si="0"/>
        <v>1089824540</v>
      </c>
      <c r="G17" s="73">
        <f t="shared" si="0"/>
        <v>217432992</v>
      </c>
      <c r="H17" s="73">
        <f t="shared" si="0"/>
        <v>-48586286</v>
      </c>
      <c r="I17" s="73">
        <f t="shared" si="0"/>
        <v>-33947600</v>
      </c>
      <c r="J17" s="73">
        <f t="shared" si="0"/>
        <v>134899106</v>
      </c>
      <c r="K17" s="73">
        <f t="shared" si="0"/>
        <v>-176573715</v>
      </c>
      <c r="L17" s="73">
        <f t="shared" si="0"/>
        <v>61446820</v>
      </c>
      <c r="M17" s="73">
        <f t="shared" si="0"/>
        <v>43153644</v>
      </c>
      <c r="N17" s="73">
        <f t="shared" si="0"/>
        <v>-71973251</v>
      </c>
      <c r="O17" s="73">
        <f t="shared" si="0"/>
        <v>11185008</v>
      </c>
      <c r="P17" s="73">
        <f t="shared" si="0"/>
        <v>-13450814</v>
      </c>
      <c r="Q17" s="73">
        <f t="shared" si="0"/>
        <v>31534883</v>
      </c>
      <c r="R17" s="73">
        <f t="shared" si="0"/>
        <v>29269077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92194932</v>
      </c>
      <c r="X17" s="73">
        <f t="shared" si="0"/>
        <v>980538573</v>
      </c>
      <c r="Y17" s="73">
        <f t="shared" si="0"/>
        <v>-888343641</v>
      </c>
      <c r="Z17" s="170">
        <f>+IF(X17&lt;&gt;0,+(Y17/X17)*100,0)</f>
        <v>-90.59752114412738</v>
      </c>
      <c r="AA17" s="74">
        <f>SUM(AA6:AA16)</f>
        <v>1089824540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9574374</v>
      </c>
      <c r="D21" s="155"/>
      <c r="E21" s="59">
        <v>2500000</v>
      </c>
      <c r="F21" s="60">
        <v>2500000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2500000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>
        <v>1381054</v>
      </c>
      <c r="J24" s="60">
        <v>1381054</v>
      </c>
      <c r="K24" s="60">
        <v>40826299</v>
      </c>
      <c r="L24" s="60"/>
      <c r="M24" s="60">
        <v>30193964</v>
      </c>
      <c r="N24" s="60">
        <v>71020263</v>
      </c>
      <c r="O24" s="60">
        <v>20000000</v>
      </c>
      <c r="P24" s="60">
        <v>10983041</v>
      </c>
      <c r="Q24" s="60">
        <v>36837890</v>
      </c>
      <c r="R24" s="60">
        <v>67820931</v>
      </c>
      <c r="S24" s="60"/>
      <c r="T24" s="60"/>
      <c r="U24" s="60"/>
      <c r="V24" s="60"/>
      <c r="W24" s="60">
        <v>140222248</v>
      </c>
      <c r="X24" s="60"/>
      <c r="Y24" s="60">
        <v>140222248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-225888405</v>
      </c>
      <c r="D26" s="155"/>
      <c r="E26" s="59">
        <v>-423588838</v>
      </c>
      <c r="F26" s="60">
        <v>-423588838</v>
      </c>
      <c r="G26" s="60"/>
      <c r="H26" s="60"/>
      <c r="I26" s="60"/>
      <c r="J26" s="60"/>
      <c r="K26" s="60"/>
      <c r="L26" s="60">
        <v>-23953582</v>
      </c>
      <c r="M26" s="60">
        <v>-14840809</v>
      </c>
      <c r="N26" s="60">
        <v>-38794391</v>
      </c>
      <c r="O26" s="60">
        <v>-9758056</v>
      </c>
      <c r="P26" s="60">
        <v>-8670405</v>
      </c>
      <c r="Q26" s="60">
        <v>-43056162</v>
      </c>
      <c r="R26" s="60">
        <v>-61484623</v>
      </c>
      <c r="S26" s="60"/>
      <c r="T26" s="60"/>
      <c r="U26" s="60"/>
      <c r="V26" s="60"/>
      <c r="W26" s="60">
        <v>-100279014</v>
      </c>
      <c r="X26" s="60">
        <v>-230440744</v>
      </c>
      <c r="Y26" s="60">
        <v>130161730</v>
      </c>
      <c r="Z26" s="140">
        <v>-56.48</v>
      </c>
      <c r="AA26" s="62">
        <v>-423588838</v>
      </c>
    </row>
    <row r="27" spans="1:27" ht="12.75">
      <c r="A27" s="250" t="s">
        <v>192</v>
      </c>
      <c r="B27" s="251"/>
      <c r="C27" s="168">
        <f aca="true" t="shared" si="1" ref="C27:Y27">SUM(C21:C26)</f>
        <v>-216314031</v>
      </c>
      <c r="D27" s="168">
        <f>SUM(D21:D26)</f>
        <v>0</v>
      </c>
      <c r="E27" s="72">
        <f t="shared" si="1"/>
        <v>-421088838</v>
      </c>
      <c r="F27" s="73">
        <f t="shared" si="1"/>
        <v>-421088838</v>
      </c>
      <c r="G27" s="73">
        <f t="shared" si="1"/>
        <v>0</v>
      </c>
      <c r="H27" s="73">
        <f t="shared" si="1"/>
        <v>0</v>
      </c>
      <c r="I27" s="73">
        <f t="shared" si="1"/>
        <v>1381054</v>
      </c>
      <c r="J27" s="73">
        <f t="shared" si="1"/>
        <v>1381054</v>
      </c>
      <c r="K27" s="73">
        <f t="shared" si="1"/>
        <v>40826299</v>
      </c>
      <c r="L27" s="73">
        <f t="shared" si="1"/>
        <v>-23953582</v>
      </c>
      <c r="M27" s="73">
        <f t="shared" si="1"/>
        <v>15353155</v>
      </c>
      <c r="N27" s="73">
        <f t="shared" si="1"/>
        <v>32225872</v>
      </c>
      <c r="O27" s="73">
        <f t="shared" si="1"/>
        <v>10241944</v>
      </c>
      <c r="P27" s="73">
        <f t="shared" si="1"/>
        <v>2312636</v>
      </c>
      <c r="Q27" s="73">
        <f t="shared" si="1"/>
        <v>-6218272</v>
      </c>
      <c r="R27" s="73">
        <f t="shared" si="1"/>
        <v>6336308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39943234</v>
      </c>
      <c r="X27" s="73">
        <f t="shared" si="1"/>
        <v>-230440744</v>
      </c>
      <c r="Y27" s="73">
        <f t="shared" si="1"/>
        <v>270383978</v>
      </c>
      <c r="Z27" s="170">
        <f>+IF(X27&lt;&gt;0,+(Y27/X27)*100,0)</f>
        <v>-117.33340784561952</v>
      </c>
      <c r="AA27" s="74">
        <f>SUM(AA21:AA26)</f>
        <v>-421088838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>
        <v>500000000</v>
      </c>
      <c r="F31" s="60">
        <v>500000000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500000000</v>
      </c>
      <c r="Y31" s="60">
        <v>-500000000</v>
      </c>
      <c r="Z31" s="140">
        <v>-100</v>
      </c>
      <c r="AA31" s="62">
        <v>500000000</v>
      </c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2068927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-7018377</v>
      </c>
      <c r="D35" s="155"/>
      <c r="E35" s="59">
        <v>-500000000</v>
      </c>
      <c r="F35" s="60">
        <v>-500000000</v>
      </c>
      <c r="G35" s="60"/>
      <c r="H35" s="60"/>
      <c r="I35" s="60"/>
      <c r="J35" s="60"/>
      <c r="K35" s="60">
        <v>-2224516</v>
      </c>
      <c r="L35" s="60"/>
      <c r="M35" s="60"/>
      <c r="N35" s="60">
        <v>-2224516</v>
      </c>
      <c r="O35" s="60"/>
      <c r="P35" s="60"/>
      <c r="Q35" s="60"/>
      <c r="R35" s="60"/>
      <c r="S35" s="60"/>
      <c r="T35" s="60"/>
      <c r="U35" s="60"/>
      <c r="V35" s="60"/>
      <c r="W35" s="60">
        <v>-2224516</v>
      </c>
      <c r="X35" s="60"/>
      <c r="Y35" s="60">
        <v>-2224516</v>
      </c>
      <c r="Z35" s="140"/>
      <c r="AA35" s="62">
        <v>-500000000</v>
      </c>
    </row>
    <row r="36" spans="1:27" ht="12.75">
      <c r="A36" s="250" t="s">
        <v>198</v>
      </c>
      <c r="B36" s="251"/>
      <c r="C36" s="168">
        <f aca="true" t="shared" si="2" ref="C36:Y36">SUM(C31:C35)</f>
        <v>-4949450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-2224516</v>
      </c>
      <c r="L36" s="73">
        <f t="shared" si="2"/>
        <v>0</v>
      </c>
      <c r="M36" s="73">
        <f t="shared" si="2"/>
        <v>0</v>
      </c>
      <c r="N36" s="73">
        <f t="shared" si="2"/>
        <v>-2224516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-2224516</v>
      </c>
      <c r="X36" s="73">
        <f t="shared" si="2"/>
        <v>500000000</v>
      </c>
      <c r="Y36" s="73">
        <f t="shared" si="2"/>
        <v>-502224516</v>
      </c>
      <c r="Z36" s="170">
        <f>+IF(X36&lt;&gt;0,+(Y36/X36)*100,0)</f>
        <v>-100.44490319999998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-98052785</v>
      </c>
      <c r="D38" s="153">
        <f>+D17+D27+D36</f>
        <v>0</v>
      </c>
      <c r="E38" s="99">
        <f t="shared" si="3"/>
        <v>668735702</v>
      </c>
      <c r="F38" s="100">
        <f t="shared" si="3"/>
        <v>668735702</v>
      </c>
      <c r="G38" s="100">
        <f t="shared" si="3"/>
        <v>217432992</v>
      </c>
      <c r="H38" s="100">
        <f t="shared" si="3"/>
        <v>-48586286</v>
      </c>
      <c r="I38" s="100">
        <f t="shared" si="3"/>
        <v>-32566546</v>
      </c>
      <c r="J38" s="100">
        <f t="shared" si="3"/>
        <v>136280160</v>
      </c>
      <c r="K38" s="100">
        <f t="shared" si="3"/>
        <v>-137971932</v>
      </c>
      <c r="L38" s="100">
        <f t="shared" si="3"/>
        <v>37493238</v>
      </c>
      <c r="M38" s="100">
        <f t="shared" si="3"/>
        <v>58506799</v>
      </c>
      <c r="N38" s="100">
        <f t="shared" si="3"/>
        <v>-41971895</v>
      </c>
      <c r="O38" s="100">
        <f t="shared" si="3"/>
        <v>21426952</v>
      </c>
      <c r="P38" s="100">
        <f t="shared" si="3"/>
        <v>-11138178</v>
      </c>
      <c r="Q38" s="100">
        <f t="shared" si="3"/>
        <v>25316611</v>
      </c>
      <c r="R38" s="100">
        <f t="shared" si="3"/>
        <v>35605385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129913650</v>
      </c>
      <c r="X38" s="100">
        <f t="shared" si="3"/>
        <v>1250097829</v>
      </c>
      <c r="Y38" s="100">
        <f t="shared" si="3"/>
        <v>-1120184179</v>
      </c>
      <c r="Z38" s="137">
        <f>+IF(X38&lt;&gt;0,+(Y38/X38)*100,0)</f>
        <v>-89.60772133298377</v>
      </c>
      <c r="AA38" s="102">
        <f>+AA17+AA27+AA36</f>
        <v>668735702</v>
      </c>
    </row>
    <row r="39" spans="1:27" ht="12.75">
      <c r="A39" s="249" t="s">
        <v>200</v>
      </c>
      <c r="B39" s="182"/>
      <c r="C39" s="153">
        <v>77262372</v>
      </c>
      <c r="D39" s="153"/>
      <c r="E39" s="99">
        <v>-121137612</v>
      </c>
      <c r="F39" s="100">
        <v>-121137612</v>
      </c>
      <c r="G39" s="100">
        <v>-76049170</v>
      </c>
      <c r="H39" s="100">
        <v>141383822</v>
      </c>
      <c r="I39" s="100">
        <v>92797536</v>
      </c>
      <c r="J39" s="100">
        <v>-76049170</v>
      </c>
      <c r="K39" s="100">
        <v>60230990</v>
      </c>
      <c r="L39" s="100">
        <v>-77740942</v>
      </c>
      <c r="M39" s="100">
        <v>-40247704</v>
      </c>
      <c r="N39" s="100">
        <v>60230990</v>
      </c>
      <c r="O39" s="100">
        <v>18259095</v>
      </c>
      <c r="P39" s="100">
        <v>39686047</v>
      </c>
      <c r="Q39" s="100">
        <v>28547869</v>
      </c>
      <c r="R39" s="100">
        <v>18259095</v>
      </c>
      <c r="S39" s="100"/>
      <c r="T39" s="100"/>
      <c r="U39" s="100"/>
      <c r="V39" s="100"/>
      <c r="W39" s="100">
        <v>-76049170</v>
      </c>
      <c r="X39" s="100">
        <v>-121137612</v>
      </c>
      <c r="Y39" s="100">
        <v>45088442</v>
      </c>
      <c r="Z39" s="137">
        <v>-37.22</v>
      </c>
      <c r="AA39" s="102">
        <v>-121137612</v>
      </c>
    </row>
    <row r="40" spans="1:27" ht="12.75">
      <c r="A40" s="269" t="s">
        <v>201</v>
      </c>
      <c r="B40" s="256"/>
      <c r="C40" s="257">
        <v>-20790414</v>
      </c>
      <c r="D40" s="257"/>
      <c r="E40" s="258">
        <v>547598090</v>
      </c>
      <c r="F40" s="259">
        <v>547598090</v>
      </c>
      <c r="G40" s="259">
        <v>141383822</v>
      </c>
      <c r="H40" s="259">
        <v>92797536</v>
      </c>
      <c r="I40" s="259">
        <v>60230990</v>
      </c>
      <c r="J40" s="259">
        <v>60230990</v>
      </c>
      <c r="K40" s="259">
        <v>-77740942</v>
      </c>
      <c r="L40" s="259">
        <v>-40247704</v>
      </c>
      <c r="M40" s="259">
        <v>18259095</v>
      </c>
      <c r="N40" s="259">
        <v>18259095</v>
      </c>
      <c r="O40" s="259">
        <v>39686047</v>
      </c>
      <c r="P40" s="259">
        <v>28547869</v>
      </c>
      <c r="Q40" s="259">
        <v>53864480</v>
      </c>
      <c r="R40" s="259">
        <v>53864480</v>
      </c>
      <c r="S40" s="259"/>
      <c r="T40" s="259"/>
      <c r="U40" s="259"/>
      <c r="V40" s="259"/>
      <c r="W40" s="259">
        <v>53864480</v>
      </c>
      <c r="X40" s="259">
        <v>1128960217</v>
      </c>
      <c r="Y40" s="259">
        <v>-1075095737</v>
      </c>
      <c r="Z40" s="260">
        <v>-95.23</v>
      </c>
      <c r="AA40" s="261">
        <v>547598090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41994808</v>
      </c>
      <c r="D5" s="200">
        <f t="shared" si="0"/>
        <v>0</v>
      </c>
      <c r="E5" s="106">
        <f t="shared" si="0"/>
        <v>324111189</v>
      </c>
      <c r="F5" s="106">
        <f t="shared" si="0"/>
        <v>292672367</v>
      </c>
      <c r="G5" s="106">
        <f t="shared" si="0"/>
        <v>0</v>
      </c>
      <c r="H5" s="106">
        <f t="shared" si="0"/>
        <v>13896114</v>
      </c>
      <c r="I5" s="106">
        <f t="shared" si="0"/>
        <v>8437324</v>
      </c>
      <c r="J5" s="106">
        <f t="shared" si="0"/>
        <v>22333438</v>
      </c>
      <c r="K5" s="106">
        <f t="shared" si="0"/>
        <v>18647074</v>
      </c>
      <c r="L5" s="106">
        <f t="shared" si="0"/>
        <v>19371386</v>
      </c>
      <c r="M5" s="106">
        <f t="shared" si="0"/>
        <v>11878825</v>
      </c>
      <c r="N5" s="106">
        <f t="shared" si="0"/>
        <v>49897285</v>
      </c>
      <c r="O5" s="106">
        <f t="shared" si="0"/>
        <v>6961859</v>
      </c>
      <c r="P5" s="106">
        <f t="shared" si="0"/>
        <v>8862828</v>
      </c>
      <c r="Q5" s="106">
        <f t="shared" si="0"/>
        <v>31739431</v>
      </c>
      <c r="R5" s="106">
        <f t="shared" si="0"/>
        <v>47564118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119794841</v>
      </c>
      <c r="X5" s="106">
        <f t="shared" si="0"/>
        <v>219504277</v>
      </c>
      <c r="Y5" s="106">
        <f t="shared" si="0"/>
        <v>-99709436</v>
      </c>
      <c r="Z5" s="201">
        <f>+IF(X5&lt;&gt;0,+(Y5/X5)*100,0)</f>
        <v>-45.42482605020038</v>
      </c>
      <c r="AA5" s="199">
        <f>SUM(AA11:AA18)</f>
        <v>292672367</v>
      </c>
    </row>
    <row r="6" spans="1:27" ht="12.75">
      <c r="A6" s="291" t="s">
        <v>205</v>
      </c>
      <c r="B6" s="142"/>
      <c r="C6" s="62"/>
      <c r="D6" s="156"/>
      <c r="E6" s="60">
        <v>73981024</v>
      </c>
      <c r="F6" s="60">
        <v>99246632</v>
      </c>
      <c r="G6" s="60"/>
      <c r="H6" s="60">
        <v>4784307</v>
      </c>
      <c r="I6" s="60">
        <v>5813821</v>
      </c>
      <c r="J6" s="60">
        <v>10598128</v>
      </c>
      <c r="K6" s="60">
        <v>7032337</v>
      </c>
      <c r="L6" s="60">
        <v>5653638</v>
      </c>
      <c r="M6" s="60">
        <v>8230206</v>
      </c>
      <c r="N6" s="60">
        <v>20916181</v>
      </c>
      <c r="O6" s="60">
        <v>1550036</v>
      </c>
      <c r="P6" s="60">
        <v>2693429</v>
      </c>
      <c r="Q6" s="60">
        <v>20011450</v>
      </c>
      <c r="R6" s="60">
        <v>24254915</v>
      </c>
      <c r="S6" s="60"/>
      <c r="T6" s="60"/>
      <c r="U6" s="60"/>
      <c r="V6" s="60"/>
      <c r="W6" s="60">
        <v>55769224</v>
      </c>
      <c r="X6" s="60">
        <v>74434974</v>
      </c>
      <c r="Y6" s="60">
        <v>-18665750</v>
      </c>
      <c r="Z6" s="140">
        <v>-25.08</v>
      </c>
      <c r="AA6" s="155">
        <v>99246632</v>
      </c>
    </row>
    <row r="7" spans="1:27" ht="12.75">
      <c r="A7" s="291" t="s">
        <v>206</v>
      </c>
      <c r="B7" s="142"/>
      <c r="C7" s="62">
        <v>490528</v>
      </c>
      <c r="D7" s="156"/>
      <c r="E7" s="60">
        <v>84000000</v>
      </c>
      <c r="F7" s="60">
        <v>52000000</v>
      </c>
      <c r="G7" s="60"/>
      <c r="H7" s="60">
        <v>542543</v>
      </c>
      <c r="I7" s="60">
        <v>-13250</v>
      </c>
      <c r="J7" s="60">
        <v>529293</v>
      </c>
      <c r="K7" s="60">
        <v>1902891</v>
      </c>
      <c r="L7" s="60">
        <v>2990179</v>
      </c>
      <c r="M7" s="60">
        <v>-310533</v>
      </c>
      <c r="N7" s="60">
        <v>4582537</v>
      </c>
      <c r="O7" s="60">
        <v>-37393</v>
      </c>
      <c r="P7" s="60">
        <v>-26016</v>
      </c>
      <c r="Q7" s="60">
        <v>67572</v>
      </c>
      <c r="R7" s="60">
        <v>4163</v>
      </c>
      <c r="S7" s="60"/>
      <c r="T7" s="60"/>
      <c r="U7" s="60"/>
      <c r="V7" s="60"/>
      <c r="W7" s="60">
        <v>5115993</v>
      </c>
      <c r="X7" s="60">
        <v>39000000</v>
      </c>
      <c r="Y7" s="60">
        <v>-33884007</v>
      </c>
      <c r="Z7" s="140">
        <v>-86.88</v>
      </c>
      <c r="AA7" s="155">
        <v>52000000</v>
      </c>
    </row>
    <row r="8" spans="1:27" ht="12.75">
      <c r="A8" s="291" t="s">
        <v>207</v>
      </c>
      <c r="B8" s="142"/>
      <c r="C8" s="62"/>
      <c r="D8" s="156"/>
      <c r="E8" s="60">
        <v>64098469</v>
      </c>
      <c r="F8" s="60">
        <v>63268258</v>
      </c>
      <c r="G8" s="60"/>
      <c r="H8" s="60">
        <v>7421308</v>
      </c>
      <c r="I8" s="60">
        <v>147817</v>
      </c>
      <c r="J8" s="60">
        <v>7569125</v>
      </c>
      <c r="K8" s="60">
        <v>2644962</v>
      </c>
      <c r="L8" s="60">
        <v>2620846</v>
      </c>
      <c r="M8" s="60"/>
      <c r="N8" s="60">
        <v>5265808</v>
      </c>
      <c r="O8" s="60">
        <v>3883577</v>
      </c>
      <c r="P8" s="60">
        <v>2033690</v>
      </c>
      <c r="Q8" s="60">
        <v>3367330</v>
      </c>
      <c r="R8" s="60">
        <v>9284597</v>
      </c>
      <c r="S8" s="60"/>
      <c r="T8" s="60"/>
      <c r="U8" s="60"/>
      <c r="V8" s="60"/>
      <c r="W8" s="60">
        <v>22119530</v>
      </c>
      <c r="X8" s="60">
        <v>47451194</v>
      </c>
      <c r="Y8" s="60">
        <v>-25331664</v>
      </c>
      <c r="Z8" s="140">
        <v>-53.38</v>
      </c>
      <c r="AA8" s="155">
        <v>63268258</v>
      </c>
    </row>
    <row r="9" spans="1:27" ht="12.75">
      <c r="A9" s="291" t="s">
        <v>208</v>
      </c>
      <c r="B9" s="142"/>
      <c r="C9" s="62">
        <v>1012334</v>
      </c>
      <c r="D9" s="156"/>
      <c r="E9" s="60">
        <v>4000000</v>
      </c>
      <c r="F9" s="60">
        <v>13247049</v>
      </c>
      <c r="G9" s="60"/>
      <c r="H9" s="60">
        <v>554109</v>
      </c>
      <c r="I9" s="60">
        <v>218672</v>
      </c>
      <c r="J9" s="60">
        <v>772781</v>
      </c>
      <c r="K9" s="60">
        <v>619744</v>
      </c>
      <c r="L9" s="60">
        <v>2375610</v>
      </c>
      <c r="M9" s="60">
        <v>385445</v>
      </c>
      <c r="N9" s="60">
        <v>3380799</v>
      </c>
      <c r="O9" s="60">
        <v>539500</v>
      </c>
      <c r="P9" s="60">
        <v>1270105</v>
      </c>
      <c r="Q9" s="60">
        <v>2475451</v>
      </c>
      <c r="R9" s="60">
        <v>4285056</v>
      </c>
      <c r="S9" s="60"/>
      <c r="T9" s="60"/>
      <c r="U9" s="60"/>
      <c r="V9" s="60"/>
      <c r="W9" s="60">
        <v>8438636</v>
      </c>
      <c r="X9" s="60">
        <v>9935287</v>
      </c>
      <c r="Y9" s="60">
        <v>-1496651</v>
      </c>
      <c r="Z9" s="140">
        <v>-15.06</v>
      </c>
      <c r="AA9" s="155">
        <v>13247049</v>
      </c>
    </row>
    <row r="10" spans="1:27" ht="12.75">
      <c r="A10" s="291" t="s">
        <v>209</v>
      </c>
      <c r="B10" s="142"/>
      <c r="C10" s="62"/>
      <c r="D10" s="156"/>
      <c r="E10" s="60">
        <v>730000</v>
      </c>
      <c r="F10" s="60">
        <v>730000</v>
      </c>
      <c r="G10" s="60"/>
      <c r="H10" s="60">
        <v>513000</v>
      </c>
      <c r="I10" s="60"/>
      <c r="J10" s="60">
        <v>513000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513000</v>
      </c>
      <c r="X10" s="60">
        <v>547500</v>
      </c>
      <c r="Y10" s="60">
        <v>-34500</v>
      </c>
      <c r="Z10" s="140">
        <v>-6.3</v>
      </c>
      <c r="AA10" s="155">
        <v>730000</v>
      </c>
    </row>
    <row r="11" spans="1:27" ht="12.75">
      <c r="A11" s="292" t="s">
        <v>210</v>
      </c>
      <c r="B11" s="142"/>
      <c r="C11" s="293">
        <f aca="true" t="shared" si="1" ref="C11:Y11">SUM(C6:C10)</f>
        <v>1502862</v>
      </c>
      <c r="D11" s="294">
        <f t="shared" si="1"/>
        <v>0</v>
      </c>
      <c r="E11" s="295">
        <f t="shared" si="1"/>
        <v>226809493</v>
      </c>
      <c r="F11" s="295">
        <f t="shared" si="1"/>
        <v>228491939</v>
      </c>
      <c r="G11" s="295">
        <f t="shared" si="1"/>
        <v>0</v>
      </c>
      <c r="H11" s="295">
        <f t="shared" si="1"/>
        <v>13815267</v>
      </c>
      <c r="I11" s="295">
        <f t="shared" si="1"/>
        <v>6167060</v>
      </c>
      <c r="J11" s="295">
        <f t="shared" si="1"/>
        <v>19982327</v>
      </c>
      <c r="K11" s="295">
        <f t="shared" si="1"/>
        <v>12199934</v>
      </c>
      <c r="L11" s="295">
        <f t="shared" si="1"/>
        <v>13640273</v>
      </c>
      <c r="M11" s="295">
        <f t="shared" si="1"/>
        <v>8305118</v>
      </c>
      <c r="N11" s="295">
        <f t="shared" si="1"/>
        <v>34145325</v>
      </c>
      <c r="O11" s="295">
        <f t="shared" si="1"/>
        <v>5935720</v>
      </c>
      <c r="P11" s="295">
        <f t="shared" si="1"/>
        <v>5971208</v>
      </c>
      <c r="Q11" s="295">
        <f t="shared" si="1"/>
        <v>25921803</v>
      </c>
      <c r="R11" s="295">
        <f t="shared" si="1"/>
        <v>37828731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91956383</v>
      </c>
      <c r="X11" s="295">
        <f t="shared" si="1"/>
        <v>171368955</v>
      </c>
      <c r="Y11" s="295">
        <f t="shared" si="1"/>
        <v>-79412572</v>
      </c>
      <c r="Z11" s="296">
        <f>+IF(X11&lt;&gt;0,+(Y11/X11)*100,0)</f>
        <v>-46.34011568781522</v>
      </c>
      <c r="AA11" s="297">
        <f>SUM(AA6:AA10)</f>
        <v>228491939</v>
      </c>
    </row>
    <row r="12" spans="1:27" ht="12.75">
      <c r="A12" s="298" t="s">
        <v>211</v>
      </c>
      <c r="B12" s="136"/>
      <c r="C12" s="62">
        <v>1689375</v>
      </c>
      <c r="D12" s="156"/>
      <c r="E12" s="60">
        <v>31287508</v>
      </c>
      <c r="F12" s="60">
        <v>36848742</v>
      </c>
      <c r="G12" s="60"/>
      <c r="H12" s="60"/>
      <c r="I12" s="60">
        <v>1265640</v>
      </c>
      <c r="J12" s="60">
        <v>1265640</v>
      </c>
      <c r="K12" s="60">
        <v>5479852</v>
      </c>
      <c r="L12" s="60">
        <v>5728713</v>
      </c>
      <c r="M12" s="60">
        <v>3486707</v>
      </c>
      <c r="N12" s="60">
        <v>14695272</v>
      </c>
      <c r="O12" s="60">
        <v>1024039</v>
      </c>
      <c r="P12" s="60">
        <v>2301471</v>
      </c>
      <c r="Q12" s="60">
        <v>5277628</v>
      </c>
      <c r="R12" s="60">
        <v>8603138</v>
      </c>
      <c r="S12" s="60"/>
      <c r="T12" s="60"/>
      <c r="U12" s="60"/>
      <c r="V12" s="60"/>
      <c r="W12" s="60">
        <v>24564050</v>
      </c>
      <c r="X12" s="60">
        <v>27636557</v>
      </c>
      <c r="Y12" s="60">
        <v>-3072507</v>
      </c>
      <c r="Z12" s="140">
        <v>-11.12</v>
      </c>
      <c r="AA12" s="155">
        <v>36848742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37490979</v>
      </c>
      <c r="D15" s="156"/>
      <c r="E15" s="60">
        <v>58000000</v>
      </c>
      <c r="F15" s="60">
        <v>2400000</v>
      </c>
      <c r="G15" s="60"/>
      <c r="H15" s="60"/>
      <c r="I15" s="60">
        <v>325914</v>
      </c>
      <c r="J15" s="60">
        <v>325914</v>
      </c>
      <c r="K15" s="60">
        <v>267071</v>
      </c>
      <c r="L15" s="60">
        <v>2400</v>
      </c>
      <c r="M15" s="60">
        <v>87000</v>
      </c>
      <c r="N15" s="60">
        <v>356471</v>
      </c>
      <c r="O15" s="60">
        <v>2100</v>
      </c>
      <c r="P15" s="60">
        <v>574823</v>
      </c>
      <c r="Q15" s="60">
        <v>540000</v>
      </c>
      <c r="R15" s="60">
        <v>1116923</v>
      </c>
      <c r="S15" s="60"/>
      <c r="T15" s="60"/>
      <c r="U15" s="60"/>
      <c r="V15" s="60"/>
      <c r="W15" s="60">
        <v>1799308</v>
      </c>
      <c r="X15" s="60">
        <v>1800000</v>
      </c>
      <c r="Y15" s="60">
        <v>-692</v>
      </c>
      <c r="Z15" s="140">
        <v>-0.04</v>
      </c>
      <c r="AA15" s="155">
        <v>2400000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1311592</v>
      </c>
      <c r="D18" s="276"/>
      <c r="E18" s="82">
        <v>8014188</v>
      </c>
      <c r="F18" s="82">
        <v>24931686</v>
      </c>
      <c r="G18" s="82"/>
      <c r="H18" s="82">
        <v>80847</v>
      </c>
      <c r="I18" s="82">
        <v>678710</v>
      </c>
      <c r="J18" s="82">
        <v>759557</v>
      </c>
      <c r="K18" s="82">
        <v>700217</v>
      </c>
      <c r="L18" s="82"/>
      <c r="M18" s="82"/>
      <c r="N18" s="82">
        <v>700217</v>
      </c>
      <c r="O18" s="82"/>
      <c r="P18" s="82">
        <v>15326</v>
      </c>
      <c r="Q18" s="82"/>
      <c r="R18" s="82">
        <v>15326</v>
      </c>
      <c r="S18" s="82"/>
      <c r="T18" s="82"/>
      <c r="U18" s="82"/>
      <c r="V18" s="82"/>
      <c r="W18" s="82">
        <v>1475100</v>
      </c>
      <c r="X18" s="82">
        <v>18698765</v>
      </c>
      <c r="Y18" s="82">
        <v>-17223665</v>
      </c>
      <c r="Z18" s="270">
        <v>-92.11</v>
      </c>
      <c r="AA18" s="278">
        <v>24931686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211381614</v>
      </c>
      <c r="D20" s="154">
        <f t="shared" si="2"/>
        <v>0</v>
      </c>
      <c r="E20" s="100">
        <f t="shared" si="2"/>
        <v>99477648</v>
      </c>
      <c r="F20" s="100">
        <f t="shared" si="2"/>
        <v>78747320</v>
      </c>
      <c r="G20" s="100">
        <f t="shared" si="2"/>
        <v>0</v>
      </c>
      <c r="H20" s="100">
        <f t="shared" si="2"/>
        <v>9083499</v>
      </c>
      <c r="I20" s="100">
        <f t="shared" si="2"/>
        <v>1345129</v>
      </c>
      <c r="J20" s="100">
        <f t="shared" si="2"/>
        <v>10428628</v>
      </c>
      <c r="K20" s="100">
        <f t="shared" si="2"/>
        <v>7434499</v>
      </c>
      <c r="L20" s="100">
        <f t="shared" si="2"/>
        <v>2365378</v>
      </c>
      <c r="M20" s="100">
        <f t="shared" si="2"/>
        <v>221737</v>
      </c>
      <c r="N20" s="100">
        <f t="shared" si="2"/>
        <v>10021614</v>
      </c>
      <c r="O20" s="100">
        <f t="shared" si="2"/>
        <v>2796196</v>
      </c>
      <c r="P20" s="100">
        <f t="shared" si="2"/>
        <v>1414746</v>
      </c>
      <c r="Q20" s="100">
        <f t="shared" si="2"/>
        <v>4469392</v>
      </c>
      <c r="R20" s="100">
        <f t="shared" si="2"/>
        <v>8680334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29130576</v>
      </c>
      <c r="X20" s="100">
        <f t="shared" si="2"/>
        <v>59060490</v>
      </c>
      <c r="Y20" s="100">
        <f t="shared" si="2"/>
        <v>-29929914</v>
      </c>
      <c r="Z20" s="137">
        <f>+IF(X20&lt;&gt;0,+(Y20/X20)*100,0)</f>
        <v>-50.67671128363479</v>
      </c>
      <c r="AA20" s="153">
        <f>SUM(AA26:AA33)</f>
        <v>78747320</v>
      </c>
    </row>
    <row r="21" spans="1:27" ht="12.75">
      <c r="A21" s="291" t="s">
        <v>205</v>
      </c>
      <c r="B21" s="142"/>
      <c r="C21" s="62"/>
      <c r="D21" s="156"/>
      <c r="E21" s="60">
        <v>14763333</v>
      </c>
      <c r="F21" s="60">
        <v>18903223</v>
      </c>
      <c r="G21" s="60"/>
      <c r="H21" s="60">
        <v>4507157</v>
      </c>
      <c r="I21" s="60">
        <v>1169123</v>
      </c>
      <c r="J21" s="60">
        <v>5676280</v>
      </c>
      <c r="K21" s="60">
        <v>6001200</v>
      </c>
      <c r="L21" s="60">
        <v>506592</v>
      </c>
      <c r="M21" s="60">
        <v>207664</v>
      </c>
      <c r="N21" s="60">
        <v>6715456</v>
      </c>
      <c r="O21" s="60">
        <v>1249812</v>
      </c>
      <c r="P21" s="60"/>
      <c r="Q21" s="60">
        <v>2957739</v>
      </c>
      <c r="R21" s="60">
        <v>4207551</v>
      </c>
      <c r="S21" s="60"/>
      <c r="T21" s="60"/>
      <c r="U21" s="60"/>
      <c r="V21" s="60"/>
      <c r="W21" s="60">
        <v>16599287</v>
      </c>
      <c r="X21" s="60">
        <v>14177417</v>
      </c>
      <c r="Y21" s="60">
        <v>2421870</v>
      </c>
      <c r="Z21" s="140">
        <v>17.08</v>
      </c>
      <c r="AA21" s="155">
        <v>18903223</v>
      </c>
    </row>
    <row r="22" spans="1:27" ht="12.75">
      <c r="A22" s="291" t="s">
        <v>206</v>
      </c>
      <c r="B22" s="142"/>
      <c r="C22" s="62"/>
      <c r="D22" s="156"/>
      <c r="E22" s="60">
        <v>57500000</v>
      </c>
      <c r="F22" s="60">
        <v>45500000</v>
      </c>
      <c r="G22" s="60"/>
      <c r="H22" s="60"/>
      <c r="I22" s="60"/>
      <c r="J22" s="60"/>
      <c r="K22" s="60">
        <v>1115603</v>
      </c>
      <c r="L22" s="60"/>
      <c r="M22" s="60">
        <v>14073</v>
      </c>
      <c r="N22" s="60">
        <v>1129676</v>
      </c>
      <c r="O22" s="60">
        <v>3661</v>
      </c>
      <c r="P22" s="60">
        <v>252279</v>
      </c>
      <c r="Q22" s="60">
        <v>105536</v>
      </c>
      <c r="R22" s="60">
        <v>361476</v>
      </c>
      <c r="S22" s="60"/>
      <c r="T22" s="60"/>
      <c r="U22" s="60"/>
      <c r="V22" s="60"/>
      <c r="W22" s="60">
        <v>1491152</v>
      </c>
      <c r="X22" s="60">
        <v>34125000</v>
      </c>
      <c r="Y22" s="60">
        <v>-32633848</v>
      </c>
      <c r="Z22" s="140">
        <v>-95.63</v>
      </c>
      <c r="AA22" s="155">
        <v>45500000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>
        <v>164514034</v>
      </c>
      <c r="D25" s="156"/>
      <c r="E25" s="60">
        <v>2200000</v>
      </c>
      <c r="F25" s="60">
        <v>1100000</v>
      </c>
      <c r="G25" s="60"/>
      <c r="H25" s="60"/>
      <c r="I25" s="60">
        <v>27890</v>
      </c>
      <c r="J25" s="60">
        <v>27890</v>
      </c>
      <c r="K25" s="60">
        <v>111164</v>
      </c>
      <c r="L25" s="60"/>
      <c r="M25" s="60"/>
      <c r="N25" s="60">
        <v>111164</v>
      </c>
      <c r="O25" s="60">
        <v>219250</v>
      </c>
      <c r="P25" s="60"/>
      <c r="Q25" s="60">
        <v>211414</v>
      </c>
      <c r="R25" s="60">
        <v>430664</v>
      </c>
      <c r="S25" s="60"/>
      <c r="T25" s="60"/>
      <c r="U25" s="60"/>
      <c r="V25" s="60"/>
      <c r="W25" s="60">
        <v>569718</v>
      </c>
      <c r="X25" s="60">
        <v>825000</v>
      </c>
      <c r="Y25" s="60">
        <v>-255282</v>
      </c>
      <c r="Z25" s="140">
        <v>-30.94</v>
      </c>
      <c r="AA25" s="155">
        <v>1100000</v>
      </c>
    </row>
    <row r="26" spans="1:27" ht="12.75">
      <c r="A26" s="292" t="s">
        <v>210</v>
      </c>
      <c r="B26" s="302"/>
      <c r="C26" s="293">
        <f aca="true" t="shared" si="3" ref="C26:Y26">SUM(C21:C25)</f>
        <v>164514034</v>
      </c>
      <c r="D26" s="294">
        <f t="shared" si="3"/>
        <v>0</v>
      </c>
      <c r="E26" s="295">
        <f t="shared" si="3"/>
        <v>74463333</v>
      </c>
      <c r="F26" s="295">
        <f t="shared" si="3"/>
        <v>65503223</v>
      </c>
      <c r="G26" s="295">
        <f t="shared" si="3"/>
        <v>0</v>
      </c>
      <c r="H26" s="295">
        <f t="shared" si="3"/>
        <v>4507157</v>
      </c>
      <c r="I26" s="295">
        <f t="shared" si="3"/>
        <v>1197013</v>
      </c>
      <c r="J26" s="295">
        <f t="shared" si="3"/>
        <v>5704170</v>
      </c>
      <c r="K26" s="295">
        <f t="shared" si="3"/>
        <v>7227967</v>
      </c>
      <c r="L26" s="295">
        <f t="shared" si="3"/>
        <v>506592</v>
      </c>
      <c r="M26" s="295">
        <f t="shared" si="3"/>
        <v>221737</v>
      </c>
      <c r="N26" s="295">
        <f t="shared" si="3"/>
        <v>7956296</v>
      </c>
      <c r="O26" s="295">
        <f t="shared" si="3"/>
        <v>1472723</v>
      </c>
      <c r="P26" s="295">
        <f t="shared" si="3"/>
        <v>252279</v>
      </c>
      <c r="Q26" s="295">
        <f t="shared" si="3"/>
        <v>3274689</v>
      </c>
      <c r="R26" s="295">
        <f t="shared" si="3"/>
        <v>4999691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18660157</v>
      </c>
      <c r="X26" s="295">
        <f t="shared" si="3"/>
        <v>49127417</v>
      </c>
      <c r="Y26" s="295">
        <f t="shared" si="3"/>
        <v>-30467260</v>
      </c>
      <c r="Z26" s="296">
        <f>+IF(X26&lt;&gt;0,+(Y26/X26)*100,0)</f>
        <v>-62.01681639399035</v>
      </c>
      <c r="AA26" s="297">
        <f>SUM(AA21:AA25)</f>
        <v>65503223</v>
      </c>
    </row>
    <row r="27" spans="1:27" ht="12.75">
      <c r="A27" s="298" t="s">
        <v>211</v>
      </c>
      <c r="B27" s="147"/>
      <c r="C27" s="62">
        <v>45860684</v>
      </c>
      <c r="D27" s="156"/>
      <c r="E27" s="60">
        <v>25014315</v>
      </c>
      <c r="F27" s="60">
        <v>13244097</v>
      </c>
      <c r="G27" s="60"/>
      <c r="H27" s="60">
        <v>4576342</v>
      </c>
      <c r="I27" s="60">
        <v>148116</v>
      </c>
      <c r="J27" s="60">
        <v>4724458</v>
      </c>
      <c r="K27" s="60">
        <v>206532</v>
      </c>
      <c r="L27" s="60">
        <v>1858786</v>
      </c>
      <c r="M27" s="60"/>
      <c r="N27" s="60">
        <v>2065318</v>
      </c>
      <c r="O27" s="60">
        <v>1323473</v>
      </c>
      <c r="P27" s="60">
        <v>1162467</v>
      </c>
      <c r="Q27" s="60">
        <v>1194703</v>
      </c>
      <c r="R27" s="60">
        <v>3680643</v>
      </c>
      <c r="S27" s="60"/>
      <c r="T27" s="60"/>
      <c r="U27" s="60"/>
      <c r="V27" s="60"/>
      <c r="W27" s="60">
        <v>10470419</v>
      </c>
      <c r="X27" s="60">
        <v>9933073</v>
      </c>
      <c r="Y27" s="60">
        <v>537346</v>
      </c>
      <c r="Z27" s="140">
        <v>5.41</v>
      </c>
      <c r="AA27" s="155">
        <v>13244097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1006896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88744357</v>
      </c>
      <c r="F36" s="60">
        <f t="shared" si="4"/>
        <v>118149855</v>
      </c>
      <c r="G36" s="60">
        <f t="shared" si="4"/>
        <v>0</v>
      </c>
      <c r="H36" s="60">
        <f t="shared" si="4"/>
        <v>9291464</v>
      </c>
      <c r="I36" s="60">
        <f t="shared" si="4"/>
        <v>6982944</v>
      </c>
      <c r="J36" s="60">
        <f t="shared" si="4"/>
        <v>16274408</v>
      </c>
      <c r="K36" s="60">
        <f t="shared" si="4"/>
        <v>13033537</v>
      </c>
      <c r="L36" s="60">
        <f t="shared" si="4"/>
        <v>6160230</v>
      </c>
      <c r="M36" s="60">
        <f t="shared" si="4"/>
        <v>8437870</v>
      </c>
      <c r="N36" s="60">
        <f t="shared" si="4"/>
        <v>27631637</v>
      </c>
      <c r="O36" s="60">
        <f t="shared" si="4"/>
        <v>2799848</v>
      </c>
      <c r="P36" s="60">
        <f t="shared" si="4"/>
        <v>2693429</v>
      </c>
      <c r="Q36" s="60">
        <f t="shared" si="4"/>
        <v>22969189</v>
      </c>
      <c r="R36" s="60">
        <f t="shared" si="4"/>
        <v>28462466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72368511</v>
      </c>
      <c r="X36" s="60">
        <f t="shared" si="4"/>
        <v>88612391</v>
      </c>
      <c r="Y36" s="60">
        <f t="shared" si="4"/>
        <v>-16243880</v>
      </c>
      <c r="Z36" s="140">
        <f aca="true" t="shared" si="5" ref="Z36:Z49">+IF(X36&lt;&gt;0,+(Y36/X36)*100,0)</f>
        <v>-18.33138663417851</v>
      </c>
      <c r="AA36" s="155">
        <f>AA6+AA21</f>
        <v>118149855</v>
      </c>
    </row>
    <row r="37" spans="1:27" ht="12.75">
      <c r="A37" s="291" t="s">
        <v>206</v>
      </c>
      <c r="B37" s="142"/>
      <c r="C37" s="62">
        <f t="shared" si="4"/>
        <v>490528</v>
      </c>
      <c r="D37" s="156">
        <f t="shared" si="4"/>
        <v>0</v>
      </c>
      <c r="E37" s="60">
        <f t="shared" si="4"/>
        <v>141500000</v>
      </c>
      <c r="F37" s="60">
        <f t="shared" si="4"/>
        <v>97500000</v>
      </c>
      <c r="G37" s="60">
        <f t="shared" si="4"/>
        <v>0</v>
      </c>
      <c r="H37" s="60">
        <f t="shared" si="4"/>
        <v>542543</v>
      </c>
      <c r="I37" s="60">
        <f t="shared" si="4"/>
        <v>-13250</v>
      </c>
      <c r="J37" s="60">
        <f t="shared" si="4"/>
        <v>529293</v>
      </c>
      <c r="K37" s="60">
        <f t="shared" si="4"/>
        <v>3018494</v>
      </c>
      <c r="L37" s="60">
        <f t="shared" si="4"/>
        <v>2990179</v>
      </c>
      <c r="M37" s="60">
        <f t="shared" si="4"/>
        <v>-296460</v>
      </c>
      <c r="N37" s="60">
        <f t="shared" si="4"/>
        <v>5712213</v>
      </c>
      <c r="O37" s="60">
        <f t="shared" si="4"/>
        <v>-33732</v>
      </c>
      <c r="P37" s="60">
        <f t="shared" si="4"/>
        <v>226263</v>
      </c>
      <c r="Q37" s="60">
        <f t="shared" si="4"/>
        <v>173108</v>
      </c>
      <c r="R37" s="60">
        <f t="shared" si="4"/>
        <v>365639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6607145</v>
      </c>
      <c r="X37" s="60">
        <f t="shared" si="4"/>
        <v>73125000</v>
      </c>
      <c r="Y37" s="60">
        <f t="shared" si="4"/>
        <v>-66517855</v>
      </c>
      <c r="Z37" s="140">
        <f t="shared" si="5"/>
        <v>-90.96458803418803</v>
      </c>
      <c r="AA37" s="155">
        <f>AA7+AA22</f>
        <v>97500000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64098469</v>
      </c>
      <c r="F38" s="60">
        <f t="shared" si="4"/>
        <v>63268258</v>
      </c>
      <c r="G38" s="60">
        <f t="shared" si="4"/>
        <v>0</v>
      </c>
      <c r="H38" s="60">
        <f t="shared" si="4"/>
        <v>7421308</v>
      </c>
      <c r="I38" s="60">
        <f t="shared" si="4"/>
        <v>147817</v>
      </c>
      <c r="J38" s="60">
        <f t="shared" si="4"/>
        <v>7569125</v>
      </c>
      <c r="K38" s="60">
        <f t="shared" si="4"/>
        <v>2644962</v>
      </c>
      <c r="L38" s="60">
        <f t="shared" si="4"/>
        <v>2620846</v>
      </c>
      <c r="M38" s="60">
        <f t="shared" si="4"/>
        <v>0</v>
      </c>
      <c r="N38" s="60">
        <f t="shared" si="4"/>
        <v>5265808</v>
      </c>
      <c r="O38" s="60">
        <f t="shared" si="4"/>
        <v>3883577</v>
      </c>
      <c r="P38" s="60">
        <f t="shared" si="4"/>
        <v>2033690</v>
      </c>
      <c r="Q38" s="60">
        <f t="shared" si="4"/>
        <v>3367330</v>
      </c>
      <c r="R38" s="60">
        <f t="shared" si="4"/>
        <v>9284597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22119530</v>
      </c>
      <c r="X38" s="60">
        <f t="shared" si="4"/>
        <v>47451194</v>
      </c>
      <c r="Y38" s="60">
        <f t="shared" si="4"/>
        <v>-25331664</v>
      </c>
      <c r="Z38" s="140">
        <f t="shared" si="5"/>
        <v>-53.38467141627669</v>
      </c>
      <c r="AA38" s="155">
        <f>AA8+AA23</f>
        <v>63268258</v>
      </c>
    </row>
    <row r="39" spans="1:27" ht="12.75">
      <c r="A39" s="291" t="s">
        <v>208</v>
      </c>
      <c r="B39" s="142"/>
      <c r="C39" s="62">
        <f t="shared" si="4"/>
        <v>1012334</v>
      </c>
      <c r="D39" s="156">
        <f t="shared" si="4"/>
        <v>0</v>
      </c>
      <c r="E39" s="60">
        <f t="shared" si="4"/>
        <v>4000000</v>
      </c>
      <c r="F39" s="60">
        <f t="shared" si="4"/>
        <v>13247049</v>
      </c>
      <c r="G39" s="60">
        <f t="shared" si="4"/>
        <v>0</v>
      </c>
      <c r="H39" s="60">
        <f t="shared" si="4"/>
        <v>554109</v>
      </c>
      <c r="I39" s="60">
        <f t="shared" si="4"/>
        <v>218672</v>
      </c>
      <c r="J39" s="60">
        <f t="shared" si="4"/>
        <v>772781</v>
      </c>
      <c r="K39" s="60">
        <f t="shared" si="4"/>
        <v>619744</v>
      </c>
      <c r="L39" s="60">
        <f t="shared" si="4"/>
        <v>2375610</v>
      </c>
      <c r="M39" s="60">
        <f t="shared" si="4"/>
        <v>385445</v>
      </c>
      <c r="N39" s="60">
        <f t="shared" si="4"/>
        <v>3380799</v>
      </c>
      <c r="O39" s="60">
        <f t="shared" si="4"/>
        <v>539500</v>
      </c>
      <c r="P39" s="60">
        <f t="shared" si="4"/>
        <v>1270105</v>
      </c>
      <c r="Q39" s="60">
        <f t="shared" si="4"/>
        <v>2475451</v>
      </c>
      <c r="R39" s="60">
        <f t="shared" si="4"/>
        <v>4285056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8438636</v>
      </c>
      <c r="X39" s="60">
        <f t="shared" si="4"/>
        <v>9935287</v>
      </c>
      <c r="Y39" s="60">
        <f t="shared" si="4"/>
        <v>-1496651</v>
      </c>
      <c r="Z39" s="140">
        <f t="shared" si="5"/>
        <v>-15.063993621925567</v>
      </c>
      <c r="AA39" s="155">
        <f>AA9+AA24</f>
        <v>13247049</v>
      </c>
    </row>
    <row r="40" spans="1:27" ht="12.75">
      <c r="A40" s="291" t="s">
        <v>209</v>
      </c>
      <c r="B40" s="142"/>
      <c r="C40" s="62">
        <f t="shared" si="4"/>
        <v>164514034</v>
      </c>
      <c r="D40" s="156">
        <f t="shared" si="4"/>
        <v>0</v>
      </c>
      <c r="E40" s="60">
        <f t="shared" si="4"/>
        <v>2930000</v>
      </c>
      <c r="F40" s="60">
        <f t="shared" si="4"/>
        <v>1830000</v>
      </c>
      <c r="G40" s="60">
        <f t="shared" si="4"/>
        <v>0</v>
      </c>
      <c r="H40" s="60">
        <f t="shared" si="4"/>
        <v>513000</v>
      </c>
      <c r="I40" s="60">
        <f t="shared" si="4"/>
        <v>27890</v>
      </c>
      <c r="J40" s="60">
        <f t="shared" si="4"/>
        <v>540890</v>
      </c>
      <c r="K40" s="60">
        <f t="shared" si="4"/>
        <v>111164</v>
      </c>
      <c r="L40" s="60">
        <f t="shared" si="4"/>
        <v>0</v>
      </c>
      <c r="M40" s="60">
        <f t="shared" si="4"/>
        <v>0</v>
      </c>
      <c r="N40" s="60">
        <f t="shared" si="4"/>
        <v>111164</v>
      </c>
      <c r="O40" s="60">
        <f t="shared" si="4"/>
        <v>219250</v>
      </c>
      <c r="P40" s="60">
        <f t="shared" si="4"/>
        <v>0</v>
      </c>
      <c r="Q40" s="60">
        <f t="shared" si="4"/>
        <v>211414</v>
      </c>
      <c r="R40" s="60">
        <f t="shared" si="4"/>
        <v>430664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1082718</v>
      </c>
      <c r="X40" s="60">
        <f t="shared" si="4"/>
        <v>1372500</v>
      </c>
      <c r="Y40" s="60">
        <f t="shared" si="4"/>
        <v>-289782</v>
      </c>
      <c r="Z40" s="140">
        <f t="shared" si="5"/>
        <v>-21.11344262295082</v>
      </c>
      <c r="AA40" s="155">
        <f>AA10+AA25</f>
        <v>1830000</v>
      </c>
    </row>
    <row r="41" spans="1:27" ht="12.75">
      <c r="A41" s="292" t="s">
        <v>210</v>
      </c>
      <c r="B41" s="142"/>
      <c r="C41" s="293">
        <f aca="true" t="shared" si="6" ref="C41:Y41">SUM(C36:C40)</f>
        <v>166016896</v>
      </c>
      <c r="D41" s="294">
        <f t="shared" si="6"/>
        <v>0</v>
      </c>
      <c r="E41" s="295">
        <f t="shared" si="6"/>
        <v>301272826</v>
      </c>
      <c r="F41" s="295">
        <f t="shared" si="6"/>
        <v>293995162</v>
      </c>
      <c r="G41" s="295">
        <f t="shared" si="6"/>
        <v>0</v>
      </c>
      <c r="H41" s="295">
        <f t="shared" si="6"/>
        <v>18322424</v>
      </c>
      <c r="I41" s="295">
        <f t="shared" si="6"/>
        <v>7364073</v>
      </c>
      <c r="J41" s="295">
        <f t="shared" si="6"/>
        <v>25686497</v>
      </c>
      <c r="K41" s="295">
        <f t="shared" si="6"/>
        <v>19427901</v>
      </c>
      <c r="L41" s="295">
        <f t="shared" si="6"/>
        <v>14146865</v>
      </c>
      <c r="M41" s="295">
        <f t="shared" si="6"/>
        <v>8526855</v>
      </c>
      <c r="N41" s="295">
        <f t="shared" si="6"/>
        <v>42101621</v>
      </c>
      <c r="O41" s="295">
        <f t="shared" si="6"/>
        <v>7408443</v>
      </c>
      <c r="P41" s="295">
        <f t="shared" si="6"/>
        <v>6223487</v>
      </c>
      <c r="Q41" s="295">
        <f t="shared" si="6"/>
        <v>29196492</v>
      </c>
      <c r="R41" s="295">
        <f t="shared" si="6"/>
        <v>42828422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110616540</v>
      </c>
      <c r="X41" s="295">
        <f t="shared" si="6"/>
        <v>220496372</v>
      </c>
      <c r="Y41" s="295">
        <f t="shared" si="6"/>
        <v>-109879832</v>
      </c>
      <c r="Z41" s="296">
        <f t="shared" si="5"/>
        <v>-49.83294328307588</v>
      </c>
      <c r="AA41" s="297">
        <f>SUM(AA36:AA40)</f>
        <v>293995162</v>
      </c>
    </row>
    <row r="42" spans="1:27" ht="12.75">
      <c r="A42" s="298" t="s">
        <v>211</v>
      </c>
      <c r="B42" s="136"/>
      <c r="C42" s="95">
        <f aca="true" t="shared" si="7" ref="C42:Y48">C12+C27</f>
        <v>47550059</v>
      </c>
      <c r="D42" s="129">
        <f t="shared" si="7"/>
        <v>0</v>
      </c>
      <c r="E42" s="54">
        <f t="shared" si="7"/>
        <v>56301823</v>
      </c>
      <c r="F42" s="54">
        <f t="shared" si="7"/>
        <v>50092839</v>
      </c>
      <c r="G42" s="54">
        <f t="shared" si="7"/>
        <v>0</v>
      </c>
      <c r="H42" s="54">
        <f t="shared" si="7"/>
        <v>4576342</v>
      </c>
      <c r="I42" s="54">
        <f t="shared" si="7"/>
        <v>1413756</v>
      </c>
      <c r="J42" s="54">
        <f t="shared" si="7"/>
        <v>5990098</v>
      </c>
      <c r="K42" s="54">
        <f t="shared" si="7"/>
        <v>5686384</v>
      </c>
      <c r="L42" s="54">
        <f t="shared" si="7"/>
        <v>7587499</v>
      </c>
      <c r="M42" s="54">
        <f t="shared" si="7"/>
        <v>3486707</v>
      </c>
      <c r="N42" s="54">
        <f t="shared" si="7"/>
        <v>16760590</v>
      </c>
      <c r="O42" s="54">
        <f t="shared" si="7"/>
        <v>2347512</v>
      </c>
      <c r="P42" s="54">
        <f t="shared" si="7"/>
        <v>3463938</v>
      </c>
      <c r="Q42" s="54">
        <f t="shared" si="7"/>
        <v>6472331</v>
      </c>
      <c r="R42" s="54">
        <f t="shared" si="7"/>
        <v>12283781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35034469</v>
      </c>
      <c r="X42" s="54">
        <f t="shared" si="7"/>
        <v>37569630</v>
      </c>
      <c r="Y42" s="54">
        <f t="shared" si="7"/>
        <v>-2535161</v>
      </c>
      <c r="Z42" s="184">
        <f t="shared" si="5"/>
        <v>-6.747899832923561</v>
      </c>
      <c r="AA42" s="130">
        <f aca="true" t="shared" si="8" ref="AA42:AA48">AA12+AA27</f>
        <v>50092839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38497875</v>
      </c>
      <c r="D45" s="129">
        <f t="shared" si="7"/>
        <v>0</v>
      </c>
      <c r="E45" s="54">
        <f t="shared" si="7"/>
        <v>58000000</v>
      </c>
      <c r="F45" s="54">
        <f t="shared" si="7"/>
        <v>2400000</v>
      </c>
      <c r="G45" s="54">
        <f t="shared" si="7"/>
        <v>0</v>
      </c>
      <c r="H45" s="54">
        <f t="shared" si="7"/>
        <v>0</v>
      </c>
      <c r="I45" s="54">
        <f t="shared" si="7"/>
        <v>325914</v>
      </c>
      <c r="J45" s="54">
        <f t="shared" si="7"/>
        <v>325914</v>
      </c>
      <c r="K45" s="54">
        <f t="shared" si="7"/>
        <v>267071</v>
      </c>
      <c r="L45" s="54">
        <f t="shared" si="7"/>
        <v>2400</v>
      </c>
      <c r="M45" s="54">
        <f t="shared" si="7"/>
        <v>87000</v>
      </c>
      <c r="N45" s="54">
        <f t="shared" si="7"/>
        <v>356471</v>
      </c>
      <c r="O45" s="54">
        <f t="shared" si="7"/>
        <v>2100</v>
      </c>
      <c r="P45" s="54">
        <f t="shared" si="7"/>
        <v>574823</v>
      </c>
      <c r="Q45" s="54">
        <f t="shared" si="7"/>
        <v>540000</v>
      </c>
      <c r="R45" s="54">
        <f t="shared" si="7"/>
        <v>1116923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1799308</v>
      </c>
      <c r="X45" s="54">
        <f t="shared" si="7"/>
        <v>1800000</v>
      </c>
      <c r="Y45" s="54">
        <f t="shared" si="7"/>
        <v>-692</v>
      </c>
      <c r="Z45" s="184">
        <f t="shared" si="5"/>
        <v>-0.03844444444444445</v>
      </c>
      <c r="AA45" s="130">
        <f t="shared" si="8"/>
        <v>2400000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1311592</v>
      </c>
      <c r="D48" s="129">
        <f t="shared" si="7"/>
        <v>0</v>
      </c>
      <c r="E48" s="54">
        <f t="shared" si="7"/>
        <v>8014188</v>
      </c>
      <c r="F48" s="54">
        <f t="shared" si="7"/>
        <v>24931686</v>
      </c>
      <c r="G48" s="54">
        <f t="shared" si="7"/>
        <v>0</v>
      </c>
      <c r="H48" s="54">
        <f t="shared" si="7"/>
        <v>80847</v>
      </c>
      <c r="I48" s="54">
        <f t="shared" si="7"/>
        <v>678710</v>
      </c>
      <c r="J48" s="54">
        <f t="shared" si="7"/>
        <v>759557</v>
      </c>
      <c r="K48" s="54">
        <f t="shared" si="7"/>
        <v>700217</v>
      </c>
      <c r="L48" s="54">
        <f t="shared" si="7"/>
        <v>0</v>
      </c>
      <c r="M48" s="54">
        <f t="shared" si="7"/>
        <v>0</v>
      </c>
      <c r="N48" s="54">
        <f t="shared" si="7"/>
        <v>700217</v>
      </c>
      <c r="O48" s="54">
        <f t="shared" si="7"/>
        <v>0</v>
      </c>
      <c r="P48" s="54">
        <f t="shared" si="7"/>
        <v>15326</v>
      </c>
      <c r="Q48" s="54">
        <f t="shared" si="7"/>
        <v>0</v>
      </c>
      <c r="R48" s="54">
        <f t="shared" si="7"/>
        <v>15326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1475100</v>
      </c>
      <c r="X48" s="54">
        <f t="shared" si="7"/>
        <v>18698765</v>
      </c>
      <c r="Y48" s="54">
        <f t="shared" si="7"/>
        <v>-17223665</v>
      </c>
      <c r="Z48" s="184">
        <f t="shared" si="5"/>
        <v>-92.11124371048034</v>
      </c>
      <c r="AA48" s="130">
        <f t="shared" si="8"/>
        <v>24931686</v>
      </c>
    </row>
    <row r="49" spans="1:27" ht="12.75">
      <c r="A49" s="308" t="s">
        <v>220</v>
      </c>
      <c r="B49" s="149"/>
      <c r="C49" s="239">
        <f aca="true" t="shared" si="9" ref="C49:Y49">SUM(C41:C48)</f>
        <v>253376422</v>
      </c>
      <c r="D49" s="218">
        <f t="shared" si="9"/>
        <v>0</v>
      </c>
      <c r="E49" s="220">
        <f t="shared" si="9"/>
        <v>423588837</v>
      </c>
      <c r="F49" s="220">
        <f t="shared" si="9"/>
        <v>371419687</v>
      </c>
      <c r="G49" s="220">
        <f t="shared" si="9"/>
        <v>0</v>
      </c>
      <c r="H49" s="220">
        <f t="shared" si="9"/>
        <v>22979613</v>
      </c>
      <c r="I49" s="220">
        <f t="shared" si="9"/>
        <v>9782453</v>
      </c>
      <c r="J49" s="220">
        <f t="shared" si="9"/>
        <v>32762066</v>
      </c>
      <c r="K49" s="220">
        <f t="shared" si="9"/>
        <v>26081573</v>
      </c>
      <c r="L49" s="220">
        <f t="shared" si="9"/>
        <v>21736764</v>
      </c>
      <c r="M49" s="220">
        <f t="shared" si="9"/>
        <v>12100562</v>
      </c>
      <c r="N49" s="220">
        <f t="shared" si="9"/>
        <v>59918899</v>
      </c>
      <c r="O49" s="220">
        <f t="shared" si="9"/>
        <v>9758055</v>
      </c>
      <c r="P49" s="220">
        <f t="shared" si="9"/>
        <v>10277574</v>
      </c>
      <c r="Q49" s="220">
        <f t="shared" si="9"/>
        <v>36208823</v>
      </c>
      <c r="R49" s="220">
        <f t="shared" si="9"/>
        <v>56244452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148925417</v>
      </c>
      <c r="X49" s="220">
        <f t="shared" si="9"/>
        <v>278564767</v>
      </c>
      <c r="Y49" s="220">
        <f t="shared" si="9"/>
        <v>-129639350</v>
      </c>
      <c r="Z49" s="221">
        <f t="shared" si="5"/>
        <v>-46.538315450352705</v>
      </c>
      <c r="AA49" s="222">
        <f>SUM(AA41:AA48)</f>
        <v>371419687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184813732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82755998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39095472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17849069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23512192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163212731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1554021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20046980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9666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>
        <v>20056</v>
      </c>
      <c r="I66" s="275"/>
      <c r="J66" s="275">
        <v>20056</v>
      </c>
      <c r="K66" s="275">
        <v>212823</v>
      </c>
      <c r="L66" s="275">
        <v>170277</v>
      </c>
      <c r="M66" s="275">
        <v>97753</v>
      </c>
      <c r="N66" s="275">
        <v>480853</v>
      </c>
      <c r="O66" s="275">
        <v>207059</v>
      </c>
      <c r="P66" s="275">
        <v>189913</v>
      </c>
      <c r="Q66" s="275">
        <v>96596</v>
      </c>
      <c r="R66" s="275">
        <v>493568</v>
      </c>
      <c r="S66" s="275"/>
      <c r="T66" s="275"/>
      <c r="U66" s="275"/>
      <c r="V66" s="275"/>
      <c r="W66" s="275">
        <v>994477</v>
      </c>
      <c r="X66" s="275"/>
      <c r="Y66" s="275">
        <v>994477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>
        <v>813308</v>
      </c>
      <c r="J67" s="60">
        <v>813308</v>
      </c>
      <c r="K67" s="60">
        <v>284371</v>
      </c>
      <c r="L67" s="60">
        <v>4799348</v>
      </c>
      <c r="M67" s="60">
        <v>255202</v>
      </c>
      <c r="N67" s="60">
        <v>5338921</v>
      </c>
      <c r="O67" s="60">
        <v>1209908</v>
      </c>
      <c r="P67" s="60">
        <v>1536732</v>
      </c>
      <c r="Q67" s="60">
        <v>1627848</v>
      </c>
      <c r="R67" s="60">
        <v>4374488</v>
      </c>
      <c r="S67" s="60"/>
      <c r="T67" s="60"/>
      <c r="U67" s="60"/>
      <c r="V67" s="60"/>
      <c r="W67" s="60">
        <v>10526717</v>
      </c>
      <c r="X67" s="60"/>
      <c r="Y67" s="60">
        <v>10526717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184804065</v>
      </c>
      <c r="F68" s="60"/>
      <c r="G68" s="60"/>
      <c r="H68" s="60">
        <v>52898</v>
      </c>
      <c r="I68" s="60"/>
      <c r="J68" s="60">
        <v>52898</v>
      </c>
      <c r="K68" s="60">
        <v>1289071</v>
      </c>
      <c r="L68" s="60">
        <v>634415</v>
      </c>
      <c r="M68" s="60"/>
      <c r="N68" s="60">
        <v>1923486</v>
      </c>
      <c r="O68" s="60">
        <v>3600</v>
      </c>
      <c r="P68" s="60">
        <v>545168</v>
      </c>
      <c r="Q68" s="60">
        <v>131536</v>
      </c>
      <c r="R68" s="60">
        <v>680304</v>
      </c>
      <c r="S68" s="60"/>
      <c r="T68" s="60"/>
      <c r="U68" s="60"/>
      <c r="V68" s="60"/>
      <c r="W68" s="60">
        <v>2656688</v>
      </c>
      <c r="X68" s="60"/>
      <c r="Y68" s="60">
        <v>2656688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184813731</v>
      </c>
      <c r="F69" s="220">
        <f t="shared" si="12"/>
        <v>0</v>
      </c>
      <c r="G69" s="220">
        <f t="shared" si="12"/>
        <v>0</v>
      </c>
      <c r="H69" s="220">
        <f t="shared" si="12"/>
        <v>72954</v>
      </c>
      <c r="I69" s="220">
        <f t="shared" si="12"/>
        <v>813308</v>
      </c>
      <c r="J69" s="220">
        <f t="shared" si="12"/>
        <v>886262</v>
      </c>
      <c r="K69" s="220">
        <f t="shared" si="12"/>
        <v>1786265</v>
      </c>
      <c r="L69" s="220">
        <f t="shared" si="12"/>
        <v>5604040</v>
      </c>
      <c r="M69" s="220">
        <f t="shared" si="12"/>
        <v>352955</v>
      </c>
      <c r="N69" s="220">
        <f t="shared" si="12"/>
        <v>7743260</v>
      </c>
      <c r="O69" s="220">
        <f t="shared" si="12"/>
        <v>1420567</v>
      </c>
      <c r="P69" s="220">
        <f t="shared" si="12"/>
        <v>2271813</v>
      </c>
      <c r="Q69" s="220">
        <f t="shared" si="12"/>
        <v>1855980</v>
      </c>
      <c r="R69" s="220">
        <f t="shared" si="12"/>
        <v>5548360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14177882</v>
      </c>
      <c r="X69" s="220">
        <f t="shared" si="12"/>
        <v>0</v>
      </c>
      <c r="Y69" s="220">
        <f t="shared" si="12"/>
        <v>14177882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1502862</v>
      </c>
      <c r="D5" s="357">
        <f t="shared" si="0"/>
        <v>0</v>
      </c>
      <c r="E5" s="356">
        <f t="shared" si="0"/>
        <v>226809493</v>
      </c>
      <c r="F5" s="358">
        <f t="shared" si="0"/>
        <v>228491939</v>
      </c>
      <c r="G5" s="358">
        <f t="shared" si="0"/>
        <v>0</v>
      </c>
      <c r="H5" s="356">
        <f t="shared" si="0"/>
        <v>13815267</v>
      </c>
      <c r="I5" s="356">
        <f t="shared" si="0"/>
        <v>6167060</v>
      </c>
      <c r="J5" s="358">
        <f t="shared" si="0"/>
        <v>19982327</v>
      </c>
      <c r="K5" s="358">
        <f t="shared" si="0"/>
        <v>12199934</v>
      </c>
      <c r="L5" s="356">
        <f t="shared" si="0"/>
        <v>13640273</v>
      </c>
      <c r="M5" s="356">
        <f t="shared" si="0"/>
        <v>8305118</v>
      </c>
      <c r="N5" s="358">
        <f t="shared" si="0"/>
        <v>34145325</v>
      </c>
      <c r="O5" s="358">
        <f t="shared" si="0"/>
        <v>5935720</v>
      </c>
      <c r="P5" s="356">
        <f t="shared" si="0"/>
        <v>5971208</v>
      </c>
      <c r="Q5" s="356">
        <f t="shared" si="0"/>
        <v>25921803</v>
      </c>
      <c r="R5" s="358">
        <f t="shared" si="0"/>
        <v>37828731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91956383</v>
      </c>
      <c r="X5" s="356">
        <f t="shared" si="0"/>
        <v>171368955</v>
      </c>
      <c r="Y5" s="358">
        <f t="shared" si="0"/>
        <v>-79412572</v>
      </c>
      <c r="Z5" s="359">
        <f>+IF(X5&lt;&gt;0,+(Y5/X5)*100,0)</f>
        <v>-46.34011568781522</v>
      </c>
      <c r="AA5" s="360">
        <f>+AA6+AA8+AA11+AA13+AA15</f>
        <v>228491939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73981024</v>
      </c>
      <c r="F6" s="59">
        <f t="shared" si="1"/>
        <v>99246632</v>
      </c>
      <c r="G6" s="59">
        <f t="shared" si="1"/>
        <v>0</v>
      </c>
      <c r="H6" s="60">
        <f t="shared" si="1"/>
        <v>4784307</v>
      </c>
      <c r="I6" s="60">
        <f t="shared" si="1"/>
        <v>5813821</v>
      </c>
      <c r="J6" s="59">
        <f t="shared" si="1"/>
        <v>10598128</v>
      </c>
      <c r="K6" s="59">
        <f t="shared" si="1"/>
        <v>7032337</v>
      </c>
      <c r="L6" s="60">
        <f t="shared" si="1"/>
        <v>5653638</v>
      </c>
      <c r="M6" s="60">
        <f t="shared" si="1"/>
        <v>8230206</v>
      </c>
      <c r="N6" s="59">
        <f t="shared" si="1"/>
        <v>20916181</v>
      </c>
      <c r="O6" s="59">
        <f t="shared" si="1"/>
        <v>1550036</v>
      </c>
      <c r="P6" s="60">
        <f t="shared" si="1"/>
        <v>2693429</v>
      </c>
      <c r="Q6" s="60">
        <f t="shared" si="1"/>
        <v>20011450</v>
      </c>
      <c r="R6" s="59">
        <f t="shared" si="1"/>
        <v>24254915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55769224</v>
      </c>
      <c r="X6" s="60">
        <f t="shared" si="1"/>
        <v>74434974</v>
      </c>
      <c r="Y6" s="59">
        <f t="shared" si="1"/>
        <v>-18665750</v>
      </c>
      <c r="Z6" s="61">
        <f>+IF(X6&lt;&gt;0,+(Y6/X6)*100,0)</f>
        <v>-25.076585638358655</v>
      </c>
      <c r="AA6" s="62">
        <f t="shared" si="1"/>
        <v>99246632</v>
      </c>
    </row>
    <row r="7" spans="1:27" ht="12.75">
      <c r="A7" s="291" t="s">
        <v>229</v>
      </c>
      <c r="B7" s="142"/>
      <c r="C7" s="60"/>
      <c r="D7" s="340"/>
      <c r="E7" s="60">
        <v>73981024</v>
      </c>
      <c r="F7" s="59">
        <v>99246632</v>
      </c>
      <c r="G7" s="59"/>
      <c r="H7" s="60">
        <v>4784307</v>
      </c>
      <c r="I7" s="60">
        <v>5813821</v>
      </c>
      <c r="J7" s="59">
        <v>10598128</v>
      </c>
      <c r="K7" s="59">
        <v>7032337</v>
      </c>
      <c r="L7" s="60">
        <v>5653638</v>
      </c>
      <c r="M7" s="60">
        <v>8230206</v>
      </c>
      <c r="N7" s="59">
        <v>20916181</v>
      </c>
      <c r="O7" s="59">
        <v>1550036</v>
      </c>
      <c r="P7" s="60">
        <v>2693429</v>
      </c>
      <c r="Q7" s="60">
        <v>20011450</v>
      </c>
      <c r="R7" s="59">
        <v>24254915</v>
      </c>
      <c r="S7" s="59"/>
      <c r="T7" s="60"/>
      <c r="U7" s="60"/>
      <c r="V7" s="59"/>
      <c r="W7" s="59">
        <v>55769224</v>
      </c>
      <c r="X7" s="60">
        <v>74434974</v>
      </c>
      <c r="Y7" s="59">
        <v>-18665750</v>
      </c>
      <c r="Z7" s="61">
        <v>-25.08</v>
      </c>
      <c r="AA7" s="62">
        <v>99246632</v>
      </c>
    </row>
    <row r="8" spans="1:27" ht="12.75">
      <c r="A8" s="361" t="s">
        <v>206</v>
      </c>
      <c r="B8" s="142"/>
      <c r="C8" s="60">
        <f aca="true" t="shared" si="2" ref="C8:Y8">SUM(C9:C10)</f>
        <v>490528</v>
      </c>
      <c r="D8" s="340">
        <f t="shared" si="2"/>
        <v>0</v>
      </c>
      <c r="E8" s="60">
        <f t="shared" si="2"/>
        <v>84000000</v>
      </c>
      <c r="F8" s="59">
        <f t="shared" si="2"/>
        <v>52000000</v>
      </c>
      <c r="G8" s="59">
        <f t="shared" si="2"/>
        <v>0</v>
      </c>
      <c r="H8" s="60">
        <f t="shared" si="2"/>
        <v>542543</v>
      </c>
      <c r="I8" s="60">
        <f t="shared" si="2"/>
        <v>-13250</v>
      </c>
      <c r="J8" s="59">
        <f t="shared" si="2"/>
        <v>529293</v>
      </c>
      <c r="K8" s="59">
        <f t="shared" si="2"/>
        <v>1902891</v>
      </c>
      <c r="L8" s="60">
        <f t="shared" si="2"/>
        <v>2990179</v>
      </c>
      <c r="M8" s="60">
        <f t="shared" si="2"/>
        <v>-310533</v>
      </c>
      <c r="N8" s="59">
        <f t="shared" si="2"/>
        <v>4582537</v>
      </c>
      <c r="O8" s="59">
        <f t="shared" si="2"/>
        <v>-37393</v>
      </c>
      <c r="P8" s="60">
        <f t="shared" si="2"/>
        <v>-26016</v>
      </c>
      <c r="Q8" s="60">
        <f t="shared" si="2"/>
        <v>67572</v>
      </c>
      <c r="R8" s="59">
        <f t="shared" si="2"/>
        <v>4163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5115993</v>
      </c>
      <c r="X8" s="60">
        <f t="shared" si="2"/>
        <v>39000000</v>
      </c>
      <c r="Y8" s="59">
        <f t="shared" si="2"/>
        <v>-33884007</v>
      </c>
      <c r="Z8" s="61">
        <f>+IF(X8&lt;&gt;0,+(Y8/X8)*100,0)</f>
        <v>-86.88206923076923</v>
      </c>
      <c r="AA8" s="62">
        <f>SUM(AA9:AA10)</f>
        <v>52000000</v>
      </c>
    </row>
    <row r="9" spans="1:27" ht="12.75">
      <c r="A9" s="291" t="s">
        <v>230</v>
      </c>
      <c r="B9" s="142"/>
      <c r="C9" s="60">
        <v>490528</v>
      </c>
      <c r="D9" s="340"/>
      <c r="E9" s="60">
        <v>84000000</v>
      </c>
      <c r="F9" s="59">
        <v>52000000</v>
      </c>
      <c r="G9" s="59"/>
      <c r="H9" s="60">
        <v>542543</v>
      </c>
      <c r="I9" s="60">
        <v>-13250</v>
      </c>
      <c r="J9" s="59">
        <v>529293</v>
      </c>
      <c r="K9" s="59">
        <v>1902891</v>
      </c>
      <c r="L9" s="60">
        <v>2990179</v>
      </c>
      <c r="M9" s="60">
        <v>-310533</v>
      </c>
      <c r="N9" s="59">
        <v>4582537</v>
      </c>
      <c r="O9" s="59">
        <v>-37393</v>
      </c>
      <c r="P9" s="60">
        <v>-26016</v>
      </c>
      <c r="Q9" s="60">
        <v>67572</v>
      </c>
      <c r="R9" s="59">
        <v>4163</v>
      </c>
      <c r="S9" s="59"/>
      <c r="T9" s="60"/>
      <c r="U9" s="60"/>
      <c r="V9" s="59"/>
      <c r="W9" s="59">
        <v>5115993</v>
      </c>
      <c r="X9" s="60">
        <v>39000000</v>
      </c>
      <c r="Y9" s="59">
        <v>-33884007</v>
      </c>
      <c r="Z9" s="61">
        <v>-86.88</v>
      </c>
      <c r="AA9" s="62">
        <v>52000000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64098469</v>
      </c>
      <c r="F11" s="364">
        <f t="shared" si="3"/>
        <v>63268258</v>
      </c>
      <c r="G11" s="364">
        <f t="shared" si="3"/>
        <v>0</v>
      </c>
      <c r="H11" s="362">
        <f t="shared" si="3"/>
        <v>7421308</v>
      </c>
      <c r="I11" s="362">
        <f t="shared" si="3"/>
        <v>147817</v>
      </c>
      <c r="J11" s="364">
        <f t="shared" si="3"/>
        <v>7569125</v>
      </c>
      <c r="K11" s="364">
        <f t="shared" si="3"/>
        <v>2644962</v>
      </c>
      <c r="L11" s="362">
        <f t="shared" si="3"/>
        <v>2620846</v>
      </c>
      <c r="M11" s="362">
        <f t="shared" si="3"/>
        <v>0</v>
      </c>
      <c r="N11" s="364">
        <f t="shared" si="3"/>
        <v>5265808</v>
      </c>
      <c r="O11" s="364">
        <f t="shared" si="3"/>
        <v>3883577</v>
      </c>
      <c r="P11" s="362">
        <f t="shared" si="3"/>
        <v>2033690</v>
      </c>
      <c r="Q11" s="362">
        <f t="shared" si="3"/>
        <v>3367330</v>
      </c>
      <c r="R11" s="364">
        <f t="shared" si="3"/>
        <v>9284597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22119530</v>
      </c>
      <c r="X11" s="362">
        <f t="shared" si="3"/>
        <v>47451194</v>
      </c>
      <c r="Y11" s="364">
        <f t="shared" si="3"/>
        <v>-25331664</v>
      </c>
      <c r="Z11" s="365">
        <f>+IF(X11&lt;&gt;0,+(Y11/X11)*100,0)</f>
        <v>-53.38467141627669</v>
      </c>
      <c r="AA11" s="366">
        <f t="shared" si="3"/>
        <v>63268258</v>
      </c>
    </row>
    <row r="12" spans="1:27" ht="12.75">
      <c r="A12" s="291" t="s">
        <v>232</v>
      </c>
      <c r="B12" s="136"/>
      <c r="C12" s="60"/>
      <c r="D12" s="340"/>
      <c r="E12" s="60">
        <v>64098469</v>
      </c>
      <c r="F12" s="59">
        <v>63268258</v>
      </c>
      <c r="G12" s="59"/>
      <c r="H12" s="60">
        <v>7421308</v>
      </c>
      <c r="I12" s="60">
        <v>147817</v>
      </c>
      <c r="J12" s="59">
        <v>7569125</v>
      </c>
      <c r="K12" s="59">
        <v>2644962</v>
      </c>
      <c r="L12" s="60">
        <v>2620846</v>
      </c>
      <c r="M12" s="60"/>
      <c r="N12" s="59">
        <v>5265808</v>
      </c>
      <c r="O12" s="59">
        <v>3883577</v>
      </c>
      <c r="P12" s="60">
        <v>2033690</v>
      </c>
      <c r="Q12" s="60">
        <v>3367330</v>
      </c>
      <c r="R12" s="59">
        <v>9284597</v>
      </c>
      <c r="S12" s="59"/>
      <c r="T12" s="60"/>
      <c r="U12" s="60"/>
      <c r="V12" s="59"/>
      <c r="W12" s="59">
        <v>22119530</v>
      </c>
      <c r="X12" s="60">
        <v>47451194</v>
      </c>
      <c r="Y12" s="59">
        <v>-25331664</v>
      </c>
      <c r="Z12" s="61">
        <v>-53.38</v>
      </c>
      <c r="AA12" s="62">
        <v>63268258</v>
      </c>
    </row>
    <row r="13" spans="1:27" ht="12.75">
      <c r="A13" s="361" t="s">
        <v>208</v>
      </c>
      <c r="B13" s="136"/>
      <c r="C13" s="275">
        <f>+C14</f>
        <v>1012334</v>
      </c>
      <c r="D13" s="341">
        <f aca="true" t="shared" si="4" ref="D13:AA13">+D14</f>
        <v>0</v>
      </c>
      <c r="E13" s="275">
        <f t="shared" si="4"/>
        <v>4000000</v>
      </c>
      <c r="F13" s="342">
        <f t="shared" si="4"/>
        <v>13247049</v>
      </c>
      <c r="G13" s="342">
        <f t="shared" si="4"/>
        <v>0</v>
      </c>
      <c r="H13" s="275">
        <f t="shared" si="4"/>
        <v>554109</v>
      </c>
      <c r="I13" s="275">
        <f t="shared" si="4"/>
        <v>218672</v>
      </c>
      <c r="J13" s="342">
        <f t="shared" si="4"/>
        <v>772781</v>
      </c>
      <c r="K13" s="342">
        <f t="shared" si="4"/>
        <v>619744</v>
      </c>
      <c r="L13" s="275">
        <f t="shared" si="4"/>
        <v>2375610</v>
      </c>
      <c r="M13" s="275">
        <f t="shared" si="4"/>
        <v>385445</v>
      </c>
      <c r="N13" s="342">
        <f t="shared" si="4"/>
        <v>3380799</v>
      </c>
      <c r="O13" s="342">
        <f t="shared" si="4"/>
        <v>539500</v>
      </c>
      <c r="P13" s="275">
        <f t="shared" si="4"/>
        <v>1270105</v>
      </c>
      <c r="Q13" s="275">
        <f t="shared" si="4"/>
        <v>2475451</v>
      </c>
      <c r="R13" s="342">
        <f t="shared" si="4"/>
        <v>4285056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8438636</v>
      </c>
      <c r="X13" s="275">
        <f t="shared" si="4"/>
        <v>9935287</v>
      </c>
      <c r="Y13" s="342">
        <f t="shared" si="4"/>
        <v>-1496651</v>
      </c>
      <c r="Z13" s="335">
        <f>+IF(X13&lt;&gt;0,+(Y13/X13)*100,0)</f>
        <v>-15.063993621925567</v>
      </c>
      <c r="AA13" s="273">
        <f t="shared" si="4"/>
        <v>13247049</v>
      </c>
    </row>
    <row r="14" spans="1:27" ht="12.75">
      <c r="A14" s="291" t="s">
        <v>233</v>
      </c>
      <c r="B14" s="136"/>
      <c r="C14" s="60">
        <v>1012334</v>
      </c>
      <c r="D14" s="340"/>
      <c r="E14" s="60">
        <v>4000000</v>
      </c>
      <c r="F14" s="59">
        <v>13247049</v>
      </c>
      <c r="G14" s="59"/>
      <c r="H14" s="60">
        <v>554109</v>
      </c>
      <c r="I14" s="60">
        <v>218672</v>
      </c>
      <c r="J14" s="59">
        <v>772781</v>
      </c>
      <c r="K14" s="59">
        <v>619744</v>
      </c>
      <c r="L14" s="60">
        <v>2375610</v>
      </c>
      <c r="M14" s="60">
        <v>385445</v>
      </c>
      <c r="N14" s="59">
        <v>3380799</v>
      </c>
      <c r="O14" s="59">
        <v>539500</v>
      </c>
      <c r="P14" s="60">
        <v>1270105</v>
      </c>
      <c r="Q14" s="60">
        <v>2475451</v>
      </c>
      <c r="R14" s="59">
        <v>4285056</v>
      </c>
      <c r="S14" s="59"/>
      <c r="T14" s="60"/>
      <c r="U14" s="60"/>
      <c r="V14" s="59"/>
      <c r="W14" s="59">
        <v>8438636</v>
      </c>
      <c r="X14" s="60">
        <v>9935287</v>
      </c>
      <c r="Y14" s="59">
        <v>-1496651</v>
      </c>
      <c r="Z14" s="61">
        <v>-15.06</v>
      </c>
      <c r="AA14" s="62">
        <v>13247049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730000</v>
      </c>
      <c r="F15" s="59">
        <f t="shared" si="5"/>
        <v>730000</v>
      </c>
      <c r="G15" s="59">
        <f t="shared" si="5"/>
        <v>0</v>
      </c>
      <c r="H15" s="60">
        <f t="shared" si="5"/>
        <v>513000</v>
      </c>
      <c r="I15" s="60">
        <f t="shared" si="5"/>
        <v>0</v>
      </c>
      <c r="J15" s="59">
        <f t="shared" si="5"/>
        <v>513000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513000</v>
      </c>
      <c r="X15" s="60">
        <f t="shared" si="5"/>
        <v>547500</v>
      </c>
      <c r="Y15" s="59">
        <f t="shared" si="5"/>
        <v>-34500</v>
      </c>
      <c r="Z15" s="61">
        <f>+IF(X15&lt;&gt;0,+(Y15/X15)*100,0)</f>
        <v>-6.301369863013699</v>
      </c>
      <c r="AA15" s="62">
        <f>SUM(AA16:AA20)</f>
        <v>730000</v>
      </c>
    </row>
    <row r="16" spans="1:27" ht="12.75">
      <c r="A16" s="291" t="s">
        <v>234</v>
      </c>
      <c r="B16" s="300"/>
      <c r="C16" s="60"/>
      <c r="D16" s="340"/>
      <c r="E16" s="60">
        <v>730000</v>
      </c>
      <c r="F16" s="59">
        <v>730000</v>
      </c>
      <c r="G16" s="59"/>
      <c r="H16" s="60">
        <v>513000</v>
      </c>
      <c r="I16" s="60"/>
      <c r="J16" s="59">
        <v>513000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513000</v>
      </c>
      <c r="X16" s="60">
        <v>547500</v>
      </c>
      <c r="Y16" s="59">
        <v>-34500</v>
      </c>
      <c r="Z16" s="61">
        <v>-6.3</v>
      </c>
      <c r="AA16" s="62">
        <v>730000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1689375</v>
      </c>
      <c r="D22" s="344">
        <f t="shared" si="6"/>
        <v>0</v>
      </c>
      <c r="E22" s="343">
        <f t="shared" si="6"/>
        <v>31287508</v>
      </c>
      <c r="F22" s="345">
        <f t="shared" si="6"/>
        <v>36848742</v>
      </c>
      <c r="G22" s="345">
        <f t="shared" si="6"/>
        <v>0</v>
      </c>
      <c r="H22" s="343">
        <f t="shared" si="6"/>
        <v>0</v>
      </c>
      <c r="I22" s="343">
        <f t="shared" si="6"/>
        <v>1265640</v>
      </c>
      <c r="J22" s="345">
        <f t="shared" si="6"/>
        <v>1265640</v>
      </c>
      <c r="K22" s="345">
        <f t="shared" si="6"/>
        <v>5479852</v>
      </c>
      <c r="L22" s="343">
        <f t="shared" si="6"/>
        <v>5728713</v>
      </c>
      <c r="M22" s="343">
        <f t="shared" si="6"/>
        <v>3486707</v>
      </c>
      <c r="N22" s="345">
        <f t="shared" si="6"/>
        <v>14695272</v>
      </c>
      <c r="O22" s="345">
        <f t="shared" si="6"/>
        <v>1024039</v>
      </c>
      <c r="P22" s="343">
        <f t="shared" si="6"/>
        <v>2301471</v>
      </c>
      <c r="Q22" s="343">
        <f t="shared" si="6"/>
        <v>5277628</v>
      </c>
      <c r="R22" s="345">
        <f t="shared" si="6"/>
        <v>8603138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24564050</v>
      </c>
      <c r="X22" s="343">
        <f t="shared" si="6"/>
        <v>27636557</v>
      </c>
      <c r="Y22" s="345">
        <f t="shared" si="6"/>
        <v>-3072507</v>
      </c>
      <c r="Z22" s="336">
        <f>+IF(X22&lt;&gt;0,+(Y22/X22)*100,0)</f>
        <v>-11.117546226905182</v>
      </c>
      <c r="AA22" s="350">
        <f>SUM(AA23:AA32)</f>
        <v>36848742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12927508</v>
      </c>
      <c r="F24" s="59">
        <v>300000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225000</v>
      </c>
      <c r="Y24" s="59">
        <v>-225000</v>
      </c>
      <c r="Z24" s="61">
        <v>-100</v>
      </c>
      <c r="AA24" s="62">
        <v>300000</v>
      </c>
    </row>
    <row r="25" spans="1:27" ht="12.75">
      <c r="A25" s="361" t="s">
        <v>239</v>
      </c>
      <c r="B25" s="142"/>
      <c r="C25" s="60"/>
      <c r="D25" s="340"/>
      <c r="E25" s="60"/>
      <c r="F25" s="59">
        <v>200000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150000</v>
      </c>
      <c r="Y25" s="59">
        <v>-150000</v>
      </c>
      <c r="Z25" s="61">
        <v>-100</v>
      </c>
      <c r="AA25" s="62">
        <v>200000</v>
      </c>
    </row>
    <row r="26" spans="1:27" ht="12.75">
      <c r="A26" s="361" t="s">
        <v>240</v>
      </c>
      <c r="B26" s="302"/>
      <c r="C26" s="362">
        <v>1168418</v>
      </c>
      <c r="D26" s="363"/>
      <c r="E26" s="362">
        <v>2260000</v>
      </c>
      <c r="F26" s="364">
        <v>2260000</v>
      </c>
      <c r="G26" s="364"/>
      <c r="H26" s="362"/>
      <c r="I26" s="362"/>
      <c r="J26" s="364"/>
      <c r="K26" s="364">
        <v>1598065</v>
      </c>
      <c r="L26" s="362"/>
      <c r="M26" s="362">
        <v>55618</v>
      </c>
      <c r="N26" s="364">
        <v>1653683</v>
      </c>
      <c r="O26" s="364"/>
      <c r="P26" s="362">
        <v>557877</v>
      </c>
      <c r="Q26" s="362"/>
      <c r="R26" s="364">
        <v>557877</v>
      </c>
      <c r="S26" s="364"/>
      <c r="T26" s="362"/>
      <c r="U26" s="362"/>
      <c r="V26" s="364"/>
      <c r="W26" s="364">
        <v>2211560</v>
      </c>
      <c r="X26" s="362">
        <v>1695000</v>
      </c>
      <c r="Y26" s="364">
        <v>516560</v>
      </c>
      <c r="Z26" s="365">
        <v>30.48</v>
      </c>
      <c r="AA26" s="366">
        <v>2260000</v>
      </c>
    </row>
    <row r="27" spans="1:27" ht="12.75">
      <c r="A27" s="361" t="s">
        <v>241</v>
      </c>
      <c r="B27" s="147"/>
      <c r="C27" s="60">
        <v>520957</v>
      </c>
      <c r="D27" s="340"/>
      <c r="E27" s="60"/>
      <c r="F27" s="59">
        <v>14077508</v>
      </c>
      <c r="G27" s="59"/>
      <c r="H27" s="60"/>
      <c r="I27" s="60">
        <v>278577</v>
      </c>
      <c r="J27" s="59">
        <v>278577</v>
      </c>
      <c r="K27" s="59">
        <v>1998847</v>
      </c>
      <c r="L27" s="60"/>
      <c r="M27" s="60">
        <v>2721661</v>
      </c>
      <c r="N27" s="59">
        <v>4720508</v>
      </c>
      <c r="O27" s="59">
        <v>565125</v>
      </c>
      <c r="P27" s="60">
        <v>473124</v>
      </c>
      <c r="Q27" s="60">
        <v>3365816</v>
      </c>
      <c r="R27" s="59">
        <v>4404065</v>
      </c>
      <c r="S27" s="59"/>
      <c r="T27" s="60"/>
      <c r="U27" s="60"/>
      <c r="V27" s="59"/>
      <c r="W27" s="59">
        <v>9403150</v>
      </c>
      <c r="X27" s="60">
        <v>10558131</v>
      </c>
      <c r="Y27" s="59">
        <v>-1154981</v>
      </c>
      <c r="Z27" s="61">
        <v>-10.94</v>
      </c>
      <c r="AA27" s="62">
        <v>14077508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>
        <v>16100000</v>
      </c>
      <c r="F30" s="59">
        <v>20011234</v>
      </c>
      <c r="G30" s="59"/>
      <c r="H30" s="60"/>
      <c r="I30" s="60">
        <v>987063</v>
      </c>
      <c r="J30" s="59">
        <v>987063</v>
      </c>
      <c r="K30" s="59">
        <v>1882940</v>
      </c>
      <c r="L30" s="60">
        <v>5728713</v>
      </c>
      <c r="M30" s="60">
        <v>709428</v>
      </c>
      <c r="N30" s="59">
        <v>8321081</v>
      </c>
      <c r="O30" s="59">
        <v>458914</v>
      </c>
      <c r="P30" s="60">
        <v>1270470</v>
      </c>
      <c r="Q30" s="60">
        <v>1911812</v>
      </c>
      <c r="R30" s="59">
        <v>3641196</v>
      </c>
      <c r="S30" s="59"/>
      <c r="T30" s="60"/>
      <c r="U30" s="60"/>
      <c r="V30" s="59"/>
      <c r="W30" s="59">
        <v>12949340</v>
      </c>
      <c r="X30" s="60">
        <v>15008426</v>
      </c>
      <c r="Y30" s="59">
        <v>-2059086</v>
      </c>
      <c r="Z30" s="61">
        <v>-13.72</v>
      </c>
      <c r="AA30" s="62">
        <v>20011234</v>
      </c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37490979</v>
      </c>
      <c r="D40" s="344">
        <f t="shared" si="9"/>
        <v>0</v>
      </c>
      <c r="E40" s="343">
        <f t="shared" si="9"/>
        <v>58000000</v>
      </c>
      <c r="F40" s="345">
        <f t="shared" si="9"/>
        <v>2400000</v>
      </c>
      <c r="G40" s="345">
        <f t="shared" si="9"/>
        <v>0</v>
      </c>
      <c r="H40" s="343">
        <f t="shared" si="9"/>
        <v>0</v>
      </c>
      <c r="I40" s="343">
        <f t="shared" si="9"/>
        <v>325914</v>
      </c>
      <c r="J40" s="345">
        <f t="shared" si="9"/>
        <v>325914</v>
      </c>
      <c r="K40" s="345">
        <f t="shared" si="9"/>
        <v>267071</v>
      </c>
      <c r="L40" s="343">
        <f t="shared" si="9"/>
        <v>2400</v>
      </c>
      <c r="M40" s="343">
        <f t="shared" si="9"/>
        <v>87000</v>
      </c>
      <c r="N40" s="345">
        <f t="shared" si="9"/>
        <v>356471</v>
      </c>
      <c r="O40" s="345">
        <f t="shared" si="9"/>
        <v>2100</v>
      </c>
      <c r="P40" s="343">
        <f t="shared" si="9"/>
        <v>574823</v>
      </c>
      <c r="Q40" s="343">
        <f t="shared" si="9"/>
        <v>540000</v>
      </c>
      <c r="R40" s="345">
        <f t="shared" si="9"/>
        <v>1116923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1799308</v>
      </c>
      <c r="X40" s="343">
        <f t="shared" si="9"/>
        <v>1800000</v>
      </c>
      <c r="Y40" s="345">
        <f t="shared" si="9"/>
        <v>-692</v>
      </c>
      <c r="Z40" s="336">
        <f>+IF(X40&lt;&gt;0,+(Y40/X40)*100,0)</f>
        <v>-0.03844444444444445</v>
      </c>
      <c r="AA40" s="350">
        <f>SUM(AA41:AA49)</f>
        <v>2400000</v>
      </c>
    </row>
    <row r="41" spans="1:27" ht="12.75">
      <c r="A41" s="361" t="s">
        <v>248</v>
      </c>
      <c r="B41" s="142"/>
      <c r="C41" s="362">
        <v>21818616</v>
      </c>
      <c r="D41" s="363"/>
      <c r="E41" s="362">
        <v>20000000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6037977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6717647</v>
      </c>
      <c r="D44" s="368"/>
      <c r="E44" s="54">
        <v>2000000</v>
      </c>
      <c r="F44" s="53">
        <v>2400000</v>
      </c>
      <c r="G44" s="53"/>
      <c r="H44" s="54"/>
      <c r="I44" s="54">
        <v>325914</v>
      </c>
      <c r="J44" s="53">
        <v>325914</v>
      </c>
      <c r="K44" s="53">
        <v>267071</v>
      </c>
      <c r="L44" s="54">
        <v>2400</v>
      </c>
      <c r="M44" s="54">
        <v>87000</v>
      </c>
      <c r="N44" s="53">
        <v>356471</v>
      </c>
      <c r="O44" s="53">
        <v>2100</v>
      </c>
      <c r="P44" s="54">
        <v>574823</v>
      </c>
      <c r="Q44" s="54">
        <v>540000</v>
      </c>
      <c r="R44" s="53">
        <v>1116923</v>
      </c>
      <c r="S44" s="53"/>
      <c r="T44" s="54"/>
      <c r="U44" s="54"/>
      <c r="V44" s="53"/>
      <c r="W44" s="53">
        <v>1799308</v>
      </c>
      <c r="X44" s="54">
        <v>1800000</v>
      </c>
      <c r="Y44" s="53">
        <v>-692</v>
      </c>
      <c r="Z44" s="94">
        <v>-0.04</v>
      </c>
      <c r="AA44" s="95">
        <v>2400000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2916739</v>
      </c>
      <c r="D49" s="368"/>
      <c r="E49" s="54">
        <v>36000000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1311592</v>
      </c>
      <c r="D57" s="344">
        <f aca="true" t="shared" si="13" ref="D57:AA57">+D58</f>
        <v>0</v>
      </c>
      <c r="E57" s="343">
        <f t="shared" si="13"/>
        <v>8014188</v>
      </c>
      <c r="F57" s="345">
        <f t="shared" si="13"/>
        <v>24931686</v>
      </c>
      <c r="G57" s="345">
        <f t="shared" si="13"/>
        <v>0</v>
      </c>
      <c r="H57" s="343">
        <f t="shared" si="13"/>
        <v>80847</v>
      </c>
      <c r="I57" s="343">
        <f t="shared" si="13"/>
        <v>678710</v>
      </c>
      <c r="J57" s="345">
        <f t="shared" si="13"/>
        <v>759557</v>
      </c>
      <c r="K57" s="345">
        <f t="shared" si="13"/>
        <v>700217</v>
      </c>
      <c r="L57" s="343">
        <f t="shared" si="13"/>
        <v>0</v>
      </c>
      <c r="M57" s="343">
        <f t="shared" si="13"/>
        <v>0</v>
      </c>
      <c r="N57" s="345">
        <f t="shared" si="13"/>
        <v>700217</v>
      </c>
      <c r="O57" s="345">
        <f t="shared" si="13"/>
        <v>0</v>
      </c>
      <c r="P57" s="343">
        <f t="shared" si="13"/>
        <v>15326</v>
      </c>
      <c r="Q57" s="343">
        <f t="shared" si="13"/>
        <v>0</v>
      </c>
      <c r="R57" s="345">
        <f t="shared" si="13"/>
        <v>15326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1475100</v>
      </c>
      <c r="X57" s="343">
        <f t="shared" si="13"/>
        <v>18698765</v>
      </c>
      <c r="Y57" s="345">
        <f t="shared" si="13"/>
        <v>-17223665</v>
      </c>
      <c r="Z57" s="336">
        <f>+IF(X57&lt;&gt;0,+(Y57/X57)*100,0)</f>
        <v>-92.11124371048034</v>
      </c>
      <c r="AA57" s="350">
        <f t="shared" si="13"/>
        <v>24931686</v>
      </c>
    </row>
    <row r="58" spans="1:27" ht="12.75">
      <c r="A58" s="361" t="s">
        <v>217</v>
      </c>
      <c r="B58" s="136"/>
      <c r="C58" s="60">
        <v>1311592</v>
      </c>
      <c r="D58" s="340"/>
      <c r="E58" s="60">
        <v>8014188</v>
      </c>
      <c r="F58" s="59">
        <v>24931686</v>
      </c>
      <c r="G58" s="59"/>
      <c r="H58" s="60">
        <v>80847</v>
      </c>
      <c r="I58" s="60">
        <v>678710</v>
      </c>
      <c r="J58" s="59">
        <v>759557</v>
      </c>
      <c r="K58" s="59">
        <v>700217</v>
      </c>
      <c r="L58" s="60"/>
      <c r="M58" s="60"/>
      <c r="N58" s="59">
        <v>700217</v>
      </c>
      <c r="O58" s="59"/>
      <c r="P58" s="60">
        <v>15326</v>
      </c>
      <c r="Q58" s="60"/>
      <c r="R58" s="59">
        <v>15326</v>
      </c>
      <c r="S58" s="59"/>
      <c r="T58" s="60"/>
      <c r="U58" s="60"/>
      <c r="V58" s="59"/>
      <c r="W58" s="59">
        <v>1475100</v>
      </c>
      <c r="X58" s="60">
        <v>18698765</v>
      </c>
      <c r="Y58" s="59">
        <v>-17223665</v>
      </c>
      <c r="Z58" s="61">
        <v>-92.11</v>
      </c>
      <c r="AA58" s="62">
        <v>24931686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41994808</v>
      </c>
      <c r="D60" s="346">
        <f t="shared" si="14"/>
        <v>0</v>
      </c>
      <c r="E60" s="219">
        <f t="shared" si="14"/>
        <v>324111189</v>
      </c>
      <c r="F60" s="264">
        <f t="shared" si="14"/>
        <v>292672367</v>
      </c>
      <c r="G60" s="264">
        <f t="shared" si="14"/>
        <v>0</v>
      </c>
      <c r="H60" s="219">
        <f t="shared" si="14"/>
        <v>13896114</v>
      </c>
      <c r="I60" s="219">
        <f t="shared" si="14"/>
        <v>8437324</v>
      </c>
      <c r="J60" s="264">
        <f t="shared" si="14"/>
        <v>22333438</v>
      </c>
      <c r="K60" s="264">
        <f t="shared" si="14"/>
        <v>18647074</v>
      </c>
      <c r="L60" s="219">
        <f t="shared" si="14"/>
        <v>19371386</v>
      </c>
      <c r="M60" s="219">
        <f t="shared" si="14"/>
        <v>11878825</v>
      </c>
      <c r="N60" s="264">
        <f t="shared" si="14"/>
        <v>49897285</v>
      </c>
      <c r="O60" s="264">
        <f t="shared" si="14"/>
        <v>6961859</v>
      </c>
      <c r="P60" s="219">
        <f t="shared" si="14"/>
        <v>8862828</v>
      </c>
      <c r="Q60" s="219">
        <f t="shared" si="14"/>
        <v>31739431</v>
      </c>
      <c r="R60" s="264">
        <f t="shared" si="14"/>
        <v>47564118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119794841</v>
      </c>
      <c r="X60" s="219">
        <f t="shared" si="14"/>
        <v>219504277</v>
      </c>
      <c r="Y60" s="264">
        <f t="shared" si="14"/>
        <v>-99709436</v>
      </c>
      <c r="Z60" s="337">
        <f>+IF(X60&lt;&gt;0,+(Y60/X60)*100,0)</f>
        <v>-45.42482605020038</v>
      </c>
      <c r="AA60" s="232">
        <f>+AA57+AA54+AA51+AA40+AA37+AA34+AA22+AA5</f>
        <v>292672367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164514034</v>
      </c>
      <c r="D5" s="357">
        <f t="shared" si="0"/>
        <v>0</v>
      </c>
      <c r="E5" s="356">
        <f t="shared" si="0"/>
        <v>74463333</v>
      </c>
      <c r="F5" s="358">
        <f t="shared" si="0"/>
        <v>65503223</v>
      </c>
      <c r="G5" s="358">
        <f t="shared" si="0"/>
        <v>0</v>
      </c>
      <c r="H5" s="356">
        <f t="shared" si="0"/>
        <v>4507157</v>
      </c>
      <c r="I5" s="356">
        <f t="shared" si="0"/>
        <v>1197013</v>
      </c>
      <c r="J5" s="358">
        <f t="shared" si="0"/>
        <v>5704170</v>
      </c>
      <c r="K5" s="358">
        <f t="shared" si="0"/>
        <v>7227967</v>
      </c>
      <c r="L5" s="356">
        <f t="shared" si="0"/>
        <v>506592</v>
      </c>
      <c r="M5" s="356">
        <f t="shared" si="0"/>
        <v>221737</v>
      </c>
      <c r="N5" s="358">
        <f t="shared" si="0"/>
        <v>7956296</v>
      </c>
      <c r="O5" s="358">
        <f t="shared" si="0"/>
        <v>1472723</v>
      </c>
      <c r="P5" s="356">
        <f t="shared" si="0"/>
        <v>252279</v>
      </c>
      <c r="Q5" s="356">
        <f t="shared" si="0"/>
        <v>3274689</v>
      </c>
      <c r="R5" s="358">
        <f t="shared" si="0"/>
        <v>4999691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18660157</v>
      </c>
      <c r="X5" s="356">
        <f t="shared" si="0"/>
        <v>49127417</v>
      </c>
      <c r="Y5" s="358">
        <f t="shared" si="0"/>
        <v>-30467260</v>
      </c>
      <c r="Z5" s="359">
        <f>+IF(X5&lt;&gt;0,+(Y5/X5)*100,0)</f>
        <v>-62.01681639399035</v>
      </c>
      <c r="AA5" s="360">
        <f>+AA6+AA8+AA11+AA13+AA15</f>
        <v>65503223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14763333</v>
      </c>
      <c r="F6" s="59">
        <f t="shared" si="1"/>
        <v>18903223</v>
      </c>
      <c r="G6" s="59">
        <f t="shared" si="1"/>
        <v>0</v>
      </c>
      <c r="H6" s="60">
        <f t="shared" si="1"/>
        <v>4507157</v>
      </c>
      <c r="I6" s="60">
        <f t="shared" si="1"/>
        <v>1169123</v>
      </c>
      <c r="J6" s="59">
        <f t="shared" si="1"/>
        <v>5676280</v>
      </c>
      <c r="K6" s="59">
        <f t="shared" si="1"/>
        <v>6001200</v>
      </c>
      <c r="L6" s="60">
        <f t="shared" si="1"/>
        <v>506592</v>
      </c>
      <c r="M6" s="60">
        <f t="shared" si="1"/>
        <v>207664</v>
      </c>
      <c r="N6" s="59">
        <f t="shared" si="1"/>
        <v>6715456</v>
      </c>
      <c r="O6" s="59">
        <f t="shared" si="1"/>
        <v>1249812</v>
      </c>
      <c r="P6" s="60">
        <f t="shared" si="1"/>
        <v>0</v>
      </c>
      <c r="Q6" s="60">
        <f t="shared" si="1"/>
        <v>2957739</v>
      </c>
      <c r="R6" s="59">
        <f t="shared" si="1"/>
        <v>4207551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16599287</v>
      </c>
      <c r="X6" s="60">
        <f t="shared" si="1"/>
        <v>14177417</v>
      </c>
      <c r="Y6" s="59">
        <f t="shared" si="1"/>
        <v>2421870</v>
      </c>
      <c r="Z6" s="61">
        <f>+IF(X6&lt;&gt;0,+(Y6/X6)*100,0)</f>
        <v>17.082589868097976</v>
      </c>
      <c r="AA6" s="62">
        <f t="shared" si="1"/>
        <v>18903223</v>
      </c>
    </row>
    <row r="7" spans="1:27" ht="12.75">
      <c r="A7" s="291" t="s">
        <v>229</v>
      </c>
      <c r="B7" s="142"/>
      <c r="C7" s="60"/>
      <c r="D7" s="340"/>
      <c r="E7" s="60">
        <v>14763333</v>
      </c>
      <c r="F7" s="59">
        <v>18903223</v>
      </c>
      <c r="G7" s="59"/>
      <c r="H7" s="60">
        <v>4507157</v>
      </c>
      <c r="I7" s="60">
        <v>1169123</v>
      </c>
      <c r="J7" s="59">
        <v>5676280</v>
      </c>
      <c r="K7" s="59">
        <v>6001200</v>
      </c>
      <c r="L7" s="60">
        <v>506592</v>
      </c>
      <c r="M7" s="60">
        <v>207664</v>
      </c>
      <c r="N7" s="59">
        <v>6715456</v>
      </c>
      <c r="O7" s="59">
        <v>1249812</v>
      </c>
      <c r="P7" s="60"/>
      <c r="Q7" s="60">
        <v>2957739</v>
      </c>
      <c r="R7" s="59">
        <v>4207551</v>
      </c>
      <c r="S7" s="59"/>
      <c r="T7" s="60"/>
      <c r="U7" s="60"/>
      <c r="V7" s="59"/>
      <c r="W7" s="59">
        <v>16599287</v>
      </c>
      <c r="X7" s="60">
        <v>14177417</v>
      </c>
      <c r="Y7" s="59">
        <v>2421870</v>
      </c>
      <c r="Z7" s="61">
        <v>17.08</v>
      </c>
      <c r="AA7" s="62">
        <v>18903223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57500000</v>
      </c>
      <c r="F8" s="59">
        <f t="shared" si="2"/>
        <v>45500000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1115603</v>
      </c>
      <c r="L8" s="60">
        <f t="shared" si="2"/>
        <v>0</v>
      </c>
      <c r="M8" s="60">
        <f t="shared" si="2"/>
        <v>14073</v>
      </c>
      <c r="N8" s="59">
        <f t="shared" si="2"/>
        <v>1129676</v>
      </c>
      <c r="O8" s="59">
        <f t="shared" si="2"/>
        <v>3661</v>
      </c>
      <c r="P8" s="60">
        <f t="shared" si="2"/>
        <v>252279</v>
      </c>
      <c r="Q8" s="60">
        <f t="shared" si="2"/>
        <v>105536</v>
      </c>
      <c r="R8" s="59">
        <f t="shared" si="2"/>
        <v>361476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1491152</v>
      </c>
      <c r="X8" s="60">
        <f t="shared" si="2"/>
        <v>34125000</v>
      </c>
      <c r="Y8" s="59">
        <f t="shared" si="2"/>
        <v>-32633848</v>
      </c>
      <c r="Z8" s="61">
        <f>+IF(X8&lt;&gt;0,+(Y8/X8)*100,0)</f>
        <v>-95.63032380952382</v>
      </c>
      <c r="AA8" s="62">
        <f>SUM(AA9:AA10)</f>
        <v>45500000</v>
      </c>
    </row>
    <row r="9" spans="1:27" ht="12.75">
      <c r="A9" s="291" t="s">
        <v>230</v>
      </c>
      <c r="B9" s="142"/>
      <c r="C9" s="60"/>
      <c r="D9" s="340"/>
      <c r="E9" s="60">
        <v>57500000</v>
      </c>
      <c r="F9" s="59">
        <v>45500000</v>
      </c>
      <c r="G9" s="59"/>
      <c r="H9" s="60"/>
      <c r="I9" s="60"/>
      <c r="J9" s="59"/>
      <c r="K9" s="59">
        <v>1115603</v>
      </c>
      <c r="L9" s="60"/>
      <c r="M9" s="60">
        <v>14073</v>
      </c>
      <c r="N9" s="59">
        <v>1129676</v>
      </c>
      <c r="O9" s="59">
        <v>3661</v>
      </c>
      <c r="P9" s="60">
        <v>252279</v>
      </c>
      <c r="Q9" s="60">
        <v>105536</v>
      </c>
      <c r="R9" s="59">
        <v>361476</v>
      </c>
      <c r="S9" s="59"/>
      <c r="T9" s="60"/>
      <c r="U9" s="60"/>
      <c r="V9" s="59"/>
      <c r="W9" s="59">
        <v>1491152</v>
      </c>
      <c r="X9" s="60">
        <v>34125000</v>
      </c>
      <c r="Y9" s="59">
        <v>-32633848</v>
      </c>
      <c r="Z9" s="61">
        <v>-95.63</v>
      </c>
      <c r="AA9" s="62">
        <v>45500000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164514034</v>
      </c>
      <c r="D15" s="340">
        <f t="shared" si="5"/>
        <v>0</v>
      </c>
      <c r="E15" s="60">
        <f t="shared" si="5"/>
        <v>2200000</v>
      </c>
      <c r="F15" s="59">
        <f t="shared" si="5"/>
        <v>1100000</v>
      </c>
      <c r="G15" s="59">
        <f t="shared" si="5"/>
        <v>0</v>
      </c>
      <c r="H15" s="60">
        <f t="shared" si="5"/>
        <v>0</v>
      </c>
      <c r="I15" s="60">
        <f t="shared" si="5"/>
        <v>27890</v>
      </c>
      <c r="J15" s="59">
        <f t="shared" si="5"/>
        <v>27890</v>
      </c>
      <c r="K15" s="59">
        <f t="shared" si="5"/>
        <v>111164</v>
      </c>
      <c r="L15" s="60">
        <f t="shared" si="5"/>
        <v>0</v>
      </c>
      <c r="M15" s="60">
        <f t="shared" si="5"/>
        <v>0</v>
      </c>
      <c r="N15" s="59">
        <f t="shared" si="5"/>
        <v>111164</v>
      </c>
      <c r="O15" s="59">
        <f t="shared" si="5"/>
        <v>219250</v>
      </c>
      <c r="P15" s="60">
        <f t="shared" si="5"/>
        <v>0</v>
      </c>
      <c r="Q15" s="60">
        <f t="shared" si="5"/>
        <v>211414</v>
      </c>
      <c r="R15" s="59">
        <f t="shared" si="5"/>
        <v>430664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569718</v>
      </c>
      <c r="X15" s="60">
        <f t="shared" si="5"/>
        <v>825000</v>
      </c>
      <c r="Y15" s="59">
        <f t="shared" si="5"/>
        <v>-255282</v>
      </c>
      <c r="Z15" s="61">
        <f>+IF(X15&lt;&gt;0,+(Y15/X15)*100,0)</f>
        <v>-30.943272727272724</v>
      </c>
      <c r="AA15" s="62">
        <f>SUM(AA16:AA20)</f>
        <v>1100000</v>
      </c>
    </row>
    <row r="16" spans="1:27" ht="12.75">
      <c r="A16" s="291" t="s">
        <v>234</v>
      </c>
      <c r="B16" s="300"/>
      <c r="C16" s="60"/>
      <c r="D16" s="340"/>
      <c r="E16" s="60">
        <v>2200000</v>
      </c>
      <c r="F16" s="59">
        <v>1100000</v>
      </c>
      <c r="G16" s="59"/>
      <c r="H16" s="60"/>
      <c r="I16" s="60">
        <v>27890</v>
      </c>
      <c r="J16" s="59">
        <v>27890</v>
      </c>
      <c r="K16" s="59">
        <v>111164</v>
      </c>
      <c r="L16" s="60"/>
      <c r="M16" s="60"/>
      <c r="N16" s="59">
        <v>111164</v>
      </c>
      <c r="O16" s="59">
        <v>219250</v>
      </c>
      <c r="P16" s="60"/>
      <c r="Q16" s="60">
        <v>211414</v>
      </c>
      <c r="R16" s="59">
        <v>430664</v>
      </c>
      <c r="S16" s="59"/>
      <c r="T16" s="60"/>
      <c r="U16" s="60"/>
      <c r="V16" s="59"/>
      <c r="W16" s="59">
        <v>569718</v>
      </c>
      <c r="X16" s="60">
        <v>825000</v>
      </c>
      <c r="Y16" s="59">
        <v>-255282</v>
      </c>
      <c r="Z16" s="61">
        <v>-30.94</v>
      </c>
      <c r="AA16" s="62">
        <v>1100000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164514034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45860684</v>
      </c>
      <c r="D22" s="344">
        <f t="shared" si="6"/>
        <v>0</v>
      </c>
      <c r="E22" s="343">
        <f t="shared" si="6"/>
        <v>25014315</v>
      </c>
      <c r="F22" s="345">
        <f t="shared" si="6"/>
        <v>13244097</v>
      </c>
      <c r="G22" s="345">
        <f t="shared" si="6"/>
        <v>0</v>
      </c>
      <c r="H22" s="343">
        <f t="shared" si="6"/>
        <v>4576342</v>
      </c>
      <c r="I22" s="343">
        <f t="shared" si="6"/>
        <v>148116</v>
      </c>
      <c r="J22" s="345">
        <f t="shared" si="6"/>
        <v>4724458</v>
      </c>
      <c r="K22" s="345">
        <f t="shared" si="6"/>
        <v>206532</v>
      </c>
      <c r="L22" s="343">
        <f t="shared" si="6"/>
        <v>1858786</v>
      </c>
      <c r="M22" s="343">
        <f t="shared" si="6"/>
        <v>0</v>
      </c>
      <c r="N22" s="345">
        <f t="shared" si="6"/>
        <v>2065318</v>
      </c>
      <c r="O22" s="345">
        <f t="shared" si="6"/>
        <v>1323473</v>
      </c>
      <c r="P22" s="343">
        <f t="shared" si="6"/>
        <v>1162467</v>
      </c>
      <c r="Q22" s="343">
        <f t="shared" si="6"/>
        <v>1194703</v>
      </c>
      <c r="R22" s="345">
        <f t="shared" si="6"/>
        <v>3680643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10470419</v>
      </c>
      <c r="X22" s="343">
        <f t="shared" si="6"/>
        <v>9933073</v>
      </c>
      <c r="Y22" s="345">
        <f t="shared" si="6"/>
        <v>537346</v>
      </c>
      <c r="Z22" s="336">
        <f>+IF(X22&lt;&gt;0,+(Y22/X22)*100,0)</f>
        <v>5.409665266730649</v>
      </c>
      <c r="AA22" s="350">
        <f>SUM(AA23:AA32)</f>
        <v>13244097</v>
      </c>
    </row>
    <row r="23" spans="1:27" ht="12.75">
      <c r="A23" s="361" t="s">
        <v>237</v>
      </c>
      <c r="B23" s="142"/>
      <c r="C23" s="60"/>
      <c r="D23" s="340"/>
      <c r="E23" s="60"/>
      <c r="F23" s="59">
        <v>100000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75000</v>
      </c>
      <c r="Y23" s="59">
        <v>-75000</v>
      </c>
      <c r="Z23" s="61">
        <v>-100</v>
      </c>
      <c r="AA23" s="62">
        <v>100000</v>
      </c>
    </row>
    <row r="24" spans="1:27" ht="12.75">
      <c r="A24" s="361" t="s">
        <v>238</v>
      </c>
      <c r="B24" s="142"/>
      <c r="C24" s="60"/>
      <c r="D24" s="340"/>
      <c r="E24" s="60">
        <v>12300000</v>
      </c>
      <c r="F24" s="59">
        <v>10000000</v>
      </c>
      <c r="G24" s="59"/>
      <c r="H24" s="60">
        <v>4574450</v>
      </c>
      <c r="I24" s="60">
        <v>27890</v>
      </c>
      <c r="J24" s="59">
        <v>4602340</v>
      </c>
      <c r="K24" s="59"/>
      <c r="L24" s="60"/>
      <c r="M24" s="60"/>
      <c r="N24" s="59"/>
      <c r="O24" s="59"/>
      <c r="P24" s="60">
        <v>1162467</v>
      </c>
      <c r="Q24" s="60">
        <v>1194703</v>
      </c>
      <c r="R24" s="59">
        <v>2357170</v>
      </c>
      <c r="S24" s="59"/>
      <c r="T24" s="60"/>
      <c r="U24" s="60"/>
      <c r="V24" s="59"/>
      <c r="W24" s="59">
        <v>6959510</v>
      </c>
      <c r="X24" s="60">
        <v>7500000</v>
      </c>
      <c r="Y24" s="59">
        <v>-540490</v>
      </c>
      <c r="Z24" s="61">
        <v>-7.21</v>
      </c>
      <c r="AA24" s="62">
        <v>10000000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15049235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30811449</v>
      </c>
      <c r="D32" s="340"/>
      <c r="E32" s="60">
        <v>12714315</v>
      </c>
      <c r="F32" s="59">
        <v>3144097</v>
      </c>
      <c r="G32" s="59"/>
      <c r="H32" s="60">
        <v>1892</v>
      </c>
      <c r="I32" s="60">
        <v>120226</v>
      </c>
      <c r="J32" s="59">
        <v>122118</v>
      </c>
      <c r="K32" s="59">
        <v>206532</v>
      </c>
      <c r="L32" s="60">
        <v>1858786</v>
      </c>
      <c r="M32" s="60"/>
      <c r="N32" s="59">
        <v>2065318</v>
      </c>
      <c r="O32" s="59">
        <v>1323473</v>
      </c>
      <c r="P32" s="60"/>
      <c r="Q32" s="60"/>
      <c r="R32" s="59">
        <v>1323473</v>
      </c>
      <c r="S32" s="59"/>
      <c r="T32" s="60"/>
      <c r="U32" s="60"/>
      <c r="V32" s="59"/>
      <c r="W32" s="59">
        <v>3510909</v>
      </c>
      <c r="X32" s="60">
        <v>2358073</v>
      </c>
      <c r="Y32" s="59">
        <v>1152836</v>
      </c>
      <c r="Z32" s="61">
        <v>48.89</v>
      </c>
      <c r="AA32" s="62">
        <v>3144097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1006896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1006896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211381614</v>
      </c>
      <c r="D60" s="346">
        <f t="shared" si="14"/>
        <v>0</v>
      </c>
      <c r="E60" s="219">
        <f t="shared" si="14"/>
        <v>99477648</v>
      </c>
      <c r="F60" s="264">
        <f t="shared" si="14"/>
        <v>78747320</v>
      </c>
      <c r="G60" s="264">
        <f t="shared" si="14"/>
        <v>0</v>
      </c>
      <c r="H60" s="219">
        <f t="shared" si="14"/>
        <v>9083499</v>
      </c>
      <c r="I60" s="219">
        <f t="shared" si="14"/>
        <v>1345129</v>
      </c>
      <c r="J60" s="264">
        <f t="shared" si="14"/>
        <v>10428628</v>
      </c>
      <c r="K60" s="264">
        <f t="shared" si="14"/>
        <v>7434499</v>
      </c>
      <c r="L60" s="219">
        <f t="shared" si="14"/>
        <v>2365378</v>
      </c>
      <c r="M60" s="219">
        <f t="shared" si="14"/>
        <v>221737</v>
      </c>
      <c r="N60" s="264">
        <f t="shared" si="14"/>
        <v>10021614</v>
      </c>
      <c r="O60" s="264">
        <f t="shared" si="14"/>
        <v>2796196</v>
      </c>
      <c r="P60" s="219">
        <f t="shared" si="14"/>
        <v>1414746</v>
      </c>
      <c r="Q60" s="219">
        <f t="shared" si="14"/>
        <v>4469392</v>
      </c>
      <c r="R60" s="264">
        <f t="shared" si="14"/>
        <v>8680334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29130576</v>
      </c>
      <c r="X60" s="219">
        <f t="shared" si="14"/>
        <v>59060490</v>
      </c>
      <c r="Y60" s="264">
        <f t="shared" si="14"/>
        <v>-29929914</v>
      </c>
      <c r="Z60" s="337">
        <f>+IF(X60&lt;&gt;0,+(Y60/X60)*100,0)</f>
        <v>-50.67671128363479</v>
      </c>
      <c r="AA60" s="232">
        <f>+AA57+AA54+AA51+AA40+AA37+AA34+AA22+AA5</f>
        <v>78747320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2018-05-08T08:41:00Z</dcterms:created>
  <dcterms:modified xsi:type="dcterms:W3CDTF">2018-05-08T08:41:03Z</dcterms:modified>
  <cp:category/>
  <cp:version/>
  <cp:contentType/>
  <cp:contentStatus/>
</cp:coreProperties>
</file>