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130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'C7-CFlow'!$A$1:$AA$43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<sst xmlns="http://schemas.openxmlformats.org/spreadsheetml/2006/main" count="857" uniqueCount="303">
  <si>
    <t>Gauteng: Midvaal(GT422) - Table C1 Schedule Quarterly Budget Statement Summary for 3rd Quarter ended 31 March 2018 (Figures Finalised as at 2018/05/07)</t>
  </si>
  <si>
    <t>Description</t>
  </si>
  <si>
    <t>2016/17</t>
  </si>
  <si>
    <t>2017/18</t>
  </si>
  <si>
    <t>Budget year 2017/18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</si>
  <si>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</si>
  <si>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</si>
  <si>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</si>
  <si>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</si>
  <si>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</si>
  <si>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</si>
  <si>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</si>
  <si>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</si>
  <si>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</si>
  <si>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</si>
  <si>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</si>
  <si>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</si>
  <si>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</si>
  <si>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</si>
  <si>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</si>
  <si>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</si>
  <si>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</si>
  <si>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</si>
  <si>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</si>
  <si>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</si>
  <si>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</si>
  <si>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</si>
  <si>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</si>
  <si>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</si>
  <si>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</si>
  <si>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</si>
  <si>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</si>
  <si>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</si>
  <si>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</si>
  <si>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</si>
  <si>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</si>
  <si>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</si>
  <si>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</si>
  <si>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</si>
  <si>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</si>
  <si>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</si>
  <si>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</si>
  <si>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</si>
  <si>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</si>
  <si>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</si>
  <si>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</si>
  <si>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</si>
  <si>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</si>
  <si>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</si>
  <si>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</si>
  <si>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</si>
  <si>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</si>
  <si>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</si>
  <si>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</si>
  <si>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</si>
  <si>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</si>
  <si>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</si>
  <si>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</si>
  <si>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</si>
  <si>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</si>
  <si>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</si>
  <si>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</si>
  <si>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</si>
  <si>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</si>
  <si>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</si>
  <si>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</si>
  <si>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</si>
  <si>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</si>
  <si>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</si>
  <si>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</si>
  <si>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Gauteng: Midvaal(GT422) - Table C2 Quarterly Budget Statement - Financial Performance (standard classification) for 3rd Quarter ended 31 March 2018 (Figures Finalised as at 2018/05/07)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</si>
  <si>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</si>
  <si>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</si>
  <si>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</si>
  <si>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</si>
  <si>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</si>
  <si>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</si>
  <si>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</si>
  <si>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</si>
  <si>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</si>
  <si>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</si>
  <si>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</si>
  <si>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</si>
  <si>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</si>
  <si>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</si>
  <si>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</si>
  <si>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</si>
  <si>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</si>
  <si>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</si>
  <si>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</si>
  <si>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</si>
  <si>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</si>
  <si>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</si>
  <si>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</si>
  <si>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</si>
  <si>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</si>
  <si>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</si>
  <si>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</si>
  <si>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</si>
  <si>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</si>
  <si>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Gauteng: Midvaal(GT422) - Table C4 Quarterly Budget Statement - Financial Performance (revenue and expenditure) for 3rd Quarter ended 31 March 2018 (Figures Finalised as at 2018/05/07)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</si>
  <si>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</si>
  <si>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</si>
  <si>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</si>
  <si>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</si>
  <si>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</si>
  <si>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</si>
  <si>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</si>
  <si>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</si>
  <si>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</si>
  <si>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</si>
  <si>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</si>
  <si>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</si>
  <si>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</si>
  <si>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</si>
  <si>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</si>
  <si>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</si>
  <si>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</si>
  <si>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</si>
  <si>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</si>
  <si>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</si>
  <si>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</si>
  <si>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</si>
  <si>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</si>
  <si>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</si>
  <si>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</si>
  <si>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</si>
  <si>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</si>
  <si>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</si>
  <si>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Gauteng: Midvaal(GT422) - Table C5 Quarterly Budget Statement - Capital Expenditure by Standard Classification and Funding for 3rd Quarter ended 31 March 2018 (Figures Finalised as at 2018/05/07)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</si>
  <si>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</si>
  <si>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</si>
  <si>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</si>
  <si>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</si>
  <si>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</si>
  <si>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</si>
  <si>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</si>
  <si>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</si>
  <si>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</si>
  <si>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</si>
  <si>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Gauteng: Midvaal(GT422) - Table C6 Quarterly Budget Statement - Financial Position for 3rd Quarter ended 31 March 2018 (Figures Finalised as at 2018/05/07)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</si>
  <si>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</si>
  <si>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</si>
  <si>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</si>
  <si>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</si>
  <si>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</si>
  <si>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</si>
  <si>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</si>
  <si>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</si>
  <si>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</si>
  <si>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</si>
  <si>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</si>
  <si>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</si>
  <si>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</si>
  <si>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</si>
  <si>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</si>
  <si>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</si>
  <si>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</si>
  <si>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</si>
  <si>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</si>
  <si>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</si>
  <si>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</si>
  <si>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</si>
  <si>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</si>
  <si>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</si>
  <si>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</si>
  <si>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</si>
  <si>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</si>
  <si>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</si>
  <si>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</si>
  <si>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</si>
  <si>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</si>
  <si>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</si>
  <si>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</si>
  <si>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Gauteng: Midvaal(GT422) - Table C7 Quarterly Budget Statement - Cash Flows for 3rd Quarter ended 31 March 2018 (Figures Finalised as at 2018/05/07)</t>
  </si>
  <si>
    <t>CASH FLOW FROM OPERATING ACTIVITIES</t>
  </si>
  <si>
    <t>Receipts</t>
  </si>
  <si>
    <t>Property rates, penalties and collection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</si>
  <si>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</si>
  <si>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</si>
  <si>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</si>
  <si>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</si>
  <si>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</si>
  <si>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</si>
  <si>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</si>
  <si>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</si>
  <si>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</si>
  <si>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</si>
  <si>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</si>
  <si>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</si>
  <si>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</si>
  <si>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</si>
  <si>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</si>
  <si>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</si>
  <si>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</si>
  <si>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</si>
  <si>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</si>
  <si>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</si>
  <si>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</si>
  <si>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</si>
  <si>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</si>
  <si>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</si>
  <si>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Gauteng: Midvaal(GT422) - Table C9 Quarterly Budget Statement - Capital Expenditure by Asset Clas for 3rd Quarter ended 31 March 2018 (Figures Finalised as at 2018/05/07)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</si>
  <si>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</si>
  <si>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</si>
  <si>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</si>
  <si>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</si>
  <si>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</si>
  <si>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</si>
  <si>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</si>
  <si>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</si>
  <si>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</si>
  <si>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</si>
  <si>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</si>
  <si>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</si>
  <si>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</si>
  <si>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</si>
  <si>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</si>
  <si>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</si>
  <si>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</si>
  <si>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</si>
  <si>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</si>
  <si>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</si>
  <si>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</si>
  <si>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</si>
  <si>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</si>
  <si>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</si>
  <si>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Gauteng: Midvaal(GT422) - Table SC13a Quarterly Budget Statement - Capital Expenditure on New Assets by Asset Class for 3rd Quarter ended 31 March 2018 (Figures Finalised as at 2018/05/07)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</si>
  <si>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</si>
  <si>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</si>
  <si>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</si>
  <si>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</si>
  <si>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</si>
  <si>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</si>
  <si>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</si>
  <si>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</si>
  <si>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</si>
  <si>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</si>
  <si>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</si>
  <si>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</si>
  <si>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</si>
  <si>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</si>
  <si>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</si>
  <si>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</si>
  <si>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</si>
  <si>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</si>
  <si>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</si>
  <si>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</si>
  <si>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</si>
  <si>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</si>
  <si>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</si>
  <si>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</si>
  <si>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</si>
  <si>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</si>
  <si>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</si>
  <si>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</si>
  <si>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</si>
  <si>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</si>
  <si>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</si>
  <si>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</si>
  <si>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</si>
  <si>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</si>
  <si>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</si>
  <si>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Gauteng: Midvaal(GT422) - Table SC13B Quarterly Budget Statement - Capital Expenditure on Renewal of existing assets by Asset Class for 3rd Quarter ended 31 March 2018 (Figures Finalised as at 2018/05/07)</t>
  </si>
  <si>
    <t>Capital Expenditure on Renewal of Existing Assets by Asset Class/Sub-class</t>
  </si>
  <si>
    <t>Total Capital Expenditure on Renewal of Existing Assets</t>
  </si>
  <si>
    <t>Gauteng: Midvaal(GT422) - Table SC13C Quarterly Budget Statement - Repairs and Maintenance Expenditure by Asset Class for 3rd Quarter ended 31 March 2018 (Figures Finalised as at 2018/05/07)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</si>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</sst>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2.7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2.75">
      <c r="A5" s="58" t="s">
        <v>31</v>
      </c>
      <c r="B5" s="19">
        <v>164774788</v>
      </c>
      <c r="C5" s="19">
        <v>0</v>
      </c>
      <c r="D5" s="59">
        <v>183107018</v>
      </c>
      <c r="E5" s="60">
        <v>188107019</v>
      </c>
      <c r="F5" s="60">
        <v>15675336</v>
      </c>
      <c r="G5" s="60">
        <v>13184770</v>
      </c>
      <c r="H5" s="60">
        <v>-2449123</v>
      </c>
      <c r="I5" s="60">
        <v>26410983</v>
      </c>
      <c r="J5" s="60">
        <v>20343313</v>
      </c>
      <c r="K5" s="60">
        <v>31126122</v>
      </c>
      <c r="L5" s="60">
        <v>16166339</v>
      </c>
      <c r="M5" s="60">
        <v>67635774</v>
      </c>
      <c r="N5" s="60">
        <v>16150944</v>
      </c>
      <c r="O5" s="60">
        <v>16463488</v>
      </c>
      <c r="P5" s="60">
        <v>16162289</v>
      </c>
      <c r="Q5" s="60">
        <v>48776721</v>
      </c>
      <c r="R5" s="60">
        <v>0</v>
      </c>
      <c r="S5" s="60">
        <v>0</v>
      </c>
      <c r="T5" s="60">
        <v>0</v>
      </c>
      <c r="U5" s="60">
        <v>0</v>
      </c>
      <c r="V5" s="60">
        <v>142823478</v>
      </c>
      <c r="W5" s="60">
        <v>-34082122</v>
      </c>
      <c r="X5" s="60">
        <v>176905600</v>
      </c>
      <c r="Y5" s="61">
        <v>-519.06</v>
      </c>
      <c r="Z5" s="62">
        <v>188107019</v>
      </c>
    </row>
    <row r="6" spans="1:26" ht="12.75">
      <c r="A6" s="58" t="s">
        <v>32</v>
      </c>
      <c r="B6" s="19">
        <v>539591731</v>
      </c>
      <c r="C6" s="19">
        <v>0</v>
      </c>
      <c r="D6" s="59">
        <v>572704427</v>
      </c>
      <c r="E6" s="60">
        <v>592137233</v>
      </c>
      <c r="F6" s="60">
        <v>38771215</v>
      </c>
      <c r="G6" s="60">
        <v>29974918</v>
      </c>
      <c r="H6" s="60">
        <v>53965877</v>
      </c>
      <c r="I6" s="60">
        <v>122712010</v>
      </c>
      <c r="J6" s="60">
        <v>51428</v>
      </c>
      <c r="K6" s="60">
        <v>74140969</v>
      </c>
      <c r="L6" s="60">
        <v>45873661</v>
      </c>
      <c r="M6" s="60">
        <v>120066058</v>
      </c>
      <c r="N6" s="60">
        <v>-127472390</v>
      </c>
      <c r="O6" s="60">
        <v>47122382</v>
      </c>
      <c r="P6" s="60">
        <v>47189581</v>
      </c>
      <c r="Q6" s="60">
        <v>-33160427</v>
      </c>
      <c r="R6" s="60">
        <v>0</v>
      </c>
      <c r="S6" s="60">
        <v>0</v>
      </c>
      <c r="T6" s="60">
        <v>0</v>
      </c>
      <c r="U6" s="60">
        <v>0</v>
      </c>
      <c r="V6" s="60">
        <v>209617641</v>
      </c>
      <c r="W6" s="60">
        <v>76666900</v>
      </c>
      <c r="X6" s="60">
        <v>132950741</v>
      </c>
      <c r="Y6" s="61">
        <v>173.41</v>
      </c>
      <c r="Z6" s="62">
        <v>592137233</v>
      </c>
    </row>
    <row r="7" spans="1:26" ht="12.75">
      <c r="A7" s="58" t="s">
        <v>33</v>
      </c>
      <c r="B7" s="19">
        <v>10376673</v>
      </c>
      <c r="C7" s="19">
        <v>0</v>
      </c>
      <c r="D7" s="59">
        <v>5565000</v>
      </c>
      <c r="E7" s="60">
        <v>6565000</v>
      </c>
      <c r="F7" s="60">
        <v>720787</v>
      </c>
      <c r="G7" s="60">
        <v>909811</v>
      </c>
      <c r="H7" s="60">
        <v>-2734150</v>
      </c>
      <c r="I7" s="60">
        <v>-1103552</v>
      </c>
      <c r="J7" s="60">
        <v>0</v>
      </c>
      <c r="K7" s="60">
        <v>399020</v>
      </c>
      <c r="L7" s="60">
        <v>470915</v>
      </c>
      <c r="M7" s="60">
        <v>869935</v>
      </c>
      <c r="N7" s="60">
        <v>508374</v>
      </c>
      <c r="O7" s="60">
        <v>214077</v>
      </c>
      <c r="P7" s="60">
        <v>465746</v>
      </c>
      <c r="Q7" s="60">
        <v>1188197</v>
      </c>
      <c r="R7" s="60">
        <v>0</v>
      </c>
      <c r="S7" s="60">
        <v>0</v>
      </c>
      <c r="T7" s="60">
        <v>0</v>
      </c>
      <c r="U7" s="60">
        <v>0</v>
      </c>
      <c r="V7" s="60">
        <v>954580</v>
      </c>
      <c r="W7" s="60">
        <v>5439545</v>
      </c>
      <c r="X7" s="60">
        <v>-4484965</v>
      </c>
      <c r="Y7" s="61">
        <v>-82.45</v>
      </c>
      <c r="Z7" s="62">
        <v>6565000</v>
      </c>
    </row>
    <row r="8" spans="1:26" ht="12.75">
      <c r="A8" s="58" t="s">
        <v>34</v>
      </c>
      <c r="B8" s="19">
        <v>92056376</v>
      </c>
      <c r="C8" s="19">
        <v>0</v>
      </c>
      <c r="D8" s="59">
        <v>105451197</v>
      </c>
      <c r="E8" s="60">
        <v>105551198</v>
      </c>
      <c r="F8" s="60">
        <v>37515000</v>
      </c>
      <c r="G8" s="60">
        <v>6483000</v>
      </c>
      <c r="H8" s="60">
        <v>0</v>
      </c>
      <c r="I8" s="60">
        <v>43998000</v>
      </c>
      <c r="J8" s="60">
        <v>62000</v>
      </c>
      <c r="K8" s="60">
        <v>494287</v>
      </c>
      <c r="L8" s="60">
        <v>29562819</v>
      </c>
      <c r="M8" s="60">
        <v>30119106</v>
      </c>
      <c r="N8" s="60">
        <v>782203</v>
      </c>
      <c r="O8" s="60">
        <v>1030627</v>
      </c>
      <c r="P8" s="60">
        <v>30276636</v>
      </c>
      <c r="Q8" s="60">
        <v>32089466</v>
      </c>
      <c r="R8" s="60">
        <v>0</v>
      </c>
      <c r="S8" s="60">
        <v>0</v>
      </c>
      <c r="T8" s="60">
        <v>0</v>
      </c>
      <c r="U8" s="60">
        <v>0</v>
      </c>
      <c r="V8" s="60">
        <v>106206572</v>
      </c>
      <c r="W8" s="60">
        <v>74045278</v>
      </c>
      <c r="X8" s="60">
        <v>32161294</v>
      </c>
      <c r="Y8" s="61">
        <v>43.43</v>
      </c>
      <c r="Z8" s="62">
        <v>105551198</v>
      </c>
    </row>
    <row r="9" spans="1:26" ht="12.75">
      <c r="A9" s="58" t="s">
        <v>35</v>
      </c>
      <c r="B9" s="19">
        <v>104297237</v>
      </c>
      <c r="C9" s="19">
        <v>0</v>
      </c>
      <c r="D9" s="59">
        <v>92492683</v>
      </c>
      <c r="E9" s="60">
        <v>88924898</v>
      </c>
      <c r="F9" s="60">
        <v>1330050</v>
      </c>
      <c r="G9" s="60">
        <v>2080246</v>
      </c>
      <c r="H9" s="60">
        <v>3583282</v>
      </c>
      <c r="I9" s="60">
        <v>6993578</v>
      </c>
      <c r="J9" s="60">
        <v>1284453</v>
      </c>
      <c r="K9" s="60">
        <v>27046089</v>
      </c>
      <c r="L9" s="60">
        <v>1432761</v>
      </c>
      <c r="M9" s="60">
        <v>29763303</v>
      </c>
      <c r="N9" s="60">
        <v>-752472</v>
      </c>
      <c r="O9" s="60">
        <v>6228504</v>
      </c>
      <c r="P9" s="60">
        <v>2855073</v>
      </c>
      <c r="Q9" s="60">
        <v>8331105</v>
      </c>
      <c r="R9" s="60">
        <v>0</v>
      </c>
      <c r="S9" s="60">
        <v>0</v>
      </c>
      <c r="T9" s="60">
        <v>0</v>
      </c>
      <c r="U9" s="60">
        <v>0</v>
      </c>
      <c r="V9" s="60">
        <v>45087986</v>
      </c>
      <c r="W9" s="60">
        <v>48753803</v>
      </c>
      <c r="X9" s="60">
        <v>-3665817</v>
      </c>
      <c r="Y9" s="61">
        <v>-7.52</v>
      </c>
      <c r="Z9" s="62">
        <v>88924898</v>
      </c>
    </row>
    <row r="10" spans="1:26" ht="22.5">
      <c r="A10" s="63" t="s">
        <v>278</v>
      </c>
      <c r="B10" s="64">
        <f>SUM(B5:B9)</f>
        <v>911096805</v>
      </c>
      <c r="C10" s="64">
        <f>SUM(C5:C9)</f>
        <v>0</v>
      </c>
      <c r="D10" s="65">
        <f aca="true" t="shared" si="0" ref="D10:Z10">SUM(D5:D9)</f>
        <v>959320325</v>
      </c>
      <c r="E10" s="66">
        <f t="shared" si="0"/>
        <v>981285348</v>
      </c>
      <c r="F10" s="66">
        <f t="shared" si="0"/>
        <v>94012388</v>
      </c>
      <c r="G10" s="66">
        <f t="shared" si="0"/>
        <v>52632745</v>
      </c>
      <c r="H10" s="66">
        <f t="shared" si="0"/>
        <v>52365886</v>
      </c>
      <c r="I10" s="66">
        <f t="shared" si="0"/>
        <v>199011019</v>
      </c>
      <c r="J10" s="66">
        <f t="shared" si="0"/>
        <v>21741194</v>
      </c>
      <c r="K10" s="66">
        <f t="shared" si="0"/>
        <v>133206487</v>
      </c>
      <c r="L10" s="66">
        <f t="shared" si="0"/>
        <v>93506495</v>
      </c>
      <c r="M10" s="66">
        <f t="shared" si="0"/>
        <v>248454176</v>
      </c>
      <c r="N10" s="66">
        <f t="shared" si="0"/>
        <v>-110783341</v>
      </c>
      <c r="O10" s="66">
        <f t="shared" si="0"/>
        <v>71059078</v>
      </c>
      <c r="P10" s="66">
        <f t="shared" si="0"/>
        <v>96949325</v>
      </c>
      <c r="Q10" s="66">
        <f t="shared" si="0"/>
        <v>57225062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504690257</v>
      </c>
      <c r="W10" s="66">
        <f t="shared" si="0"/>
        <v>170823404</v>
      </c>
      <c r="X10" s="66">
        <f t="shared" si="0"/>
        <v>333866853</v>
      </c>
      <c r="Y10" s="67">
        <f>+IF(W10&lt;&gt;0,(X10/W10)*100,0)</f>
        <v>195.4456152858305</v>
      </c>
      <c r="Z10" s="68">
        <f t="shared" si="0"/>
        <v>981285348</v>
      </c>
    </row>
    <row r="11" spans="1:26" ht="12.75">
      <c r="A11" s="58" t="s">
        <v>37</v>
      </c>
      <c r="B11" s="19">
        <v>211112648</v>
      </c>
      <c r="C11" s="19">
        <v>0</v>
      </c>
      <c r="D11" s="59">
        <v>259546145</v>
      </c>
      <c r="E11" s="60">
        <v>254326600</v>
      </c>
      <c r="F11" s="60">
        <v>17906686</v>
      </c>
      <c r="G11" s="60">
        <v>17748060</v>
      </c>
      <c r="H11" s="60">
        <v>16307797</v>
      </c>
      <c r="I11" s="60">
        <v>51962543</v>
      </c>
      <c r="J11" s="60">
        <v>17423882</v>
      </c>
      <c r="K11" s="60">
        <v>19053458</v>
      </c>
      <c r="L11" s="60">
        <v>19247169</v>
      </c>
      <c r="M11" s="60">
        <v>55724509</v>
      </c>
      <c r="N11" s="60">
        <v>19065237</v>
      </c>
      <c r="O11" s="60">
        <v>19037152</v>
      </c>
      <c r="P11" s="60">
        <v>19312489</v>
      </c>
      <c r="Q11" s="60">
        <v>57414878</v>
      </c>
      <c r="R11" s="60">
        <v>0</v>
      </c>
      <c r="S11" s="60">
        <v>0</v>
      </c>
      <c r="T11" s="60">
        <v>0</v>
      </c>
      <c r="U11" s="60">
        <v>0</v>
      </c>
      <c r="V11" s="60">
        <v>165101930</v>
      </c>
      <c r="W11" s="60">
        <v>195360574</v>
      </c>
      <c r="X11" s="60">
        <v>-30258644</v>
      </c>
      <c r="Y11" s="61">
        <v>-15.49</v>
      </c>
      <c r="Z11" s="62">
        <v>254326600</v>
      </c>
    </row>
    <row r="12" spans="1:26" ht="12.75">
      <c r="A12" s="58" t="s">
        <v>38</v>
      </c>
      <c r="B12" s="19">
        <v>10627671</v>
      </c>
      <c r="C12" s="19">
        <v>0</v>
      </c>
      <c r="D12" s="59">
        <v>11498136</v>
      </c>
      <c r="E12" s="60">
        <v>11613117</v>
      </c>
      <c r="F12" s="60">
        <v>841602</v>
      </c>
      <c r="G12" s="60">
        <v>841602</v>
      </c>
      <c r="H12" s="60">
        <v>841602</v>
      </c>
      <c r="I12" s="60">
        <v>2524806</v>
      </c>
      <c r="J12" s="60">
        <v>945218</v>
      </c>
      <c r="K12" s="60">
        <v>894908</v>
      </c>
      <c r="L12" s="60">
        <v>898819</v>
      </c>
      <c r="M12" s="60">
        <v>2738945</v>
      </c>
      <c r="N12" s="60">
        <v>1500144</v>
      </c>
      <c r="O12" s="60">
        <v>998580</v>
      </c>
      <c r="P12" s="60">
        <v>987757</v>
      </c>
      <c r="Q12" s="60">
        <v>3486481</v>
      </c>
      <c r="R12" s="60">
        <v>0</v>
      </c>
      <c r="S12" s="60">
        <v>0</v>
      </c>
      <c r="T12" s="60">
        <v>0</v>
      </c>
      <c r="U12" s="60">
        <v>0</v>
      </c>
      <c r="V12" s="60">
        <v>8750232</v>
      </c>
      <c r="W12" s="60">
        <v>12978992</v>
      </c>
      <c r="X12" s="60">
        <v>-4228760</v>
      </c>
      <c r="Y12" s="61">
        <v>-32.58</v>
      </c>
      <c r="Z12" s="62">
        <v>11613117</v>
      </c>
    </row>
    <row r="13" spans="1:26" ht="12.75">
      <c r="A13" s="58" t="s">
        <v>279</v>
      </c>
      <c r="B13" s="19">
        <v>116485634</v>
      </c>
      <c r="C13" s="19">
        <v>0</v>
      </c>
      <c r="D13" s="59">
        <v>117244100</v>
      </c>
      <c r="E13" s="60">
        <v>117244100</v>
      </c>
      <c r="F13" s="60">
        <v>0</v>
      </c>
      <c r="G13" s="60">
        <v>0</v>
      </c>
      <c r="H13" s="60">
        <v>29311027</v>
      </c>
      <c r="I13" s="60">
        <v>29311027</v>
      </c>
      <c r="J13" s="60">
        <v>9770341</v>
      </c>
      <c r="K13" s="60">
        <v>9770341</v>
      </c>
      <c r="L13" s="60">
        <v>0</v>
      </c>
      <c r="M13" s="60">
        <v>19540682</v>
      </c>
      <c r="N13" s="60">
        <v>19540686</v>
      </c>
      <c r="O13" s="60">
        <v>9770346</v>
      </c>
      <c r="P13" s="60">
        <v>9770343</v>
      </c>
      <c r="Q13" s="60">
        <v>39081375</v>
      </c>
      <c r="R13" s="60">
        <v>0</v>
      </c>
      <c r="S13" s="60">
        <v>0</v>
      </c>
      <c r="T13" s="60">
        <v>0</v>
      </c>
      <c r="U13" s="60">
        <v>0</v>
      </c>
      <c r="V13" s="60">
        <v>87933084</v>
      </c>
      <c r="W13" s="60">
        <v>108605549</v>
      </c>
      <c r="X13" s="60">
        <v>-20672465</v>
      </c>
      <c r="Y13" s="61">
        <v>-19.03</v>
      </c>
      <c r="Z13" s="62">
        <v>117244100</v>
      </c>
    </row>
    <row r="14" spans="1:26" ht="12.75">
      <c r="A14" s="58" t="s">
        <v>40</v>
      </c>
      <c r="B14" s="19">
        <v>18795842</v>
      </c>
      <c r="C14" s="19">
        <v>0</v>
      </c>
      <c r="D14" s="59">
        <v>22869488</v>
      </c>
      <c r="E14" s="60">
        <v>21369488</v>
      </c>
      <c r="F14" s="60">
        <v>123600</v>
      </c>
      <c r="G14" s="60">
        <v>594784</v>
      </c>
      <c r="H14" s="60">
        <v>29703</v>
      </c>
      <c r="I14" s="60">
        <v>748087</v>
      </c>
      <c r="J14" s="60">
        <v>250747</v>
      </c>
      <c r="K14" s="60">
        <v>147971</v>
      </c>
      <c r="L14" s="60">
        <v>6845686</v>
      </c>
      <c r="M14" s="60">
        <v>7244404</v>
      </c>
      <c r="N14" s="60">
        <v>237027</v>
      </c>
      <c r="O14" s="60">
        <v>216942</v>
      </c>
      <c r="P14" s="60">
        <v>194637</v>
      </c>
      <c r="Q14" s="60">
        <v>648606</v>
      </c>
      <c r="R14" s="60">
        <v>0</v>
      </c>
      <c r="S14" s="60">
        <v>0</v>
      </c>
      <c r="T14" s="60">
        <v>0</v>
      </c>
      <c r="U14" s="60">
        <v>0</v>
      </c>
      <c r="V14" s="60">
        <v>8641097</v>
      </c>
      <c r="W14" s="60">
        <v>11434744</v>
      </c>
      <c r="X14" s="60">
        <v>-2793647</v>
      </c>
      <c r="Y14" s="61">
        <v>-24.43</v>
      </c>
      <c r="Z14" s="62">
        <v>21369488</v>
      </c>
    </row>
    <row r="15" spans="1:26" ht="12.75">
      <c r="A15" s="58" t="s">
        <v>41</v>
      </c>
      <c r="B15" s="19">
        <v>312360620</v>
      </c>
      <c r="C15" s="19">
        <v>0</v>
      </c>
      <c r="D15" s="59">
        <v>315496264</v>
      </c>
      <c r="E15" s="60">
        <v>347746282</v>
      </c>
      <c r="F15" s="60">
        <v>70965</v>
      </c>
      <c r="G15" s="60">
        <v>33445252</v>
      </c>
      <c r="H15" s="60">
        <v>37658009</v>
      </c>
      <c r="I15" s="60">
        <v>71174226</v>
      </c>
      <c r="J15" s="60">
        <v>61307998</v>
      </c>
      <c r="K15" s="60">
        <v>25350114</v>
      </c>
      <c r="L15" s="60">
        <v>29429061</v>
      </c>
      <c r="M15" s="60">
        <v>116087173</v>
      </c>
      <c r="N15" s="60">
        <v>26120681</v>
      </c>
      <c r="O15" s="60">
        <v>23486376</v>
      </c>
      <c r="P15" s="60">
        <v>22997344</v>
      </c>
      <c r="Q15" s="60">
        <v>72604401</v>
      </c>
      <c r="R15" s="60">
        <v>0</v>
      </c>
      <c r="S15" s="60">
        <v>0</v>
      </c>
      <c r="T15" s="60">
        <v>0</v>
      </c>
      <c r="U15" s="60">
        <v>0</v>
      </c>
      <c r="V15" s="60">
        <v>259865800</v>
      </c>
      <c r="W15" s="60">
        <v>141453027</v>
      </c>
      <c r="X15" s="60">
        <v>118412773</v>
      </c>
      <c r="Y15" s="61">
        <v>83.71</v>
      </c>
      <c r="Z15" s="62">
        <v>347746282</v>
      </c>
    </row>
    <row r="16" spans="1:26" ht="12.75">
      <c r="A16" s="69" t="s">
        <v>42</v>
      </c>
      <c r="B16" s="19">
        <v>0</v>
      </c>
      <c r="C16" s="19">
        <v>0</v>
      </c>
      <c r="D16" s="59">
        <v>386177</v>
      </c>
      <c r="E16" s="60">
        <v>21736602</v>
      </c>
      <c r="F16" s="60">
        <v>0</v>
      </c>
      <c r="G16" s="60">
        <v>0</v>
      </c>
      <c r="H16" s="60">
        <v>15550</v>
      </c>
      <c r="I16" s="60">
        <v>15550</v>
      </c>
      <c r="J16" s="60">
        <v>39200</v>
      </c>
      <c r="K16" s="60">
        <v>0</v>
      </c>
      <c r="L16" s="60">
        <v>118600</v>
      </c>
      <c r="M16" s="60">
        <v>157800</v>
      </c>
      <c r="N16" s="60">
        <v>20050</v>
      </c>
      <c r="O16" s="60">
        <v>0</v>
      </c>
      <c r="P16" s="60">
        <v>1150003</v>
      </c>
      <c r="Q16" s="60">
        <v>1170053</v>
      </c>
      <c r="R16" s="60">
        <v>0</v>
      </c>
      <c r="S16" s="60">
        <v>0</v>
      </c>
      <c r="T16" s="60">
        <v>0</v>
      </c>
      <c r="U16" s="60">
        <v>0</v>
      </c>
      <c r="V16" s="60">
        <v>1343403</v>
      </c>
      <c r="W16" s="60">
        <v>24629624</v>
      </c>
      <c r="X16" s="60">
        <v>-23286221</v>
      </c>
      <c r="Y16" s="61">
        <v>-94.55</v>
      </c>
      <c r="Z16" s="62">
        <v>21736602</v>
      </c>
    </row>
    <row r="17" spans="1:26" ht="12.75">
      <c r="A17" s="58" t="s">
        <v>43</v>
      </c>
      <c r="B17" s="19">
        <v>262000770</v>
      </c>
      <c r="C17" s="19">
        <v>0</v>
      </c>
      <c r="D17" s="59">
        <v>298122466</v>
      </c>
      <c r="E17" s="60">
        <v>279418142</v>
      </c>
      <c r="F17" s="60">
        <v>-11620764</v>
      </c>
      <c r="G17" s="60">
        <v>4689366</v>
      </c>
      <c r="H17" s="60">
        <v>8226934</v>
      </c>
      <c r="I17" s="60">
        <v>1295536</v>
      </c>
      <c r="J17" s="60">
        <v>33957748</v>
      </c>
      <c r="K17" s="60">
        <v>14714731</v>
      </c>
      <c r="L17" s="60">
        <v>10481050</v>
      </c>
      <c r="M17" s="60">
        <v>59153529</v>
      </c>
      <c r="N17" s="60">
        <v>9897769</v>
      </c>
      <c r="O17" s="60">
        <v>8996937</v>
      </c>
      <c r="P17" s="60">
        <v>11464259</v>
      </c>
      <c r="Q17" s="60">
        <v>30358965</v>
      </c>
      <c r="R17" s="60">
        <v>0</v>
      </c>
      <c r="S17" s="60">
        <v>0</v>
      </c>
      <c r="T17" s="60">
        <v>0</v>
      </c>
      <c r="U17" s="60">
        <v>0</v>
      </c>
      <c r="V17" s="60">
        <v>90808030</v>
      </c>
      <c r="W17" s="60">
        <v>305023908</v>
      </c>
      <c r="X17" s="60">
        <v>-214215878</v>
      </c>
      <c r="Y17" s="61">
        <v>-70.23</v>
      </c>
      <c r="Z17" s="62">
        <v>279418142</v>
      </c>
    </row>
    <row r="18" spans="1:26" ht="12.75">
      <c r="A18" s="70" t="s">
        <v>44</v>
      </c>
      <c r="B18" s="71">
        <f>SUM(B11:B17)</f>
        <v>931383185</v>
      </c>
      <c r="C18" s="71">
        <f>SUM(C11:C17)</f>
        <v>0</v>
      </c>
      <c r="D18" s="72">
        <f aca="true" t="shared" si="1" ref="D18:Z18">SUM(D11:D17)</f>
        <v>1025162776</v>
      </c>
      <c r="E18" s="73">
        <f t="shared" si="1"/>
        <v>1053454331</v>
      </c>
      <c r="F18" s="73">
        <f t="shared" si="1"/>
        <v>7322089</v>
      </c>
      <c r="G18" s="73">
        <f t="shared" si="1"/>
        <v>57319064</v>
      </c>
      <c r="H18" s="73">
        <f t="shared" si="1"/>
        <v>92390622</v>
      </c>
      <c r="I18" s="73">
        <f t="shared" si="1"/>
        <v>157031775</v>
      </c>
      <c r="J18" s="73">
        <f t="shared" si="1"/>
        <v>123695134</v>
      </c>
      <c r="K18" s="73">
        <f t="shared" si="1"/>
        <v>69931523</v>
      </c>
      <c r="L18" s="73">
        <f t="shared" si="1"/>
        <v>67020385</v>
      </c>
      <c r="M18" s="73">
        <f t="shared" si="1"/>
        <v>260647042</v>
      </c>
      <c r="N18" s="73">
        <f t="shared" si="1"/>
        <v>76381594</v>
      </c>
      <c r="O18" s="73">
        <f t="shared" si="1"/>
        <v>62506333</v>
      </c>
      <c r="P18" s="73">
        <f t="shared" si="1"/>
        <v>65876832</v>
      </c>
      <c r="Q18" s="73">
        <f t="shared" si="1"/>
        <v>204764759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622443576</v>
      </c>
      <c r="W18" s="73">
        <f t="shared" si="1"/>
        <v>799486418</v>
      </c>
      <c r="X18" s="73">
        <f t="shared" si="1"/>
        <v>-177042842</v>
      </c>
      <c r="Y18" s="67">
        <f>+IF(W18&lt;&gt;0,(X18/W18)*100,0)</f>
        <v>-22.144571566692957</v>
      </c>
      <c r="Z18" s="74">
        <f t="shared" si="1"/>
        <v>1053454331</v>
      </c>
    </row>
    <row r="19" spans="1:26" ht="12.75">
      <c r="A19" s="70" t="s">
        <v>45</v>
      </c>
      <c r="B19" s="75">
        <f>+B10-B18</f>
        <v>-20286380</v>
      </c>
      <c r="C19" s="75">
        <f>+C10-C18</f>
        <v>0</v>
      </c>
      <c r="D19" s="76">
        <f aca="true" t="shared" si="2" ref="D19:Z19">+D10-D18</f>
        <v>-65842451</v>
      </c>
      <c r="E19" s="77">
        <f t="shared" si="2"/>
        <v>-72168983</v>
      </c>
      <c r="F19" s="77">
        <f t="shared" si="2"/>
        <v>86690299</v>
      </c>
      <c r="G19" s="77">
        <f t="shared" si="2"/>
        <v>-4686319</v>
      </c>
      <c r="H19" s="77">
        <f t="shared" si="2"/>
        <v>-40024736</v>
      </c>
      <c r="I19" s="77">
        <f t="shared" si="2"/>
        <v>41979244</v>
      </c>
      <c r="J19" s="77">
        <f t="shared" si="2"/>
        <v>-101953940</v>
      </c>
      <c r="K19" s="77">
        <f t="shared" si="2"/>
        <v>63274964</v>
      </c>
      <c r="L19" s="77">
        <f t="shared" si="2"/>
        <v>26486110</v>
      </c>
      <c r="M19" s="77">
        <f t="shared" si="2"/>
        <v>-12192866</v>
      </c>
      <c r="N19" s="77">
        <f t="shared" si="2"/>
        <v>-187164935</v>
      </c>
      <c r="O19" s="77">
        <f t="shared" si="2"/>
        <v>8552745</v>
      </c>
      <c r="P19" s="77">
        <f t="shared" si="2"/>
        <v>31072493</v>
      </c>
      <c r="Q19" s="77">
        <f t="shared" si="2"/>
        <v>-147539697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-117753319</v>
      </c>
      <c r="W19" s="77">
        <f>IF(E10=E18,0,W10-W18)</f>
        <v>-628663014</v>
      </c>
      <c r="X19" s="77">
        <f t="shared" si="2"/>
        <v>510909695</v>
      </c>
      <c r="Y19" s="78">
        <f>+IF(W19&lt;&gt;0,(X19/W19)*100,0)</f>
        <v>-81.26924657921741</v>
      </c>
      <c r="Z19" s="79">
        <f t="shared" si="2"/>
        <v>-72168983</v>
      </c>
    </row>
    <row r="20" spans="1:26" ht="12.75">
      <c r="A20" s="58" t="s">
        <v>46</v>
      </c>
      <c r="B20" s="19">
        <v>41797301</v>
      </c>
      <c r="C20" s="19">
        <v>0</v>
      </c>
      <c r="D20" s="59">
        <v>56727000</v>
      </c>
      <c r="E20" s="60">
        <v>71674605</v>
      </c>
      <c r="F20" s="60">
        <v>28410000</v>
      </c>
      <c r="G20" s="60">
        <v>0</v>
      </c>
      <c r="H20" s="60">
        <v>0</v>
      </c>
      <c r="I20" s="60">
        <v>28410000</v>
      </c>
      <c r="J20" s="60">
        <v>11238000</v>
      </c>
      <c r="K20" s="60">
        <v>10000</v>
      </c>
      <c r="L20" s="60">
        <v>5519000</v>
      </c>
      <c r="M20" s="60">
        <v>16767000</v>
      </c>
      <c r="N20" s="60">
        <v>10023105</v>
      </c>
      <c r="O20" s="60">
        <v>300000</v>
      </c>
      <c r="P20" s="60">
        <v>13021915</v>
      </c>
      <c r="Q20" s="60">
        <v>23345020</v>
      </c>
      <c r="R20" s="60">
        <v>0</v>
      </c>
      <c r="S20" s="60">
        <v>0</v>
      </c>
      <c r="T20" s="60">
        <v>0</v>
      </c>
      <c r="U20" s="60">
        <v>0</v>
      </c>
      <c r="V20" s="60">
        <v>68522020</v>
      </c>
      <c r="W20" s="60">
        <v>36789068</v>
      </c>
      <c r="X20" s="60">
        <v>31732952</v>
      </c>
      <c r="Y20" s="61">
        <v>86.26</v>
      </c>
      <c r="Z20" s="62">
        <v>71674605</v>
      </c>
    </row>
    <row r="21" spans="1:26" ht="12.75">
      <c r="A21" s="58" t="s">
        <v>280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-1772946</v>
      </c>
      <c r="O21" s="82">
        <v>0</v>
      </c>
      <c r="P21" s="82">
        <v>0</v>
      </c>
      <c r="Q21" s="82">
        <v>-1772946</v>
      </c>
      <c r="R21" s="82">
        <v>0</v>
      </c>
      <c r="S21" s="82">
        <v>0</v>
      </c>
      <c r="T21" s="82">
        <v>0</v>
      </c>
      <c r="U21" s="82">
        <v>0</v>
      </c>
      <c r="V21" s="82">
        <v>-1772946</v>
      </c>
      <c r="W21" s="82">
        <v>2274892</v>
      </c>
      <c r="X21" s="82">
        <v>-4047838</v>
      </c>
      <c r="Y21" s="83">
        <v>-177.94</v>
      </c>
      <c r="Z21" s="84">
        <v>0</v>
      </c>
    </row>
    <row r="22" spans="1:26" ht="22.5">
      <c r="A22" s="85" t="s">
        <v>281</v>
      </c>
      <c r="B22" s="86">
        <f>SUM(B19:B21)</f>
        <v>21510921</v>
      </c>
      <c r="C22" s="86">
        <f>SUM(C19:C21)</f>
        <v>0</v>
      </c>
      <c r="D22" s="87">
        <f aca="true" t="shared" si="3" ref="D22:Z22">SUM(D19:D21)</f>
        <v>-9115451</v>
      </c>
      <c r="E22" s="88">
        <f t="shared" si="3"/>
        <v>-494378</v>
      </c>
      <c r="F22" s="88">
        <f t="shared" si="3"/>
        <v>115100299</v>
      </c>
      <c r="G22" s="88">
        <f t="shared" si="3"/>
        <v>-4686319</v>
      </c>
      <c r="H22" s="88">
        <f t="shared" si="3"/>
        <v>-40024736</v>
      </c>
      <c r="I22" s="88">
        <f t="shared" si="3"/>
        <v>70389244</v>
      </c>
      <c r="J22" s="88">
        <f t="shared" si="3"/>
        <v>-90715940</v>
      </c>
      <c r="K22" s="88">
        <f t="shared" si="3"/>
        <v>63284964</v>
      </c>
      <c r="L22" s="88">
        <f t="shared" si="3"/>
        <v>32005110</v>
      </c>
      <c r="M22" s="88">
        <f t="shared" si="3"/>
        <v>4574134</v>
      </c>
      <c r="N22" s="88">
        <f t="shared" si="3"/>
        <v>-178914776</v>
      </c>
      <c r="O22" s="88">
        <f t="shared" si="3"/>
        <v>8852745</v>
      </c>
      <c r="P22" s="88">
        <f t="shared" si="3"/>
        <v>44094408</v>
      </c>
      <c r="Q22" s="88">
        <f t="shared" si="3"/>
        <v>-125967623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-51004245</v>
      </c>
      <c r="W22" s="88">
        <f t="shared" si="3"/>
        <v>-589599054</v>
      </c>
      <c r="X22" s="88">
        <f t="shared" si="3"/>
        <v>538594809</v>
      </c>
      <c r="Y22" s="89">
        <f>+IF(W22&lt;&gt;0,(X22/W22)*100,0)</f>
        <v>-91.34933398315799</v>
      </c>
      <c r="Z22" s="90">
        <f t="shared" si="3"/>
        <v>-494378</v>
      </c>
    </row>
    <row r="23" spans="1:26" ht="12.7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2.75">
      <c r="A24" s="92" t="s">
        <v>49</v>
      </c>
      <c r="B24" s="75">
        <f>SUM(B22:B23)</f>
        <v>21510921</v>
      </c>
      <c r="C24" s="75">
        <f>SUM(C22:C23)</f>
        <v>0</v>
      </c>
      <c r="D24" s="76">
        <f aca="true" t="shared" si="4" ref="D24:Z24">SUM(D22:D23)</f>
        <v>-9115451</v>
      </c>
      <c r="E24" s="77">
        <f t="shared" si="4"/>
        <v>-494378</v>
      </c>
      <c r="F24" s="77">
        <f t="shared" si="4"/>
        <v>115100299</v>
      </c>
      <c r="G24" s="77">
        <f t="shared" si="4"/>
        <v>-4686319</v>
      </c>
      <c r="H24" s="77">
        <f t="shared" si="4"/>
        <v>-40024736</v>
      </c>
      <c r="I24" s="77">
        <f t="shared" si="4"/>
        <v>70389244</v>
      </c>
      <c r="J24" s="77">
        <f t="shared" si="4"/>
        <v>-90715940</v>
      </c>
      <c r="K24" s="77">
        <f t="shared" si="4"/>
        <v>63284964</v>
      </c>
      <c r="L24" s="77">
        <f t="shared" si="4"/>
        <v>32005110</v>
      </c>
      <c r="M24" s="77">
        <f t="shared" si="4"/>
        <v>4574134</v>
      </c>
      <c r="N24" s="77">
        <f t="shared" si="4"/>
        <v>-178914776</v>
      </c>
      <c r="O24" s="77">
        <f t="shared" si="4"/>
        <v>8852745</v>
      </c>
      <c r="P24" s="77">
        <f t="shared" si="4"/>
        <v>44094408</v>
      </c>
      <c r="Q24" s="77">
        <f t="shared" si="4"/>
        <v>-125967623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-51004245</v>
      </c>
      <c r="W24" s="77">
        <f t="shared" si="4"/>
        <v>-589599054</v>
      </c>
      <c r="X24" s="77">
        <f t="shared" si="4"/>
        <v>538594809</v>
      </c>
      <c r="Y24" s="78">
        <f>+IF(W24&lt;&gt;0,(X24/W24)*100,0)</f>
        <v>-91.34933398315799</v>
      </c>
      <c r="Z24" s="79">
        <f t="shared" si="4"/>
        <v>-494378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2.75">
      <c r="A26" s="96" t="s">
        <v>282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2.75">
      <c r="A27" s="70" t="s">
        <v>50</v>
      </c>
      <c r="B27" s="22">
        <v>84489177</v>
      </c>
      <c r="C27" s="22">
        <v>0</v>
      </c>
      <c r="D27" s="99">
        <v>143993000</v>
      </c>
      <c r="E27" s="100">
        <v>160834356</v>
      </c>
      <c r="F27" s="100">
        <v>1115523</v>
      </c>
      <c r="G27" s="100">
        <v>12421377</v>
      </c>
      <c r="H27" s="100">
        <v>5638148</v>
      </c>
      <c r="I27" s="100">
        <v>19175048</v>
      </c>
      <c r="J27" s="100">
        <v>8535221</v>
      </c>
      <c r="K27" s="100">
        <v>13701635</v>
      </c>
      <c r="L27" s="100">
        <v>9843416</v>
      </c>
      <c r="M27" s="100">
        <v>32080272</v>
      </c>
      <c r="N27" s="100">
        <v>18432950</v>
      </c>
      <c r="O27" s="100">
        <v>6128424</v>
      </c>
      <c r="P27" s="100">
        <v>4582397</v>
      </c>
      <c r="Q27" s="100">
        <v>29143771</v>
      </c>
      <c r="R27" s="100">
        <v>0</v>
      </c>
      <c r="S27" s="100">
        <v>0</v>
      </c>
      <c r="T27" s="100">
        <v>0</v>
      </c>
      <c r="U27" s="100">
        <v>0</v>
      </c>
      <c r="V27" s="100">
        <v>80399091</v>
      </c>
      <c r="W27" s="100">
        <v>120625767</v>
      </c>
      <c r="X27" s="100">
        <v>-40226676</v>
      </c>
      <c r="Y27" s="101">
        <v>-33.35</v>
      </c>
      <c r="Z27" s="102">
        <v>160834356</v>
      </c>
    </row>
    <row r="28" spans="1:26" ht="12.75">
      <c r="A28" s="103" t="s">
        <v>46</v>
      </c>
      <c r="B28" s="19">
        <v>40223275</v>
      </c>
      <c r="C28" s="19">
        <v>0</v>
      </c>
      <c r="D28" s="59">
        <v>54789000</v>
      </c>
      <c r="E28" s="60">
        <v>62577000</v>
      </c>
      <c r="F28" s="60">
        <v>0</v>
      </c>
      <c r="G28" s="60">
        <v>263898</v>
      </c>
      <c r="H28" s="60">
        <v>4200393</v>
      </c>
      <c r="I28" s="60">
        <v>4464291</v>
      </c>
      <c r="J28" s="60">
        <v>7091652</v>
      </c>
      <c r="K28" s="60">
        <v>11058419</v>
      </c>
      <c r="L28" s="60">
        <v>6156902</v>
      </c>
      <c r="M28" s="60">
        <v>24306973</v>
      </c>
      <c r="N28" s="60">
        <v>921112</v>
      </c>
      <c r="O28" s="60">
        <v>2935425</v>
      </c>
      <c r="P28" s="60">
        <v>2229397</v>
      </c>
      <c r="Q28" s="60">
        <v>6085934</v>
      </c>
      <c r="R28" s="60">
        <v>0</v>
      </c>
      <c r="S28" s="60">
        <v>0</v>
      </c>
      <c r="T28" s="60">
        <v>0</v>
      </c>
      <c r="U28" s="60">
        <v>0</v>
      </c>
      <c r="V28" s="60">
        <v>34857198</v>
      </c>
      <c r="W28" s="60">
        <v>46932750</v>
      </c>
      <c r="X28" s="60">
        <v>-12075552</v>
      </c>
      <c r="Y28" s="61">
        <v>-25.73</v>
      </c>
      <c r="Z28" s="62">
        <v>62577000</v>
      </c>
    </row>
    <row r="29" spans="1:26" ht="12.75">
      <c r="A29" s="58" t="s">
        <v>283</v>
      </c>
      <c r="B29" s="19">
        <v>9391088</v>
      </c>
      <c r="C29" s="19">
        <v>0</v>
      </c>
      <c r="D29" s="59">
        <v>6610000</v>
      </c>
      <c r="E29" s="60">
        <v>14747605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63504</v>
      </c>
      <c r="L29" s="60">
        <v>173246</v>
      </c>
      <c r="M29" s="60">
        <v>236750</v>
      </c>
      <c r="N29" s="60">
        <v>9631000</v>
      </c>
      <c r="O29" s="60">
        <v>0</v>
      </c>
      <c r="P29" s="60">
        <v>43860</v>
      </c>
      <c r="Q29" s="60">
        <v>9674860</v>
      </c>
      <c r="R29" s="60">
        <v>0</v>
      </c>
      <c r="S29" s="60">
        <v>0</v>
      </c>
      <c r="T29" s="60">
        <v>0</v>
      </c>
      <c r="U29" s="60">
        <v>0</v>
      </c>
      <c r="V29" s="60">
        <v>9911610</v>
      </c>
      <c r="W29" s="60">
        <v>11060704</v>
      </c>
      <c r="X29" s="60">
        <v>-1149094</v>
      </c>
      <c r="Y29" s="61">
        <v>-10.39</v>
      </c>
      <c r="Z29" s="62">
        <v>14747605</v>
      </c>
    </row>
    <row r="30" spans="1:26" ht="12.75">
      <c r="A30" s="58" t="s">
        <v>52</v>
      </c>
      <c r="B30" s="19">
        <v>11735419</v>
      </c>
      <c r="C30" s="19">
        <v>0</v>
      </c>
      <c r="D30" s="59">
        <v>62310000</v>
      </c>
      <c r="E30" s="60">
        <v>61960000</v>
      </c>
      <c r="F30" s="60">
        <v>0</v>
      </c>
      <c r="G30" s="60">
        <v>12000000</v>
      </c>
      <c r="H30" s="60">
        <v>653086</v>
      </c>
      <c r="I30" s="60">
        <v>12653086</v>
      </c>
      <c r="J30" s="60">
        <v>414160</v>
      </c>
      <c r="K30" s="60">
        <v>1472392</v>
      </c>
      <c r="L30" s="60">
        <v>54340</v>
      </c>
      <c r="M30" s="60">
        <v>1940892</v>
      </c>
      <c r="N30" s="60">
        <v>7498117</v>
      </c>
      <c r="O30" s="60">
        <v>2629040</v>
      </c>
      <c r="P30" s="60">
        <v>2227602</v>
      </c>
      <c r="Q30" s="60">
        <v>12354759</v>
      </c>
      <c r="R30" s="60">
        <v>0</v>
      </c>
      <c r="S30" s="60">
        <v>0</v>
      </c>
      <c r="T30" s="60">
        <v>0</v>
      </c>
      <c r="U30" s="60">
        <v>0</v>
      </c>
      <c r="V30" s="60">
        <v>26948737</v>
      </c>
      <c r="W30" s="60">
        <v>46470000</v>
      </c>
      <c r="X30" s="60">
        <v>-19521263</v>
      </c>
      <c r="Y30" s="61">
        <v>-42.01</v>
      </c>
      <c r="Z30" s="62">
        <v>61960000</v>
      </c>
    </row>
    <row r="31" spans="1:26" ht="12.75">
      <c r="A31" s="58" t="s">
        <v>53</v>
      </c>
      <c r="B31" s="19">
        <v>23139395</v>
      </c>
      <c r="C31" s="19">
        <v>0</v>
      </c>
      <c r="D31" s="59">
        <v>20284000</v>
      </c>
      <c r="E31" s="60">
        <v>21549751</v>
      </c>
      <c r="F31" s="60">
        <v>1115523</v>
      </c>
      <c r="G31" s="60">
        <v>157479</v>
      </c>
      <c r="H31" s="60">
        <v>784669</v>
      </c>
      <c r="I31" s="60">
        <v>2057671</v>
      </c>
      <c r="J31" s="60">
        <v>1029409</v>
      </c>
      <c r="K31" s="60">
        <v>1107320</v>
      </c>
      <c r="L31" s="60">
        <v>3458928</v>
      </c>
      <c r="M31" s="60">
        <v>5595657</v>
      </c>
      <c r="N31" s="60">
        <v>382721</v>
      </c>
      <c r="O31" s="60">
        <v>563959</v>
      </c>
      <c r="P31" s="60">
        <v>81539</v>
      </c>
      <c r="Q31" s="60">
        <v>1028219</v>
      </c>
      <c r="R31" s="60">
        <v>0</v>
      </c>
      <c r="S31" s="60">
        <v>0</v>
      </c>
      <c r="T31" s="60">
        <v>0</v>
      </c>
      <c r="U31" s="60">
        <v>0</v>
      </c>
      <c r="V31" s="60">
        <v>8681547</v>
      </c>
      <c r="W31" s="60">
        <v>16162313</v>
      </c>
      <c r="X31" s="60">
        <v>-7480766</v>
      </c>
      <c r="Y31" s="61">
        <v>-46.29</v>
      </c>
      <c r="Z31" s="62">
        <v>21549751</v>
      </c>
    </row>
    <row r="32" spans="1:26" ht="12.75">
      <c r="A32" s="70" t="s">
        <v>54</v>
      </c>
      <c r="B32" s="22">
        <f>SUM(B28:B31)</f>
        <v>84489177</v>
      </c>
      <c r="C32" s="22">
        <f>SUM(C28:C31)</f>
        <v>0</v>
      </c>
      <c r="D32" s="99">
        <f aca="true" t="shared" si="5" ref="D32:Z32">SUM(D28:D31)</f>
        <v>143993000</v>
      </c>
      <c r="E32" s="100">
        <f t="shared" si="5"/>
        <v>160834356</v>
      </c>
      <c r="F32" s="100">
        <f t="shared" si="5"/>
        <v>1115523</v>
      </c>
      <c r="G32" s="100">
        <f t="shared" si="5"/>
        <v>12421377</v>
      </c>
      <c r="H32" s="100">
        <f t="shared" si="5"/>
        <v>5638148</v>
      </c>
      <c r="I32" s="100">
        <f t="shared" si="5"/>
        <v>19175048</v>
      </c>
      <c r="J32" s="100">
        <f t="shared" si="5"/>
        <v>8535221</v>
      </c>
      <c r="K32" s="100">
        <f t="shared" si="5"/>
        <v>13701635</v>
      </c>
      <c r="L32" s="100">
        <f t="shared" si="5"/>
        <v>9843416</v>
      </c>
      <c r="M32" s="100">
        <f t="shared" si="5"/>
        <v>32080272</v>
      </c>
      <c r="N32" s="100">
        <f t="shared" si="5"/>
        <v>18432950</v>
      </c>
      <c r="O32" s="100">
        <f t="shared" si="5"/>
        <v>6128424</v>
      </c>
      <c r="P32" s="100">
        <f t="shared" si="5"/>
        <v>4582398</v>
      </c>
      <c r="Q32" s="100">
        <f t="shared" si="5"/>
        <v>29143772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80399092</v>
      </c>
      <c r="W32" s="100">
        <f t="shared" si="5"/>
        <v>120625767</v>
      </c>
      <c r="X32" s="100">
        <f t="shared" si="5"/>
        <v>-40226675</v>
      </c>
      <c r="Y32" s="101">
        <f>+IF(W32&lt;&gt;0,(X32/W32)*100,0)</f>
        <v>-33.348326813126086</v>
      </c>
      <c r="Z32" s="102">
        <f t="shared" si="5"/>
        <v>160834356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2.7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2.75">
      <c r="A35" s="58" t="s">
        <v>56</v>
      </c>
      <c r="B35" s="19">
        <v>279200201</v>
      </c>
      <c r="C35" s="19">
        <v>0</v>
      </c>
      <c r="D35" s="59">
        <v>350195455</v>
      </c>
      <c r="E35" s="60">
        <v>282374989</v>
      </c>
      <c r="F35" s="60">
        <v>72426602</v>
      </c>
      <c r="G35" s="60">
        <v>333188640</v>
      </c>
      <c r="H35" s="60">
        <v>317150686</v>
      </c>
      <c r="I35" s="60">
        <v>317150686</v>
      </c>
      <c r="J35" s="60">
        <v>255381755</v>
      </c>
      <c r="K35" s="60">
        <v>334914557</v>
      </c>
      <c r="L35" s="60">
        <v>351255856</v>
      </c>
      <c r="M35" s="60">
        <v>351255856</v>
      </c>
      <c r="N35" s="60">
        <v>352773199</v>
      </c>
      <c r="O35" s="60">
        <v>368634584</v>
      </c>
      <c r="P35" s="60">
        <v>458787791</v>
      </c>
      <c r="Q35" s="60">
        <v>458787791</v>
      </c>
      <c r="R35" s="60">
        <v>0</v>
      </c>
      <c r="S35" s="60">
        <v>0</v>
      </c>
      <c r="T35" s="60">
        <v>0</v>
      </c>
      <c r="U35" s="60">
        <v>0</v>
      </c>
      <c r="V35" s="60">
        <v>458787791</v>
      </c>
      <c r="W35" s="60">
        <v>211781242</v>
      </c>
      <c r="X35" s="60">
        <v>247006549</v>
      </c>
      <c r="Y35" s="61">
        <v>116.63</v>
      </c>
      <c r="Z35" s="62">
        <v>282374989</v>
      </c>
    </row>
    <row r="36" spans="1:26" ht="12.75">
      <c r="A36" s="58" t="s">
        <v>57</v>
      </c>
      <c r="B36" s="19">
        <v>2034496997</v>
      </c>
      <c r="C36" s="19">
        <v>0</v>
      </c>
      <c r="D36" s="59">
        <v>2025719927</v>
      </c>
      <c r="E36" s="60">
        <v>2078087255</v>
      </c>
      <c r="F36" s="60">
        <v>1115523</v>
      </c>
      <c r="G36" s="60">
        <v>2048033898</v>
      </c>
      <c r="H36" s="60">
        <v>-10135978</v>
      </c>
      <c r="I36" s="60">
        <v>-10135978</v>
      </c>
      <c r="J36" s="60">
        <v>2023125897</v>
      </c>
      <c r="K36" s="60">
        <v>2027057190</v>
      </c>
      <c r="L36" s="60">
        <v>2036900605</v>
      </c>
      <c r="M36" s="60">
        <v>2036900605</v>
      </c>
      <c r="N36" s="60">
        <v>2035792872</v>
      </c>
      <c r="O36" s="60">
        <v>2032210769</v>
      </c>
      <c r="P36" s="60">
        <v>2028601656</v>
      </c>
      <c r="Q36" s="60">
        <v>2028601656</v>
      </c>
      <c r="R36" s="60">
        <v>0</v>
      </c>
      <c r="S36" s="60">
        <v>0</v>
      </c>
      <c r="T36" s="60">
        <v>0</v>
      </c>
      <c r="U36" s="60">
        <v>0</v>
      </c>
      <c r="V36" s="60">
        <v>2028601656</v>
      </c>
      <c r="W36" s="60">
        <v>1558565441</v>
      </c>
      <c r="X36" s="60">
        <v>470036215</v>
      </c>
      <c r="Y36" s="61">
        <v>30.16</v>
      </c>
      <c r="Z36" s="62">
        <v>2078087255</v>
      </c>
    </row>
    <row r="37" spans="1:26" ht="12.75">
      <c r="A37" s="58" t="s">
        <v>58</v>
      </c>
      <c r="B37" s="19">
        <v>133821188</v>
      </c>
      <c r="C37" s="19">
        <v>0</v>
      </c>
      <c r="D37" s="59">
        <v>146700693</v>
      </c>
      <c r="E37" s="60">
        <v>141240908</v>
      </c>
      <c r="F37" s="60">
        <v>-41093165</v>
      </c>
      <c r="G37" s="60">
        <v>91821231</v>
      </c>
      <c r="H37" s="60">
        <v>92888210</v>
      </c>
      <c r="I37" s="60">
        <v>92888210</v>
      </c>
      <c r="J37" s="60">
        <v>121132120</v>
      </c>
      <c r="K37" s="60">
        <v>115036147</v>
      </c>
      <c r="L37" s="60">
        <v>117337734</v>
      </c>
      <c r="M37" s="60">
        <v>117337734</v>
      </c>
      <c r="N37" s="60">
        <v>114672834</v>
      </c>
      <c r="O37" s="60">
        <v>119519866</v>
      </c>
      <c r="P37" s="60">
        <v>120461079</v>
      </c>
      <c r="Q37" s="60">
        <v>120461079</v>
      </c>
      <c r="R37" s="60">
        <v>0</v>
      </c>
      <c r="S37" s="60">
        <v>0</v>
      </c>
      <c r="T37" s="60">
        <v>0</v>
      </c>
      <c r="U37" s="60">
        <v>0</v>
      </c>
      <c r="V37" s="60">
        <v>120461079</v>
      </c>
      <c r="W37" s="60">
        <v>105930681</v>
      </c>
      <c r="X37" s="60">
        <v>14530398</v>
      </c>
      <c r="Y37" s="61">
        <v>13.72</v>
      </c>
      <c r="Z37" s="62">
        <v>141240908</v>
      </c>
    </row>
    <row r="38" spans="1:26" ht="12.75">
      <c r="A38" s="58" t="s">
        <v>59</v>
      </c>
      <c r="B38" s="19">
        <v>189689238</v>
      </c>
      <c r="C38" s="19">
        <v>0</v>
      </c>
      <c r="D38" s="59">
        <v>219503571</v>
      </c>
      <c r="E38" s="60">
        <v>224028939</v>
      </c>
      <c r="F38" s="60">
        <v>-465013</v>
      </c>
      <c r="G38" s="60">
        <v>188800546</v>
      </c>
      <c r="H38" s="60">
        <v>188047467</v>
      </c>
      <c r="I38" s="60">
        <v>188047467</v>
      </c>
      <c r="J38" s="60">
        <v>187515432</v>
      </c>
      <c r="K38" s="60">
        <v>187039081</v>
      </c>
      <c r="L38" s="60">
        <v>178913732</v>
      </c>
      <c r="M38" s="60">
        <v>178913732</v>
      </c>
      <c r="N38" s="60">
        <v>184135971</v>
      </c>
      <c r="O38" s="60">
        <v>183570131</v>
      </c>
      <c r="P38" s="60">
        <v>226404351</v>
      </c>
      <c r="Q38" s="60">
        <v>226404351</v>
      </c>
      <c r="R38" s="60">
        <v>0</v>
      </c>
      <c r="S38" s="60">
        <v>0</v>
      </c>
      <c r="T38" s="60">
        <v>0</v>
      </c>
      <c r="U38" s="60">
        <v>0</v>
      </c>
      <c r="V38" s="60">
        <v>226404351</v>
      </c>
      <c r="W38" s="60">
        <v>168021704</v>
      </c>
      <c r="X38" s="60">
        <v>58382647</v>
      </c>
      <c r="Y38" s="61">
        <v>34.75</v>
      </c>
      <c r="Z38" s="62">
        <v>224028939</v>
      </c>
    </row>
    <row r="39" spans="1:26" ht="12.75">
      <c r="A39" s="58" t="s">
        <v>60</v>
      </c>
      <c r="B39" s="19">
        <v>1990186772</v>
      </c>
      <c r="C39" s="19">
        <v>0</v>
      </c>
      <c r="D39" s="59">
        <v>2009711118</v>
      </c>
      <c r="E39" s="60">
        <v>1995192397</v>
      </c>
      <c r="F39" s="60">
        <v>115100303</v>
      </c>
      <c r="G39" s="60">
        <v>2100600761</v>
      </c>
      <c r="H39" s="60">
        <v>26079031</v>
      </c>
      <c r="I39" s="60">
        <v>26079031</v>
      </c>
      <c r="J39" s="60">
        <v>1969860100</v>
      </c>
      <c r="K39" s="60">
        <v>2059896519</v>
      </c>
      <c r="L39" s="60">
        <v>2091904995</v>
      </c>
      <c r="M39" s="60">
        <v>2091904995</v>
      </c>
      <c r="N39" s="60">
        <v>2089757266</v>
      </c>
      <c r="O39" s="60">
        <v>2097755356</v>
      </c>
      <c r="P39" s="60">
        <v>2140524017</v>
      </c>
      <c r="Q39" s="60">
        <v>2140524017</v>
      </c>
      <c r="R39" s="60">
        <v>0</v>
      </c>
      <c r="S39" s="60">
        <v>0</v>
      </c>
      <c r="T39" s="60">
        <v>0</v>
      </c>
      <c r="U39" s="60">
        <v>0</v>
      </c>
      <c r="V39" s="60">
        <v>2140524017</v>
      </c>
      <c r="W39" s="60">
        <v>1496394298</v>
      </c>
      <c r="X39" s="60">
        <v>644129719</v>
      </c>
      <c r="Y39" s="61">
        <v>43.05</v>
      </c>
      <c r="Z39" s="62">
        <v>1995192397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2.7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2.75">
      <c r="A42" s="58" t="s">
        <v>62</v>
      </c>
      <c r="B42" s="19">
        <v>113735970</v>
      </c>
      <c r="C42" s="19">
        <v>0</v>
      </c>
      <c r="D42" s="59">
        <v>163232345</v>
      </c>
      <c r="E42" s="60">
        <v>122983707</v>
      </c>
      <c r="F42" s="60">
        <v>63597482</v>
      </c>
      <c r="G42" s="60">
        <v>-3691415</v>
      </c>
      <c r="H42" s="60">
        <v>6558957</v>
      </c>
      <c r="I42" s="60">
        <v>66465024</v>
      </c>
      <c r="J42" s="60">
        <v>-54153207</v>
      </c>
      <c r="K42" s="60">
        <v>101597790</v>
      </c>
      <c r="L42" s="60">
        <v>27515773</v>
      </c>
      <c r="M42" s="60">
        <v>74960356</v>
      </c>
      <c r="N42" s="60">
        <v>24196097</v>
      </c>
      <c r="O42" s="60">
        <v>7115091</v>
      </c>
      <c r="P42" s="60">
        <v>48222226</v>
      </c>
      <c r="Q42" s="60">
        <v>79533414</v>
      </c>
      <c r="R42" s="60">
        <v>0</v>
      </c>
      <c r="S42" s="60">
        <v>0</v>
      </c>
      <c r="T42" s="60">
        <v>0</v>
      </c>
      <c r="U42" s="60">
        <v>0</v>
      </c>
      <c r="V42" s="60">
        <v>220958794</v>
      </c>
      <c r="W42" s="60">
        <v>83882343</v>
      </c>
      <c r="X42" s="60">
        <v>137076451</v>
      </c>
      <c r="Y42" s="61">
        <v>163.42</v>
      </c>
      <c r="Z42" s="62">
        <v>122983707</v>
      </c>
    </row>
    <row r="43" spans="1:26" ht="12.75">
      <c r="A43" s="58" t="s">
        <v>63</v>
      </c>
      <c r="B43" s="19">
        <v>-76621737</v>
      </c>
      <c r="C43" s="19">
        <v>0</v>
      </c>
      <c r="D43" s="59">
        <v>-143893000</v>
      </c>
      <c r="E43" s="60">
        <v>-160834356</v>
      </c>
      <c r="F43" s="60">
        <v>-1115523</v>
      </c>
      <c r="G43" s="60">
        <v>-12421377</v>
      </c>
      <c r="H43" s="60">
        <v>-5638148</v>
      </c>
      <c r="I43" s="60">
        <v>-19175048</v>
      </c>
      <c r="J43" s="60">
        <v>-8535221</v>
      </c>
      <c r="K43" s="60">
        <v>-13701635</v>
      </c>
      <c r="L43" s="60">
        <v>-9843416</v>
      </c>
      <c r="M43" s="60">
        <v>-32080272</v>
      </c>
      <c r="N43" s="60">
        <v>-18432950</v>
      </c>
      <c r="O43" s="60">
        <v>-6188238</v>
      </c>
      <c r="P43" s="60">
        <v>-5436483</v>
      </c>
      <c r="Q43" s="60">
        <v>-30057671</v>
      </c>
      <c r="R43" s="60">
        <v>0</v>
      </c>
      <c r="S43" s="60">
        <v>0</v>
      </c>
      <c r="T43" s="60">
        <v>0</v>
      </c>
      <c r="U43" s="60">
        <v>0</v>
      </c>
      <c r="V43" s="60">
        <v>-81312991</v>
      </c>
      <c r="W43" s="60">
        <v>-115160303</v>
      </c>
      <c r="X43" s="60">
        <v>33847312</v>
      </c>
      <c r="Y43" s="61">
        <v>-29.39</v>
      </c>
      <c r="Z43" s="62">
        <v>-160834356</v>
      </c>
    </row>
    <row r="44" spans="1:26" ht="12.75">
      <c r="A44" s="58" t="s">
        <v>64</v>
      </c>
      <c r="B44" s="19">
        <v>-7022861</v>
      </c>
      <c r="C44" s="19">
        <v>0</v>
      </c>
      <c r="D44" s="59">
        <v>31164356</v>
      </c>
      <c r="E44" s="60">
        <v>33570000</v>
      </c>
      <c r="F44" s="60">
        <v>-465014</v>
      </c>
      <c r="G44" s="60">
        <v>-423679</v>
      </c>
      <c r="H44" s="60">
        <v>-753078</v>
      </c>
      <c r="I44" s="60">
        <v>-1641771</v>
      </c>
      <c r="J44" s="60">
        <v>-532035</v>
      </c>
      <c r="K44" s="60">
        <v>-476352</v>
      </c>
      <c r="L44" s="60">
        <v>-8125348</v>
      </c>
      <c r="M44" s="60">
        <v>-9133735</v>
      </c>
      <c r="N44" s="60">
        <v>5222238</v>
      </c>
      <c r="O44" s="60">
        <v>-565839</v>
      </c>
      <c r="P44" s="60">
        <v>42834219</v>
      </c>
      <c r="Q44" s="60">
        <v>47490618</v>
      </c>
      <c r="R44" s="60">
        <v>0</v>
      </c>
      <c r="S44" s="60">
        <v>0</v>
      </c>
      <c r="T44" s="60">
        <v>0</v>
      </c>
      <c r="U44" s="60">
        <v>0</v>
      </c>
      <c r="V44" s="60">
        <v>36715112</v>
      </c>
      <c r="W44" s="60">
        <v>-7872132</v>
      </c>
      <c r="X44" s="60">
        <v>44587244</v>
      </c>
      <c r="Y44" s="61">
        <v>-566.39</v>
      </c>
      <c r="Z44" s="62">
        <v>33570000</v>
      </c>
    </row>
    <row r="45" spans="1:26" ht="12.75">
      <c r="A45" s="70" t="s">
        <v>65</v>
      </c>
      <c r="B45" s="22">
        <v>130090874</v>
      </c>
      <c r="C45" s="22">
        <v>0</v>
      </c>
      <c r="D45" s="99">
        <v>185469246</v>
      </c>
      <c r="E45" s="100">
        <v>125810225</v>
      </c>
      <c r="F45" s="100">
        <v>192107819</v>
      </c>
      <c r="G45" s="100">
        <v>175571348</v>
      </c>
      <c r="H45" s="100">
        <v>175739079</v>
      </c>
      <c r="I45" s="100">
        <v>175739079</v>
      </c>
      <c r="J45" s="100">
        <v>112518616</v>
      </c>
      <c r="K45" s="100">
        <v>199938419</v>
      </c>
      <c r="L45" s="100">
        <v>209485428</v>
      </c>
      <c r="M45" s="100">
        <v>209485428</v>
      </c>
      <c r="N45" s="100">
        <v>220470813</v>
      </c>
      <c r="O45" s="100">
        <v>220831827</v>
      </c>
      <c r="P45" s="100">
        <v>306451789</v>
      </c>
      <c r="Q45" s="100">
        <v>306451789</v>
      </c>
      <c r="R45" s="100">
        <v>0</v>
      </c>
      <c r="S45" s="100">
        <v>0</v>
      </c>
      <c r="T45" s="100">
        <v>0</v>
      </c>
      <c r="U45" s="100">
        <v>0</v>
      </c>
      <c r="V45" s="100">
        <v>306451789</v>
      </c>
      <c r="W45" s="100">
        <v>90940782</v>
      </c>
      <c r="X45" s="100">
        <v>215511007</v>
      </c>
      <c r="Y45" s="101">
        <v>236.98</v>
      </c>
      <c r="Z45" s="102">
        <v>125810225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22.5" hidden="1">
      <c r="A47" s="115" t="s">
        <v>284</v>
      </c>
      <c r="B47" s="115" t="s">
        <v>269</v>
      </c>
      <c r="C47" s="115"/>
      <c r="D47" s="116" t="s">
        <v>270</v>
      </c>
      <c r="E47" s="117" t="s">
        <v>271</v>
      </c>
      <c r="F47" s="118"/>
      <c r="G47" s="118"/>
      <c r="H47" s="118"/>
      <c r="I47" s="119" t="s">
        <v>272</v>
      </c>
      <c r="J47" s="118"/>
      <c r="K47" s="118"/>
      <c r="L47" s="118"/>
      <c r="M47" s="119" t="s">
        <v>273</v>
      </c>
      <c r="N47" s="120"/>
      <c r="O47" s="120"/>
      <c r="P47" s="120"/>
      <c r="Q47" s="119" t="s">
        <v>274</v>
      </c>
      <c r="R47" s="120"/>
      <c r="S47" s="120"/>
      <c r="T47" s="120"/>
      <c r="U47" s="120"/>
      <c r="V47" s="119" t="s">
        <v>275</v>
      </c>
      <c r="W47" s="119" t="s">
        <v>276</v>
      </c>
      <c r="X47" s="119" t="s">
        <v>277</v>
      </c>
      <c r="Y47" s="119"/>
      <c r="Z47" s="121"/>
    </row>
    <row r="48" spans="1:26" ht="12.7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2.75" hidden="1">
      <c r="A49" s="128" t="s">
        <v>67</v>
      </c>
      <c r="B49" s="52">
        <v>29444560</v>
      </c>
      <c r="C49" s="52">
        <v>0</v>
      </c>
      <c r="D49" s="129">
        <v>15022675</v>
      </c>
      <c r="E49" s="54">
        <v>9445640</v>
      </c>
      <c r="F49" s="54">
        <v>0</v>
      </c>
      <c r="G49" s="54">
        <v>0</v>
      </c>
      <c r="H49" s="54">
        <v>0</v>
      </c>
      <c r="I49" s="54">
        <v>9509437</v>
      </c>
      <c r="J49" s="54">
        <v>0</v>
      </c>
      <c r="K49" s="54">
        <v>0</v>
      </c>
      <c r="L49" s="54">
        <v>0</v>
      </c>
      <c r="M49" s="54">
        <v>7496007</v>
      </c>
      <c r="N49" s="54">
        <v>0</v>
      </c>
      <c r="O49" s="54">
        <v>0</v>
      </c>
      <c r="P49" s="54">
        <v>0</v>
      </c>
      <c r="Q49" s="54">
        <v>12819244</v>
      </c>
      <c r="R49" s="54">
        <v>0</v>
      </c>
      <c r="S49" s="54">
        <v>0</v>
      </c>
      <c r="T49" s="54">
        <v>0</v>
      </c>
      <c r="U49" s="54">
        <v>0</v>
      </c>
      <c r="V49" s="54">
        <v>40727959</v>
      </c>
      <c r="W49" s="54">
        <v>97783476</v>
      </c>
      <c r="X49" s="54">
        <v>222248998</v>
      </c>
      <c r="Y49" s="54">
        <v>0</v>
      </c>
      <c r="Z49" s="130">
        <v>0</v>
      </c>
    </row>
    <row r="50" spans="1:26" ht="12.7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2.75" hidden="1">
      <c r="A51" s="128" t="s">
        <v>69</v>
      </c>
      <c r="B51" s="52">
        <v>52624874</v>
      </c>
      <c r="C51" s="52">
        <v>0</v>
      </c>
      <c r="D51" s="129">
        <v>0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52624874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6" t="s">
        <v>285</v>
      </c>
      <c r="B58" s="5">
        <f>IF(B67=0,0,+(B76/B67)*100)</f>
        <v>89.1391895055897</v>
      </c>
      <c r="C58" s="5">
        <f>IF(C67=0,0,+(C76/C67)*100)</f>
        <v>0</v>
      </c>
      <c r="D58" s="6">
        <f aca="true" t="shared" si="6" ref="D58:Z58">IF(D67=0,0,+(D76/D67)*100)</f>
        <v>96.6207523481438</v>
      </c>
      <c r="E58" s="7">
        <f t="shared" si="6"/>
        <v>91.7025978660595</v>
      </c>
      <c r="F58" s="7">
        <f t="shared" si="6"/>
        <v>100</v>
      </c>
      <c r="G58" s="7">
        <f t="shared" si="6"/>
        <v>100</v>
      </c>
      <c r="H58" s="7">
        <f t="shared" si="6"/>
        <v>100.6153907905716</v>
      </c>
      <c r="I58" s="7">
        <f t="shared" si="6"/>
        <v>100.21322048544168</v>
      </c>
      <c r="J58" s="7">
        <f t="shared" si="6"/>
        <v>-0.9075649364697821</v>
      </c>
      <c r="K58" s="7">
        <f t="shared" si="6"/>
        <v>125.13396172826323</v>
      </c>
      <c r="L58" s="7">
        <f t="shared" si="6"/>
        <v>99.62044841777976</v>
      </c>
      <c r="M58" s="7">
        <f t="shared" si="6"/>
        <v>102.7458627917887</v>
      </c>
      <c r="N58" s="7">
        <f t="shared" si="6"/>
        <v>-56.643143660396056</v>
      </c>
      <c r="O58" s="7">
        <f t="shared" si="6"/>
        <v>100.00333220764924</v>
      </c>
      <c r="P58" s="7">
        <f t="shared" si="6"/>
        <v>94.14839038909294</v>
      </c>
      <c r="Q58" s="7">
        <f t="shared" si="6"/>
        <v>1051.820098041252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148.97574445855838</v>
      </c>
      <c r="W58" s="7">
        <f t="shared" si="6"/>
        <v>1109.4947392198872</v>
      </c>
      <c r="X58" s="7">
        <f t="shared" si="6"/>
        <v>0</v>
      </c>
      <c r="Y58" s="7">
        <f t="shared" si="6"/>
        <v>0</v>
      </c>
      <c r="Z58" s="8">
        <f t="shared" si="6"/>
        <v>91.7025978660595</v>
      </c>
    </row>
    <row r="59" spans="1:26" ht="12.75">
      <c r="A59" s="37" t="s">
        <v>31</v>
      </c>
      <c r="B59" s="9">
        <f aca="true" t="shared" si="7" ref="B59:Z66">IF(B68=0,0,+(B77/B68)*100)</f>
        <v>90.35444670091155</v>
      </c>
      <c r="C59" s="9">
        <f t="shared" si="7"/>
        <v>0</v>
      </c>
      <c r="D59" s="2">
        <f t="shared" si="7"/>
        <v>84.68093014326736</v>
      </c>
      <c r="E59" s="10">
        <f t="shared" si="7"/>
        <v>100.00000053161227</v>
      </c>
      <c r="F59" s="10">
        <f t="shared" si="7"/>
        <v>100</v>
      </c>
      <c r="G59" s="10">
        <f t="shared" si="7"/>
        <v>100</v>
      </c>
      <c r="H59" s="10">
        <f t="shared" si="7"/>
        <v>100</v>
      </c>
      <c r="I59" s="10">
        <f t="shared" si="7"/>
        <v>100</v>
      </c>
      <c r="J59" s="10">
        <f t="shared" si="7"/>
        <v>-3.2873357451659917</v>
      </c>
      <c r="K59" s="10">
        <f t="shared" si="7"/>
        <v>100</v>
      </c>
      <c r="L59" s="10">
        <f t="shared" si="7"/>
        <v>100</v>
      </c>
      <c r="M59" s="10">
        <f t="shared" si="7"/>
        <v>68.93350255738923</v>
      </c>
      <c r="N59" s="10">
        <f t="shared" si="7"/>
        <v>100</v>
      </c>
      <c r="O59" s="10">
        <f t="shared" si="7"/>
        <v>100</v>
      </c>
      <c r="P59" s="10">
        <f t="shared" si="7"/>
        <v>99.99999381275758</v>
      </c>
      <c r="Q59" s="10">
        <f t="shared" si="7"/>
        <v>99.99999794984168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85.28808617866035</v>
      </c>
      <c r="W59" s="10">
        <f t="shared" si="7"/>
        <v>-413.9223285451534</v>
      </c>
      <c r="X59" s="10">
        <f t="shared" si="7"/>
        <v>0</v>
      </c>
      <c r="Y59" s="10">
        <f t="shared" si="7"/>
        <v>0</v>
      </c>
      <c r="Z59" s="11">
        <f t="shared" si="7"/>
        <v>100.00000053161227</v>
      </c>
    </row>
    <row r="60" spans="1:26" ht="12.75">
      <c r="A60" s="38" t="s">
        <v>32</v>
      </c>
      <c r="B60" s="12">
        <f t="shared" si="7"/>
        <v>88.2181737881376</v>
      </c>
      <c r="C60" s="12">
        <f t="shared" si="7"/>
        <v>0</v>
      </c>
      <c r="D60" s="3">
        <f t="shared" si="7"/>
        <v>100.68878828485117</v>
      </c>
      <c r="E60" s="13">
        <f t="shared" si="7"/>
        <v>88.96520141640882</v>
      </c>
      <c r="F60" s="13">
        <f t="shared" si="7"/>
        <v>100</v>
      </c>
      <c r="G60" s="13">
        <f t="shared" si="7"/>
        <v>100</v>
      </c>
      <c r="H60" s="13">
        <f t="shared" si="7"/>
        <v>100.59603775178157</v>
      </c>
      <c r="I60" s="13">
        <f t="shared" si="7"/>
        <v>100.26212348734245</v>
      </c>
      <c r="J60" s="13">
        <f t="shared" si="7"/>
        <v>100</v>
      </c>
      <c r="K60" s="13">
        <f t="shared" si="7"/>
        <v>135.6523570659024</v>
      </c>
      <c r="L60" s="13">
        <f t="shared" si="7"/>
        <v>99.48076740594128</v>
      </c>
      <c r="M60" s="13">
        <f t="shared" si="7"/>
        <v>121.81700010505882</v>
      </c>
      <c r="N60" s="13">
        <f t="shared" si="7"/>
        <v>-35.950192037663996</v>
      </c>
      <c r="O60" s="13">
        <f t="shared" si="7"/>
        <v>100.00454136635113</v>
      </c>
      <c r="P60" s="13">
        <f t="shared" si="7"/>
        <v>92.03611492121534</v>
      </c>
      <c r="Q60" s="13">
        <f t="shared" si="7"/>
        <v>-411.2810368817024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193.53193894592107</v>
      </c>
      <c r="W60" s="13">
        <f t="shared" si="7"/>
        <v>488.23968231401034</v>
      </c>
      <c r="X60" s="13">
        <f t="shared" si="7"/>
        <v>0</v>
      </c>
      <c r="Y60" s="13">
        <f t="shared" si="7"/>
        <v>0</v>
      </c>
      <c r="Z60" s="14">
        <f t="shared" si="7"/>
        <v>88.96520141640882</v>
      </c>
    </row>
    <row r="61" spans="1:26" ht="12.75">
      <c r="A61" s="39" t="s">
        <v>103</v>
      </c>
      <c r="B61" s="12">
        <f t="shared" si="7"/>
        <v>94.89300974893368</v>
      </c>
      <c r="C61" s="12">
        <f t="shared" si="7"/>
        <v>0</v>
      </c>
      <c r="D61" s="3">
        <f t="shared" si="7"/>
        <v>99.99172850713978</v>
      </c>
      <c r="E61" s="13">
        <f t="shared" si="7"/>
        <v>93.61952922156819</v>
      </c>
      <c r="F61" s="13">
        <f t="shared" si="7"/>
        <v>100</v>
      </c>
      <c r="G61" s="13">
        <f t="shared" si="7"/>
        <v>100</v>
      </c>
      <c r="H61" s="13">
        <f t="shared" si="7"/>
        <v>100</v>
      </c>
      <c r="I61" s="13">
        <f t="shared" si="7"/>
        <v>100</v>
      </c>
      <c r="J61" s="13">
        <f t="shared" si="7"/>
        <v>100</v>
      </c>
      <c r="K61" s="13">
        <f t="shared" si="7"/>
        <v>100.59765739183814</v>
      </c>
      <c r="L61" s="13">
        <f t="shared" si="7"/>
        <v>100.16543520213948</v>
      </c>
      <c r="M61" s="13">
        <f t="shared" si="7"/>
        <v>100.46543321508909</v>
      </c>
      <c r="N61" s="13">
        <f t="shared" si="7"/>
        <v>-15.904010987644423</v>
      </c>
      <c r="O61" s="13">
        <f t="shared" si="7"/>
        <v>100</v>
      </c>
      <c r="P61" s="13">
        <f t="shared" si="7"/>
        <v>85.9778336164464</v>
      </c>
      <c r="Q61" s="13">
        <f t="shared" si="7"/>
        <v>-71.22615971227397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345.9120381216831</v>
      </c>
      <c r="W61" s="13">
        <f t="shared" si="7"/>
        <v>428.7821598338984</v>
      </c>
      <c r="X61" s="13">
        <f t="shared" si="7"/>
        <v>0</v>
      </c>
      <c r="Y61" s="13">
        <f t="shared" si="7"/>
        <v>0</v>
      </c>
      <c r="Z61" s="14">
        <f t="shared" si="7"/>
        <v>93.61952922156819</v>
      </c>
    </row>
    <row r="62" spans="1:26" ht="12.75">
      <c r="A62" s="39" t="s">
        <v>104</v>
      </c>
      <c r="B62" s="12">
        <f t="shared" si="7"/>
        <v>90.2746718756382</v>
      </c>
      <c r="C62" s="12">
        <f t="shared" si="7"/>
        <v>0</v>
      </c>
      <c r="D62" s="3">
        <f t="shared" si="7"/>
        <v>104.46937383391659</v>
      </c>
      <c r="E62" s="13">
        <f t="shared" si="7"/>
        <v>88.63504663942079</v>
      </c>
      <c r="F62" s="13">
        <f t="shared" si="7"/>
        <v>100</v>
      </c>
      <c r="G62" s="13">
        <f t="shared" si="7"/>
        <v>100</v>
      </c>
      <c r="H62" s="13">
        <f t="shared" si="7"/>
        <v>100</v>
      </c>
      <c r="I62" s="13">
        <f t="shared" si="7"/>
        <v>100</v>
      </c>
      <c r="J62" s="13">
        <f t="shared" si="7"/>
        <v>100</v>
      </c>
      <c r="K62" s="13">
        <f t="shared" si="7"/>
        <v>479.1047127269222</v>
      </c>
      <c r="L62" s="13">
        <f t="shared" si="7"/>
        <v>99.76608474295865</v>
      </c>
      <c r="M62" s="13">
        <f t="shared" si="7"/>
        <v>217.1288242519279</v>
      </c>
      <c r="N62" s="13">
        <f t="shared" si="7"/>
        <v>98.29547411982317</v>
      </c>
      <c r="O62" s="13">
        <f t="shared" si="7"/>
        <v>100</v>
      </c>
      <c r="P62" s="13">
        <f t="shared" si="7"/>
        <v>100</v>
      </c>
      <c r="Q62" s="13">
        <f t="shared" si="7"/>
        <v>99.42528957755215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130.7390658744281</v>
      </c>
      <c r="W62" s="13">
        <f t="shared" si="7"/>
        <v>-3053.1689895351656</v>
      </c>
      <c r="X62" s="13">
        <f t="shared" si="7"/>
        <v>0</v>
      </c>
      <c r="Y62" s="13">
        <f t="shared" si="7"/>
        <v>0</v>
      </c>
      <c r="Z62" s="14">
        <f t="shared" si="7"/>
        <v>88.63504663942079</v>
      </c>
    </row>
    <row r="63" spans="1:26" ht="12.75">
      <c r="A63" s="39" t="s">
        <v>105</v>
      </c>
      <c r="B63" s="12">
        <f t="shared" si="7"/>
        <v>53.65270874089855</v>
      </c>
      <c r="C63" s="12">
        <f t="shared" si="7"/>
        <v>0</v>
      </c>
      <c r="D63" s="3">
        <f t="shared" si="7"/>
        <v>93.57340828916489</v>
      </c>
      <c r="E63" s="13">
        <f t="shared" si="7"/>
        <v>94.36599569564753</v>
      </c>
      <c r="F63" s="13">
        <f t="shared" si="7"/>
        <v>100</v>
      </c>
      <c r="G63" s="13">
        <f t="shared" si="7"/>
        <v>100</v>
      </c>
      <c r="H63" s="13">
        <f t="shared" si="7"/>
        <v>111.69327178003967</v>
      </c>
      <c r="I63" s="13">
        <f t="shared" si="7"/>
        <v>103.37863749704974</v>
      </c>
      <c r="J63" s="13">
        <f t="shared" si="7"/>
        <v>0</v>
      </c>
      <c r="K63" s="13">
        <f t="shared" si="7"/>
        <v>100</v>
      </c>
      <c r="L63" s="13">
        <f t="shared" si="7"/>
        <v>100</v>
      </c>
      <c r="M63" s="13">
        <f t="shared" si="7"/>
        <v>99.20080383433367</v>
      </c>
      <c r="N63" s="13">
        <f t="shared" si="7"/>
        <v>100</v>
      </c>
      <c r="O63" s="13">
        <f t="shared" si="7"/>
        <v>100</v>
      </c>
      <c r="P63" s="13">
        <f t="shared" si="7"/>
        <v>100</v>
      </c>
      <c r="Q63" s="13">
        <f t="shared" si="7"/>
        <v>100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100.87520053937304</v>
      </c>
      <c r="W63" s="13">
        <f t="shared" si="7"/>
        <v>154.8375415932022</v>
      </c>
      <c r="X63" s="13">
        <f t="shared" si="7"/>
        <v>0</v>
      </c>
      <c r="Y63" s="13">
        <f t="shared" si="7"/>
        <v>0</v>
      </c>
      <c r="Z63" s="14">
        <f t="shared" si="7"/>
        <v>94.36599569564753</v>
      </c>
    </row>
    <row r="64" spans="1:26" ht="12.75">
      <c r="A64" s="39" t="s">
        <v>106</v>
      </c>
      <c r="B64" s="12">
        <f t="shared" si="7"/>
        <v>48.17408629315412</v>
      </c>
      <c r="C64" s="12">
        <f t="shared" si="7"/>
        <v>0</v>
      </c>
      <c r="D64" s="3">
        <f t="shared" si="7"/>
        <v>95.53737698806621</v>
      </c>
      <c r="E64" s="13">
        <f t="shared" si="7"/>
        <v>45.89678903515658</v>
      </c>
      <c r="F64" s="13">
        <f t="shared" si="7"/>
        <v>100</v>
      </c>
      <c r="G64" s="13">
        <f t="shared" si="7"/>
        <v>100</v>
      </c>
      <c r="H64" s="13">
        <f t="shared" si="7"/>
        <v>100</v>
      </c>
      <c r="I64" s="13">
        <f t="shared" si="7"/>
        <v>100</v>
      </c>
      <c r="J64" s="13">
        <f t="shared" si="7"/>
        <v>0</v>
      </c>
      <c r="K64" s="13">
        <f t="shared" si="7"/>
        <v>94.88418830605518</v>
      </c>
      <c r="L64" s="13">
        <f t="shared" si="7"/>
        <v>92.5122635061306</v>
      </c>
      <c r="M64" s="13">
        <f t="shared" si="7"/>
        <v>94.86033714624008</v>
      </c>
      <c r="N64" s="13">
        <f t="shared" si="7"/>
        <v>102.6386010744845</v>
      </c>
      <c r="O64" s="13">
        <f t="shared" si="7"/>
        <v>100.07787376953077</v>
      </c>
      <c r="P64" s="13">
        <f t="shared" si="7"/>
        <v>96.89651113924589</v>
      </c>
      <c r="Q64" s="13">
        <f t="shared" si="7"/>
        <v>99.84612963296966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98.1642257927282</v>
      </c>
      <c r="W64" s="13">
        <f t="shared" si="7"/>
        <v>147.44758832889474</v>
      </c>
      <c r="X64" s="13">
        <f t="shared" si="7"/>
        <v>0</v>
      </c>
      <c r="Y64" s="13">
        <f t="shared" si="7"/>
        <v>0</v>
      </c>
      <c r="Z64" s="14">
        <f t="shared" si="7"/>
        <v>45.89678903515658</v>
      </c>
    </row>
    <row r="65" spans="1:26" ht="12.7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2.75">
      <c r="A66" s="40" t="s">
        <v>110</v>
      </c>
      <c r="B66" s="15">
        <f t="shared" si="7"/>
        <v>124.8373676471066</v>
      </c>
      <c r="C66" s="15">
        <f t="shared" si="7"/>
        <v>0</v>
      </c>
      <c r="D66" s="4">
        <f t="shared" si="7"/>
        <v>76.81164941338854</v>
      </c>
      <c r="E66" s="16">
        <f t="shared" si="7"/>
        <v>100</v>
      </c>
      <c r="F66" s="16">
        <f t="shared" si="7"/>
        <v>100</v>
      </c>
      <c r="G66" s="16">
        <f t="shared" si="7"/>
        <v>100</v>
      </c>
      <c r="H66" s="16">
        <f t="shared" si="7"/>
        <v>100</v>
      </c>
      <c r="I66" s="16">
        <f t="shared" si="7"/>
        <v>100</v>
      </c>
      <c r="J66" s="16">
        <f t="shared" si="7"/>
        <v>100</v>
      </c>
      <c r="K66" s="16">
        <f t="shared" si="7"/>
        <v>100</v>
      </c>
      <c r="L66" s="16">
        <f t="shared" si="7"/>
        <v>100</v>
      </c>
      <c r="M66" s="16">
        <f t="shared" si="7"/>
        <v>100</v>
      </c>
      <c r="N66" s="16">
        <f t="shared" si="7"/>
        <v>100</v>
      </c>
      <c r="O66" s="16">
        <f t="shared" si="7"/>
        <v>100</v>
      </c>
      <c r="P66" s="16">
        <f t="shared" si="7"/>
        <v>100</v>
      </c>
      <c r="Q66" s="16">
        <f t="shared" si="7"/>
        <v>100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100</v>
      </c>
      <c r="W66" s="16">
        <f t="shared" si="7"/>
        <v>80.98856335831431</v>
      </c>
      <c r="X66" s="16">
        <f t="shared" si="7"/>
        <v>0</v>
      </c>
      <c r="Y66" s="16">
        <f t="shared" si="7"/>
        <v>0</v>
      </c>
      <c r="Z66" s="17">
        <f t="shared" si="7"/>
        <v>100</v>
      </c>
    </row>
    <row r="67" spans="1:26" ht="12.75" hidden="1">
      <c r="A67" s="41" t="s">
        <v>286</v>
      </c>
      <c r="B67" s="24">
        <v>712678672</v>
      </c>
      <c r="C67" s="24"/>
      <c r="D67" s="25">
        <v>763056445</v>
      </c>
      <c r="E67" s="26">
        <v>787489252</v>
      </c>
      <c r="F67" s="26">
        <v>54619871</v>
      </c>
      <c r="G67" s="26">
        <v>43967909</v>
      </c>
      <c r="H67" s="26">
        <v>52268738</v>
      </c>
      <c r="I67" s="26">
        <v>150856518</v>
      </c>
      <c r="J67" s="26">
        <v>20823083</v>
      </c>
      <c r="K67" s="26">
        <v>105168470</v>
      </c>
      <c r="L67" s="26">
        <v>62755897</v>
      </c>
      <c r="M67" s="26">
        <v>188747450</v>
      </c>
      <c r="N67" s="26">
        <v>-110632968</v>
      </c>
      <c r="O67" s="26">
        <v>64221688</v>
      </c>
      <c r="P67" s="26">
        <v>64223782</v>
      </c>
      <c r="Q67" s="26">
        <v>17812502</v>
      </c>
      <c r="R67" s="26"/>
      <c r="S67" s="26"/>
      <c r="T67" s="26"/>
      <c r="U67" s="26"/>
      <c r="V67" s="26">
        <v>357416470</v>
      </c>
      <c r="W67" s="26">
        <v>46757419</v>
      </c>
      <c r="X67" s="26"/>
      <c r="Y67" s="25"/>
      <c r="Z67" s="27">
        <v>787489252</v>
      </c>
    </row>
    <row r="68" spans="1:26" ht="12.75" hidden="1">
      <c r="A68" s="37" t="s">
        <v>31</v>
      </c>
      <c r="B68" s="19">
        <v>164774788</v>
      </c>
      <c r="C68" s="19"/>
      <c r="D68" s="20">
        <v>183107018</v>
      </c>
      <c r="E68" s="21">
        <v>188107019</v>
      </c>
      <c r="F68" s="21">
        <v>15675336</v>
      </c>
      <c r="G68" s="21">
        <v>13184770</v>
      </c>
      <c r="H68" s="21">
        <v>-2449123</v>
      </c>
      <c r="I68" s="21">
        <v>26410983</v>
      </c>
      <c r="J68" s="21">
        <v>20343313</v>
      </c>
      <c r="K68" s="21">
        <v>31126122</v>
      </c>
      <c r="L68" s="21">
        <v>16166339</v>
      </c>
      <c r="M68" s="21">
        <v>67635774</v>
      </c>
      <c r="N68" s="21">
        <v>16150944</v>
      </c>
      <c r="O68" s="21">
        <v>16463488</v>
      </c>
      <c r="P68" s="21">
        <v>16162289</v>
      </c>
      <c r="Q68" s="21">
        <v>48776721</v>
      </c>
      <c r="R68" s="21"/>
      <c r="S68" s="21"/>
      <c r="T68" s="21"/>
      <c r="U68" s="21"/>
      <c r="V68" s="21">
        <v>142823478</v>
      </c>
      <c r="W68" s="21">
        <v>-34082122</v>
      </c>
      <c r="X68" s="21"/>
      <c r="Y68" s="20"/>
      <c r="Z68" s="23">
        <v>188107019</v>
      </c>
    </row>
    <row r="69" spans="1:26" ht="12.75" hidden="1">
      <c r="A69" s="38" t="s">
        <v>32</v>
      </c>
      <c r="B69" s="19">
        <v>539591731</v>
      </c>
      <c r="C69" s="19"/>
      <c r="D69" s="20">
        <v>572704427</v>
      </c>
      <c r="E69" s="21">
        <v>592137233</v>
      </c>
      <c r="F69" s="21">
        <v>38771215</v>
      </c>
      <c r="G69" s="21">
        <v>29974918</v>
      </c>
      <c r="H69" s="21">
        <v>53965877</v>
      </c>
      <c r="I69" s="21">
        <v>122712010</v>
      </c>
      <c r="J69" s="21">
        <v>51428</v>
      </c>
      <c r="K69" s="21">
        <v>74140969</v>
      </c>
      <c r="L69" s="21">
        <v>45873661</v>
      </c>
      <c r="M69" s="21">
        <v>120066058</v>
      </c>
      <c r="N69" s="21">
        <v>-127472390</v>
      </c>
      <c r="O69" s="21">
        <v>47122382</v>
      </c>
      <c r="P69" s="21">
        <v>47189581</v>
      </c>
      <c r="Q69" s="21">
        <v>-33160427</v>
      </c>
      <c r="R69" s="21"/>
      <c r="S69" s="21"/>
      <c r="T69" s="21"/>
      <c r="U69" s="21"/>
      <c r="V69" s="21">
        <v>209617641</v>
      </c>
      <c r="W69" s="21">
        <v>76666900</v>
      </c>
      <c r="X69" s="21"/>
      <c r="Y69" s="20"/>
      <c r="Z69" s="23">
        <v>592137233</v>
      </c>
    </row>
    <row r="70" spans="1:26" ht="12.75" hidden="1">
      <c r="A70" s="39" t="s">
        <v>103</v>
      </c>
      <c r="B70" s="19">
        <v>311209523</v>
      </c>
      <c r="C70" s="19"/>
      <c r="D70" s="20">
        <v>320861064</v>
      </c>
      <c r="E70" s="21">
        <v>330246650</v>
      </c>
      <c r="F70" s="21">
        <v>31782112</v>
      </c>
      <c r="G70" s="21">
        <v>23834355</v>
      </c>
      <c r="H70" s="21">
        <v>33986313</v>
      </c>
      <c r="I70" s="21">
        <v>89602780</v>
      </c>
      <c r="J70" s="21">
        <v>51174</v>
      </c>
      <c r="K70" s="21">
        <v>54708936</v>
      </c>
      <c r="L70" s="21">
        <v>24033579</v>
      </c>
      <c r="M70" s="21">
        <v>78793689</v>
      </c>
      <c r="N70" s="21">
        <v>-149689591</v>
      </c>
      <c r="O70" s="21">
        <v>24368515</v>
      </c>
      <c r="P70" s="21">
        <v>26135612</v>
      </c>
      <c r="Q70" s="21">
        <v>-99185464</v>
      </c>
      <c r="R70" s="21"/>
      <c r="S70" s="21"/>
      <c r="T70" s="21"/>
      <c r="U70" s="21"/>
      <c r="V70" s="21">
        <v>69211005</v>
      </c>
      <c r="W70" s="21">
        <v>49067301</v>
      </c>
      <c r="X70" s="21"/>
      <c r="Y70" s="20"/>
      <c r="Z70" s="23">
        <v>330246650</v>
      </c>
    </row>
    <row r="71" spans="1:26" ht="12.75" hidden="1">
      <c r="A71" s="39" t="s">
        <v>104</v>
      </c>
      <c r="B71" s="19">
        <v>163423175</v>
      </c>
      <c r="C71" s="19"/>
      <c r="D71" s="20">
        <v>178513709</v>
      </c>
      <c r="E71" s="21">
        <v>185520207</v>
      </c>
      <c r="F71" s="21">
        <v>119620</v>
      </c>
      <c r="G71" s="21">
        <v>62286</v>
      </c>
      <c r="H71" s="21">
        <v>14373295</v>
      </c>
      <c r="I71" s="21">
        <v>14555201</v>
      </c>
      <c r="J71" s="21">
        <v>254</v>
      </c>
      <c r="K71" s="21">
        <v>6970232</v>
      </c>
      <c r="L71" s="21">
        <v>15558626</v>
      </c>
      <c r="M71" s="21">
        <v>22529112</v>
      </c>
      <c r="N71" s="21">
        <v>16138916</v>
      </c>
      <c r="O71" s="21">
        <v>16877621</v>
      </c>
      <c r="P71" s="21">
        <v>14849656</v>
      </c>
      <c r="Q71" s="21">
        <v>47866193</v>
      </c>
      <c r="R71" s="21"/>
      <c r="S71" s="21"/>
      <c r="T71" s="21"/>
      <c r="U71" s="21"/>
      <c r="V71" s="21">
        <v>84950506</v>
      </c>
      <c r="W71" s="21">
        <v>-3815254</v>
      </c>
      <c r="X71" s="21"/>
      <c r="Y71" s="20"/>
      <c r="Z71" s="23">
        <v>185520207</v>
      </c>
    </row>
    <row r="72" spans="1:26" ht="12.75" hidden="1">
      <c r="A72" s="39" t="s">
        <v>105</v>
      </c>
      <c r="B72" s="19">
        <v>34292058</v>
      </c>
      <c r="C72" s="19"/>
      <c r="D72" s="20">
        <v>37411899</v>
      </c>
      <c r="E72" s="21">
        <v>37411899</v>
      </c>
      <c r="F72" s="21">
        <v>3697086</v>
      </c>
      <c r="G72" s="21">
        <v>3072444</v>
      </c>
      <c r="H72" s="21">
        <v>2750787</v>
      </c>
      <c r="I72" s="21">
        <v>9520317</v>
      </c>
      <c r="J72" s="21"/>
      <c r="K72" s="21">
        <v>6237041</v>
      </c>
      <c r="L72" s="21">
        <v>3055421</v>
      </c>
      <c r="M72" s="21">
        <v>9292462</v>
      </c>
      <c r="N72" s="21">
        <v>3129336</v>
      </c>
      <c r="O72" s="21">
        <v>3128209</v>
      </c>
      <c r="P72" s="21">
        <v>3196569</v>
      </c>
      <c r="Q72" s="21">
        <v>9454114</v>
      </c>
      <c r="R72" s="21"/>
      <c r="S72" s="21"/>
      <c r="T72" s="21"/>
      <c r="U72" s="21"/>
      <c r="V72" s="21">
        <v>28266893</v>
      </c>
      <c r="W72" s="21">
        <v>15153017</v>
      </c>
      <c r="X72" s="21"/>
      <c r="Y72" s="20"/>
      <c r="Z72" s="23">
        <v>37411899</v>
      </c>
    </row>
    <row r="73" spans="1:26" ht="12.75" hidden="1">
      <c r="A73" s="39" t="s">
        <v>106</v>
      </c>
      <c r="B73" s="19">
        <v>30666975</v>
      </c>
      <c r="C73" s="19"/>
      <c r="D73" s="20">
        <v>35917755</v>
      </c>
      <c r="E73" s="21">
        <v>38958477</v>
      </c>
      <c r="F73" s="21">
        <v>3172397</v>
      </c>
      <c r="G73" s="21">
        <v>3005833</v>
      </c>
      <c r="H73" s="21">
        <v>2855482</v>
      </c>
      <c r="I73" s="21">
        <v>9033712</v>
      </c>
      <c r="J73" s="21"/>
      <c r="K73" s="21">
        <v>6224760</v>
      </c>
      <c r="L73" s="21">
        <v>3226035</v>
      </c>
      <c r="M73" s="21">
        <v>9450795</v>
      </c>
      <c r="N73" s="21">
        <v>2948949</v>
      </c>
      <c r="O73" s="21">
        <v>2748037</v>
      </c>
      <c r="P73" s="21">
        <v>3007744</v>
      </c>
      <c r="Q73" s="21">
        <v>8704730</v>
      </c>
      <c r="R73" s="21"/>
      <c r="S73" s="21"/>
      <c r="T73" s="21"/>
      <c r="U73" s="21"/>
      <c r="V73" s="21">
        <v>27189237</v>
      </c>
      <c r="W73" s="21">
        <v>16261836</v>
      </c>
      <c r="X73" s="21"/>
      <c r="Y73" s="20"/>
      <c r="Z73" s="23">
        <v>38958477</v>
      </c>
    </row>
    <row r="74" spans="1:26" ht="12.75" hidden="1">
      <c r="A74" s="39" t="s">
        <v>107</v>
      </c>
      <c r="B74" s="19"/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2.75" hidden="1">
      <c r="A75" s="40" t="s">
        <v>110</v>
      </c>
      <c r="B75" s="28">
        <v>8312153</v>
      </c>
      <c r="C75" s="28"/>
      <c r="D75" s="29">
        <v>7245000</v>
      </c>
      <c r="E75" s="30">
        <v>7245000</v>
      </c>
      <c r="F75" s="30">
        <v>173320</v>
      </c>
      <c r="G75" s="30">
        <v>808221</v>
      </c>
      <c r="H75" s="30">
        <v>751984</v>
      </c>
      <c r="I75" s="30">
        <v>1733525</v>
      </c>
      <c r="J75" s="30">
        <v>428342</v>
      </c>
      <c r="K75" s="30">
        <v>-98621</v>
      </c>
      <c r="L75" s="30">
        <v>715897</v>
      </c>
      <c r="M75" s="30">
        <v>1045618</v>
      </c>
      <c r="N75" s="30">
        <v>688478</v>
      </c>
      <c r="O75" s="30">
        <v>635818</v>
      </c>
      <c r="P75" s="30">
        <v>871912</v>
      </c>
      <c r="Q75" s="30">
        <v>2196208</v>
      </c>
      <c r="R75" s="30"/>
      <c r="S75" s="30"/>
      <c r="T75" s="30"/>
      <c r="U75" s="30"/>
      <c r="V75" s="30">
        <v>4975351</v>
      </c>
      <c r="W75" s="30">
        <v>4172641</v>
      </c>
      <c r="X75" s="30"/>
      <c r="Y75" s="29"/>
      <c r="Z75" s="31">
        <v>7245000</v>
      </c>
    </row>
    <row r="76" spans="1:26" ht="12.75" hidden="1">
      <c r="A76" s="42" t="s">
        <v>287</v>
      </c>
      <c r="B76" s="32">
        <v>635275992</v>
      </c>
      <c r="C76" s="32"/>
      <c r="D76" s="33">
        <v>737270878</v>
      </c>
      <c r="E76" s="34">
        <v>722148102</v>
      </c>
      <c r="F76" s="34">
        <v>54619871</v>
      </c>
      <c r="G76" s="34">
        <v>43967909</v>
      </c>
      <c r="H76" s="34">
        <v>52590395</v>
      </c>
      <c r="I76" s="34">
        <v>151178175</v>
      </c>
      <c r="J76" s="34">
        <v>-188983</v>
      </c>
      <c r="K76" s="34">
        <v>131601473</v>
      </c>
      <c r="L76" s="34">
        <v>62517706</v>
      </c>
      <c r="M76" s="34">
        <v>193930196</v>
      </c>
      <c r="N76" s="34">
        <v>62665991</v>
      </c>
      <c r="O76" s="34">
        <v>64223828</v>
      </c>
      <c r="P76" s="34">
        <v>60465657</v>
      </c>
      <c r="Q76" s="34">
        <v>187355476</v>
      </c>
      <c r="R76" s="34"/>
      <c r="S76" s="34"/>
      <c r="T76" s="34"/>
      <c r="U76" s="34"/>
      <c r="V76" s="34">
        <v>532463847</v>
      </c>
      <c r="W76" s="34">
        <v>518771104</v>
      </c>
      <c r="X76" s="34"/>
      <c r="Y76" s="33"/>
      <c r="Z76" s="35">
        <v>722148102</v>
      </c>
    </row>
    <row r="77" spans="1:26" ht="12.75" hidden="1">
      <c r="A77" s="37" t="s">
        <v>31</v>
      </c>
      <c r="B77" s="19">
        <v>148881348</v>
      </c>
      <c r="C77" s="19"/>
      <c r="D77" s="20">
        <v>155056726</v>
      </c>
      <c r="E77" s="21">
        <v>188107020</v>
      </c>
      <c r="F77" s="21">
        <v>15675336</v>
      </c>
      <c r="G77" s="21">
        <v>13184770</v>
      </c>
      <c r="H77" s="21">
        <v>-2449123</v>
      </c>
      <c r="I77" s="21">
        <v>26410983</v>
      </c>
      <c r="J77" s="21">
        <v>-668753</v>
      </c>
      <c r="K77" s="21">
        <v>31126122</v>
      </c>
      <c r="L77" s="21">
        <v>16166339</v>
      </c>
      <c r="M77" s="21">
        <v>46623708</v>
      </c>
      <c r="N77" s="21">
        <v>16150944</v>
      </c>
      <c r="O77" s="21">
        <v>16463488</v>
      </c>
      <c r="P77" s="21">
        <v>16162288</v>
      </c>
      <c r="Q77" s="21">
        <v>48776720</v>
      </c>
      <c r="R77" s="21"/>
      <c r="S77" s="21"/>
      <c r="T77" s="21"/>
      <c r="U77" s="21"/>
      <c r="V77" s="21">
        <v>121811411</v>
      </c>
      <c r="W77" s="21">
        <v>141073513</v>
      </c>
      <c r="X77" s="21"/>
      <c r="Y77" s="20"/>
      <c r="Z77" s="23">
        <v>188107020</v>
      </c>
    </row>
    <row r="78" spans="1:26" ht="12.75" hidden="1">
      <c r="A78" s="38" t="s">
        <v>32</v>
      </c>
      <c r="B78" s="19">
        <v>476017971</v>
      </c>
      <c r="C78" s="19"/>
      <c r="D78" s="20">
        <v>576649148</v>
      </c>
      <c r="E78" s="21">
        <v>526796082</v>
      </c>
      <c r="F78" s="21">
        <v>38771215</v>
      </c>
      <c r="G78" s="21">
        <v>29974918</v>
      </c>
      <c r="H78" s="21">
        <v>54287534</v>
      </c>
      <c r="I78" s="21">
        <v>123033667</v>
      </c>
      <c r="J78" s="21">
        <v>51428</v>
      </c>
      <c r="K78" s="21">
        <v>100573972</v>
      </c>
      <c r="L78" s="21">
        <v>45635470</v>
      </c>
      <c r="M78" s="21">
        <v>146260870</v>
      </c>
      <c r="N78" s="21">
        <v>45826569</v>
      </c>
      <c r="O78" s="21">
        <v>47124522</v>
      </c>
      <c r="P78" s="21">
        <v>43431457</v>
      </c>
      <c r="Q78" s="21">
        <v>136382548</v>
      </c>
      <c r="R78" s="21"/>
      <c r="S78" s="21"/>
      <c r="T78" s="21"/>
      <c r="U78" s="21"/>
      <c r="V78" s="21">
        <v>405677085</v>
      </c>
      <c r="W78" s="21">
        <v>374318229</v>
      </c>
      <c r="X78" s="21"/>
      <c r="Y78" s="20"/>
      <c r="Z78" s="23">
        <v>526796082</v>
      </c>
    </row>
    <row r="79" spans="1:26" ht="12.75" hidden="1">
      <c r="A79" s="39" t="s">
        <v>103</v>
      </c>
      <c r="B79" s="19">
        <v>295316083</v>
      </c>
      <c r="C79" s="19"/>
      <c r="D79" s="20">
        <v>320834524</v>
      </c>
      <c r="E79" s="21">
        <v>309175359</v>
      </c>
      <c r="F79" s="21">
        <v>31782112</v>
      </c>
      <c r="G79" s="21">
        <v>23834355</v>
      </c>
      <c r="H79" s="21">
        <v>33986313</v>
      </c>
      <c r="I79" s="21">
        <v>89602780</v>
      </c>
      <c r="J79" s="21">
        <v>51174</v>
      </c>
      <c r="K79" s="21">
        <v>55035908</v>
      </c>
      <c r="L79" s="21">
        <v>24073339</v>
      </c>
      <c r="M79" s="21">
        <v>79160421</v>
      </c>
      <c r="N79" s="21">
        <v>23806649</v>
      </c>
      <c r="O79" s="21">
        <v>24368515</v>
      </c>
      <c r="P79" s="21">
        <v>22470833</v>
      </c>
      <c r="Q79" s="21">
        <v>70645997</v>
      </c>
      <c r="R79" s="21"/>
      <c r="S79" s="21"/>
      <c r="T79" s="21"/>
      <c r="U79" s="21"/>
      <c r="V79" s="21">
        <v>239409198</v>
      </c>
      <c r="W79" s="21">
        <v>210391833</v>
      </c>
      <c r="X79" s="21"/>
      <c r="Y79" s="20"/>
      <c r="Z79" s="23">
        <v>309175359</v>
      </c>
    </row>
    <row r="80" spans="1:26" ht="12.75" hidden="1">
      <c r="A80" s="39" t="s">
        <v>104</v>
      </c>
      <c r="B80" s="19">
        <v>147529735</v>
      </c>
      <c r="C80" s="19"/>
      <c r="D80" s="20">
        <v>186492154</v>
      </c>
      <c r="E80" s="21">
        <v>164435922</v>
      </c>
      <c r="F80" s="21">
        <v>119620</v>
      </c>
      <c r="G80" s="21">
        <v>62286</v>
      </c>
      <c r="H80" s="21">
        <v>14373295</v>
      </c>
      <c r="I80" s="21">
        <v>14555201</v>
      </c>
      <c r="J80" s="21">
        <v>254</v>
      </c>
      <c r="K80" s="21">
        <v>33394710</v>
      </c>
      <c r="L80" s="21">
        <v>15522232</v>
      </c>
      <c r="M80" s="21">
        <v>48917196</v>
      </c>
      <c r="N80" s="21">
        <v>15863824</v>
      </c>
      <c r="O80" s="21">
        <v>16877621</v>
      </c>
      <c r="P80" s="21">
        <v>14849656</v>
      </c>
      <c r="Q80" s="21">
        <v>47591101</v>
      </c>
      <c r="R80" s="21"/>
      <c r="S80" s="21"/>
      <c r="T80" s="21"/>
      <c r="U80" s="21"/>
      <c r="V80" s="21">
        <v>111063498</v>
      </c>
      <c r="W80" s="21">
        <v>116486152</v>
      </c>
      <c r="X80" s="21"/>
      <c r="Y80" s="20"/>
      <c r="Z80" s="23">
        <v>164435922</v>
      </c>
    </row>
    <row r="81" spans="1:26" ht="12.75" hidden="1">
      <c r="A81" s="39" t="s">
        <v>105</v>
      </c>
      <c r="B81" s="19">
        <v>18398618</v>
      </c>
      <c r="C81" s="19"/>
      <c r="D81" s="20">
        <v>35007589</v>
      </c>
      <c r="E81" s="21">
        <v>35304111</v>
      </c>
      <c r="F81" s="21">
        <v>3697086</v>
      </c>
      <c r="G81" s="21">
        <v>3072444</v>
      </c>
      <c r="H81" s="21">
        <v>3072444</v>
      </c>
      <c r="I81" s="21">
        <v>9841974</v>
      </c>
      <c r="J81" s="21">
        <v>-74265</v>
      </c>
      <c r="K81" s="21">
        <v>6237041</v>
      </c>
      <c r="L81" s="21">
        <v>3055421</v>
      </c>
      <c r="M81" s="21">
        <v>9218197</v>
      </c>
      <c r="N81" s="21">
        <v>3129336</v>
      </c>
      <c r="O81" s="21">
        <v>3128209</v>
      </c>
      <c r="P81" s="21">
        <v>3196569</v>
      </c>
      <c r="Q81" s="21">
        <v>9454114</v>
      </c>
      <c r="R81" s="21"/>
      <c r="S81" s="21"/>
      <c r="T81" s="21"/>
      <c r="U81" s="21"/>
      <c r="V81" s="21">
        <v>28514285</v>
      </c>
      <c r="W81" s="21">
        <v>23462559</v>
      </c>
      <c r="X81" s="21"/>
      <c r="Y81" s="20"/>
      <c r="Z81" s="23">
        <v>35304111</v>
      </c>
    </row>
    <row r="82" spans="1:26" ht="12.75" hidden="1">
      <c r="A82" s="39" t="s">
        <v>106</v>
      </c>
      <c r="B82" s="19">
        <v>14773535</v>
      </c>
      <c r="C82" s="19"/>
      <c r="D82" s="20">
        <v>34314881</v>
      </c>
      <c r="E82" s="21">
        <v>17880690</v>
      </c>
      <c r="F82" s="21">
        <v>3172397</v>
      </c>
      <c r="G82" s="21">
        <v>3005833</v>
      </c>
      <c r="H82" s="21">
        <v>2855482</v>
      </c>
      <c r="I82" s="21">
        <v>9033712</v>
      </c>
      <c r="J82" s="21">
        <v>74265</v>
      </c>
      <c r="K82" s="21">
        <v>5906313</v>
      </c>
      <c r="L82" s="21">
        <v>2984478</v>
      </c>
      <c r="M82" s="21">
        <v>8965056</v>
      </c>
      <c r="N82" s="21">
        <v>3026760</v>
      </c>
      <c r="O82" s="21">
        <v>2750177</v>
      </c>
      <c r="P82" s="21">
        <v>2914399</v>
      </c>
      <c r="Q82" s="21">
        <v>8691336</v>
      </c>
      <c r="R82" s="21"/>
      <c r="S82" s="21"/>
      <c r="T82" s="21"/>
      <c r="U82" s="21"/>
      <c r="V82" s="21">
        <v>26690104</v>
      </c>
      <c r="W82" s="21">
        <v>23977685</v>
      </c>
      <c r="X82" s="21"/>
      <c r="Y82" s="20"/>
      <c r="Z82" s="23">
        <v>17880690</v>
      </c>
    </row>
    <row r="83" spans="1:26" ht="12.7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2.75" hidden="1">
      <c r="A84" s="40" t="s">
        <v>110</v>
      </c>
      <c r="B84" s="28">
        <v>10376673</v>
      </c>
      <c r="C84" s="28"/>
      <c r="D84" s="29">
        <v>5565004</v>
      </c>
      <c r="E84" s="30">
        <v>7245000</v>
      </c>
      <c r="F84" s="30">
        <v>173320</v>
      </c>
      <c r="G84" s="30">
        <v>808221</v>
      </c>
      <c r="H84" s="30">
        <v>751984</v>
      </c>
      <c r="I84" s="30">
        <v>1733525</v>
      </c>
      <c r="J84" s="30">
        <v>428342</v>
      </c>
      <c r="K84" s="30">
        <v>-98621</v>
      </c>
      <c r="L84" s="30">
        <v>715897</v>
      </c>
      <c r="M84" s="30">
        <v>1045618</v>
      </c>
      <c r="N84" s="30">
        <v>688478</v>
      </c>
      <c r="O84" s="30">
        <v>635818</v>
      </c>
      <c r="P84" s="30">
        <v>871912</v>
      </c>
      <c r="Q84" s="30">
        <v>2196208</v>
      </c>
      <c r="R84" s="30"/>
      <c r="S84" s="30"/>
      <c r="T84" s="30"/>
      <c r="U84" s="30"/>
      <c r="V84" s="30">
        <v>4975351</v>
      </c>
      <c r="W84" s="30">
        <v>3379362</v>
      </c>
      <c r="X84" s="30"/>
      <c r="Y84" s="29"/>
      <c r="Z84" s="31">
        <v>7245000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266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50705738</v>
      </c>
      <c r="D5" s="357">
        <f t="shared" si="0"/>
        <v>0</v>
      </c>
      <c r="E5" s="356">
        <f t="shared" si="0"/>
        <v>58613567</v>
      </c>
      <c r="F5" s="358">
        <f t="shared" si="0"/>
        <v>103788497</v>
      </c>
      <c r="G5" s="358">
        <f t="shared" si="0"/>
        <v>169934</v>
      </c>
      <c r="H5" s="356">
        <f t="shared" si="0"/>
        <v>9729254</v>
      </c>
      <c r="I5" s="356">
        <f t="shared" si="0"/>
        <v>3121471</v>
      </c>
      <c r="J5" s="358">
        <f t="shared" si="0"/>
        <v>13020659</v>
      </c>
      <c r="K5" s="358">
        <f t="shared" si="0"/>
        <v>3939264</v>
      </c>
      <c r="L5" s="356">
        <f t="shared" si="0"/>
        <v>9586535</v>
      </c>
      <c r="M5" s="356">
        <f t="shared" si="0"/>
        <v>3293087</v>
      </c>
      <c r="N5" s="358">
        <f t="shared" si="0"/>
        <v>16818886</v>
      </c>
      <c r="O5" s="358">
        <f t="shared" si="0"/>
        <v>5622714</v>
      </c>
      <c r="P5" s="356">
        <f t="shared" si="0"/>
        <v>0</v>
      </c>
      <c r="Q5" s="356">
        <f t="shared" si="0"/>
        <v>1283945</v>
      </c>
      <c r="R5" s="358">
        <f t="shared" si="0"/>
        <v>6906659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36746204</v>
      </c>
      <c r="X5" s="356">
        <f t="shared" si="0"/>
        <v>77841373</v>
      </c>
      <c r="Y5" s="358">
        <f t="shared" si="0"/>
        <v>-41095169</v>
      </c>
      <c r="Z5" s="359">
        <f>+IF(X5&lt;&gt;0,+(Y5/X5)*100,0)</f>
        <v>-52.79347911810343</v>
      </c>
      <c r="AA5" s="360">
        <f>+AA6+AA8+AA11+AA13+AA15</f>
        <v>103788497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791688</v>
      </c>
      <c r="R6" s="59">
        <f t="shared" si="1"/>
        <v>791688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791688</v>
      </c>
      <c r="X6" s="60">
        <f t="shared" si="1"/>
        <v>0</v>
      </c>
      <c r="Y6" s="59">
        <f t="shared" si="1"/>
        <v>791688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229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>
        <v>791688</v>
      </c>
      <c r="R7" s="59">
        <v>791688</v>
      </c>
      <c r="S7" s="59"/>
      <c r="T7" s="60"/>
      <c r="U7" s="60"/>
      <c r="V7" s="59"/>
      <c r="W7" s="59">
        <v>791688</v>
      </c>
      <c r="X7" s="60"/>
      <c r="Y7" s="59">
        <v>791688</v>
      </c>
      <c r="Z7" s="61"/>
      <c r="AA7" s="62"/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492257</v>
      </c>
      <c r="R11" s="364">
        <f t="shared" si="3"/>
        <v>492257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492257</v>
      </c>
      <c r="X11" s="362">
        <f t="shared" si="3"/>
        <v>0</v>
      </c>
      <c r="Y11" s="364">
        <f t="shared" si="3"/>
        <v>492257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>
        <v>492257</v>
      </c>
      <c r="R12" s="59">
        <v>492257</v>
      </c>
      <c r="S12" s="59"/>
      <c r="T12" s="60"/>
      <c r="U12" s="60"/>
      <c r="V12" s="59"/>
      <c r="W12" s="59">
        <v>492257</v>
      </c>
      <c r="X12" s="60"/>
      <c r="Y12" s="59">
        <v>492257</v>
      </c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50705738</v>
      </c>
      <c r="D15" s="340">
        <f t="shared" si="5"/>
        <v>0</v>
      </c>
      <c r="E15" s="60">
        <f t="shared" si="5"/>
        <v>58613567</v>
      </c>
      <c r="F15" s="59">
        <f t="shared" si="5"/>
        <v>103788497</v>
      </c>
      <c r="G15" s="59">
        <f t="shared" si="5"/>
        <v>169934</v>
      </c>
      <c r="H15" s="60">
        <f t="shared" si="5"/>
        <v>9729254</v>
      </c>
      <c r="I15" s="60">
        <f t="shared" si="5"/>
        <v>3121471</v>
      </c>
      <c r="J15" s="59">
        <f t="shared" si="5"/>
        <v>13020659</v>
      </c>
      <c r="K15" s="59">
        <f t="shared" si="5"/>
        <v>3939264</v>
      </c>
      <c r="L15" s="60">
        <f t="shared" si="5"/>
        <v>9586535</v>
      </c>
      <c r="M15" s="60">
        <f t="shared" si="5"/>
        <v>3293087</v>
      </c>
      <c r="N15" s="59">
        <f t="shared" si="5"/>
        <v>16818886</v>
      </c>
      <c r="O15" s="59">
        <f t="shared" si="5"/>
        <v>5622714</v>
      </c>
      <c r="P15" s="60">
        <f t="shared" si="5"/>
        <v>0</v>
      </c>
      <c r="Q15" s="60">
        <f t="shared" si="5"/>
        <v>0</v>
      </c>
      <c r="R15" s="59">
        <f t="shared" si="5"/>
        <v>5622714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35462259</v>
      </c>
      <c r="X15" s="60">
        <f t="shared" si="5"/>
        <v>77841373</v>
      </c>
      <c r="Y15" s="59">
        <f t="shared" si="5"/>
        <v>-42379114</v>
      </c>
      <c r="Z15" s="61">
        <f>+IF(X15&lt;&gt;0,+(Y15/X15)*100,0)</f>
        <v>-54.44291687917684</v>
      </c>
      <c r="AA15" s="62">
        <f>SUM(AA16:AA20)</f>
        <v>103788497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>
        <v>50705738</v>
      </c>
      <c r="D20" s="340"/>
      <c r="E20" s="60">
        <v>58613567</v>
      </c>
      <c r="F20" s="59">
        <v>103788497</v>
      </c>
      <c r="G20" s="59">
        <v>169934</v>
      </c>
      <c r="H20" s="60">
        <v>9729254</v>
      </c>
      <c r="I20" s="60">
        <v>3121471</v>
      </c>
      <c r="J20" s="59">
        <v>13020659</v>
      </c>
      <c r="K20" s="59">
        <v>3939264</v>
      </c>
      <c r="L20" s="60">
        <v>9586535</v>
      </c>
      <c r="M20" s="60">
        <v>3293087</v>
      </c>
      <c r="N20" s="59">
        <v>16818886</v>
      </c>
      <c r="O20" s="59">
        <v>5622714</v>
      </c>
      <c r="P20" s="60"/>
      <c r="Q20" s="60"/>
      <c r="R20" s="59">
        <v>5622714</v>
      </c>
      <c r="S20" s="59"/>
      <c r="T20" s="60"/>
      <c r="U20" s="60"/>
      <c r="V20" s="59"/>
      <c r="W20" s="59">
        <v>35462259</v>
      </c>
      <c r="X20" s="60">
        <v>77841373</v>
      </c>
      <c r="Y20" s="59">
        <v>-42379114</v>
      </c>
      <c r="Z20" s="61">
        <v>-54.44</v>
      </c>
      <c r="AA20" s="62">
        <v>103788497</v>
      </c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59816</v>
      </c>
      <c r="Q40" s="343">
        <f t="shared" si="9"/>
        <v>294888</v>
      </c>
      <c r="R40" s="345">
        <f t="shared" si="9"/>
        <v>354704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354704</v>
      </c>
      <c r="X40" s="343">
        <f t="shared" si="9"/>
        <v>0</v>
      </c>
      <c r="Y40" s="345">
        <f t="shared" si="9"/>
        <v>354704</v>
      </c>
      <c r="Z40" s="336">
        <f>+IF(X40&lt;&gt;0,+(Y40/X40)*100,0)</f>
        <v>0</v>
      </c>
      <c r="AA40" s="350">
        <f>SUM(AA41:AA49)</f>
        <v>0</v>
      </c>
    </row>
    <row r="41" spans="1:27" ht="12.7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>
        <v>59816</v>
      </c>
      <c r="Q43" s="305">
        <v>294888</v>
      </c>
      <c r="R43" s="370">
        <v>354704</v>
      </c>
      <c r="S43" s="370"/>
      <c r="T43" s="305"/>
      <c r="U43" s="305"/>
      <c r="V43" s="370"/>
      <c r="W43" s="370">
        <v>354704</v>
      </c>
      <c r="X43" s="305"/>
      <c r="Y43" s="370">
        <v>354704</v>
      </c>
      <c r="Z43" s="371"/>
      <c r="AA43" s="303"/>
    </row>
    <row r="44" spans="1:27" ht="12.75">
      <c r="A44" s="361" t="s">
        <v>251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268</v>
      </c>
      <c r="B60" s="149"/>
      <c r="C60" s="219">
        <f aca="true" t="shared" si="14" ref="C60:Y60">+C57+C54+C51+C40+C37+C34+C22+C5</f>
        <v>50705738</v>
      </c>
      <c r="D60" s="346">
        <f t="shared" si="14"/>
        <v>0</v>
      </c>
      <c r="E60" s="219">
        <f t="shared" si="14"/>
        <v>58613567</v>
      </c>
      <c r="F60" s="264">
        <f t="shared" si="14"/>
        <v>103788497</v>
      </c>
      <c r="G60" s="264">
        <f t="shared" si="14"/>
        <v>169934</v>
      </c>
      <c r="H60" s="219">
        <f t="shared" si="14"/>
        <v>9729254</v>
      </c>
      <c r="I60" s="219">
        <f t="shared" si="14"/>
        <v>3121471</v>
      </c>
      <c r="J60" s="264">
        <f t="shared" si="14"/>
        <v>13020659</v>
      </c>
      <c r="K60" s="264">
        <f t="shared" si="14"/>
        <v>3939264</v>
      </c>
      <c r="L60" s="219">
        <f t="shared" si="14"/>
        <v>9586535</v>
      </c>
      <c r="M60" s="219">
        <f t="shared" si="14"/>
        <v>3293087</v>
      </c>
      <c r="N60" s="264">
        <f t="shared" si="14"/>
        <v>16818886</v>
      </c>
      <c r="O60" s="264">
        <f t="shared" si="14"/>
        <v>5622714</v>
      </c>
      <c r="P60" s="219">
        <f t="shared" si="14"/>
        <v>59816</v>
      </c>
      <c r="Q60" s="219">
        <f t="shared" si="14"/>
        <v>1578833</v>
      </c>
      <c r="R60" s="264">
        <f t="shared" si="14"/>
        <v>7261363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37100908</v>
      </c>
      <c r="X60" s="219">
        <f t="shared" si="14"/>
        <v>77841373</v>
      </c>
      <c r="Y60" s="264">
        <f t="shared" si="14"/>
        <v>-40740465</v>
      </c>
      <c r="Z60" s="337">
        <f>+IF(X60&lt;&gt;0,+(Y60/X60)*100,0)</f>
        <v>-52.337803702409005</v>
      </c>
      <c r="AA60" s="232">
        <f>+AA57+AA54+AA51+AA40+AA37+AA34+AA22+AA5</f>
        <v>103788497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2.75">
      <c r="A5" s="135" t="s">
        <v>74</v>
      </c>
      <c r="B5" s="136"/>
      <c r="C5" s="153">
        <f aca="true" t="shared" si="0" ref="C5:Y5">SUM(C6:C8)</f>
        <v>200992699</v>
      </c>
      <c r="D5" s="153">
        <f>SUM(D6:D8)</f>
        <v>0</v>
      </c>
      <c r="E5" s="154">
        <f t="shared" si="0"/>
        <v>216302400</v>
      </c>
      <c r="F5" s="100">
        <f t="shared" si="0"/>
        <v>222302401</v>
      </c>
      <c r="G5" s="100">
        <f t="shared" si="0"/>
        <v>23940956</v>
      </c>
      <c r="H5" s="100">
        <f t="shared" si="0"/>
        <v>15250995</v>
      </c>
      <c r="I5" s="100">
        <f t="shared" si="0"/>
        <v>-4268722</v>
      </c>
      <c r="J5" s="100">
        <f t="shared" si="0"/>
        <v>34923229</v>
      </c>
      <c r="K5" s="100">
        <f t="shared" si="0"/>
        <v>20773042</v>
      </c>
      <c r="L5" s="100">
        <f t="shared" si="0"/>
        <v>32338732</v>
      </c>
      <c r="M5" s="100">
        <f t="shared" si="0"/>
        <v>22862573</v>
      </c>
      <c r="N5" s="100">
        <f t="shared" si="0"/>
        <v>75974347</v>
      </c>
      <c r="O5" s="100">
        <f t="shared" si="0"/>
        <v>15734318</v>
      </c>
      <c r="P5" s="100">
        <f t="shared" si="0"/>
        <v>17952502</v>
      </c>
      <c r="Q5" s="100">
        <f t="shared" si="0"/>
        <v>29289158</v>
      </c>
      <c r="R5" s="100">
        <f t="shared" si="0"/>
        <v>62975978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173873554</v>
      </c>
      <c r="X5" s="100">
        <f t="shared" si="0"/>
        <v>10605816</v>
      </c>
      <c r="Y5" s="100">
        <f t="shared" si="0"/>
        <v>163267738</v>
      </c>
      <c r="Z5" s="137">
        <f>+IF(X5&lt;&gt;0,+(Y5/X5)*100,0)</f>
        <v>1539.4170330694028</v>
      </c>
      <c r="AA5" s="153">
        <f>SUM(AA6:AA8)</f>
        <v>222302401</v>
      </c>
    </row>
    <row r="6" spans="1:27" ht="12.75">
      <c r="A6" s="138" t="s">
        <v>75</v>
      </c>
      <c r="B6" s="136"/>
      <c r="C6" s="155">
        <v>5543379</v>
      </c>
      <c r="D6" s="155"/>
      <c r="E6" s="156">
        <v>5724000</v>
      </c>
      <c r="F6" s="60">
        <v>5724000</v>
      </c>
      <c r="G6" s="60">
        <v>2385000</v>
      </c>
      <c r="H6" s="60"/>
      <c r="I6" s="60"/>
      <c r="J6" s="60">
        <v>2385000</v>
      </c>
      <c r="K6" s="60"/>
      <c r="L6" s="60"/>
      <c r="M6" s="60">
        <v>1936620</v>
      </c>
      <c r="N6" s="60">
        <v>1936620</v>
      </c>
      <c r="O6" s="60"/>
      <c r="P6" s="60"/>
      <c r="Q6" s="60">
        <v>1402380</v>
      </c>
      <c r="R6" s="60">
        <v>1402380</v>
      </c>
      <c r="S6" s="60"/>
      <c r="T6" s="60"/>
      <c r="U6" s="60"/>
      <c r="V6" s="60"/>
      <c r="W6" s="60">
        <v>5724000</v>
      </c>
      <c r="X6" s="60">
        <v>3815618</v>
      </c>
      <c r="Y6" s="60">
        <v>1908382</v>
      </c>
      <c r="Z6" s="140">
        <v>50.02</v>
      </c>
      <c r="AA6" s="155">
        <v>5724000</v>
      </c>
    </row>
    <row r="7" spans="1:27" ht="12.75">
      <c r="A7" s="138" t="s">
        <v>76</v>
      </c>
      <c r="B7" s="136"/>
      <c r="C7" s="157">
        <v>194400507</v>
      </c>
      <c r="D7" s="157"/>
      <c r="E7" s="158">
        <v>208265064</v>
      </c>
      <c r="F7" s="159">
        <v>214265065</v>
      </c>
      <c r="G7" s="159">
        <v>21457228</v>
      </c>
      <c r="H7" s="159">
        <v>15141687</v>
      </c>
      <c r="I7" s="159">
        <v>-4379220</v>
      </c>
      <c r="J7" s="159">
        <v>32219695</v>
      </c>
      <c r="K7" s="159">
        <v>20772182</v>
      </c>
      <c r="L7" s="159">
        <v>31824016</v>
      </c>
      <c r="M7" s="159">
        <v>20818437</v>
      </c>
      <c r="N7" s="159">
        <v>73414635</v>
      </c>
      <c r="O7" s="159">
        <v>15735916</v>
      </c>
      <c r="P7" s="159">
        <v>17820017</v>
      </c>
      <c r="Q7" s="159">
        <v>20303321</v>
      </c>
      <c r="R7" s="159">
        <v>53859254</v>
      </c>
      <c r="S7" s="159"/>
      <c r="T7" s="159"/>
      <c r="U7" s="159"/>
      <c r="V7" s="159"/>
      <c r="W7" s="159">
        <v>159493584</v>
      </c>
      <c r="X7" s="159">
        <v>6790198</v>
      </c>
      <c r="Y7" s="159">
        <v>152703386</v>
      </c>
      <c r="Z7" s="141">
        <v>2248.88</v>
      </c>
      <c r="AA7" s="157">
        <v>214265065</v>
      </c>
    </row>
    <row r="8" spans="1:27" ht="12.75">
      <c r="A8" s="138" t="s">
        <v>77</v>
      </c>
      <c r="B8" s="136"/>
      <c r="C8" s="155">
        <v>1048813</v>
      </c>
      <c r="D8" s="155"/>
      <c r="E8" s="156">
        <v>2313336</v>
      </c>
      <c r="F8" s="60">
        <v>2313336</v>
      </c>
      <c r="G8" s="60">
        <v>98728</v>
      </c>
      <c r="H8" s="60">
        <v>109308</v>
      </c>
      <c r="I8" s="60">
        <v>110498</v>
      </c>
      <c r="J8" s="60">
        <v>318534</v>
      </c>
      <c r="K8" s="60">
        <v>860</v>
      </c>
      <c r="L8" s="60">
        <v>514716</v>
      </c>
      <c r="M8" s="60">
        <v>107516</v>
      </c>
      <c r="N8" s="60">
        <v>623092</v>
      </c>
      <c r="O8" s="60">
        <v>-1598</v>
      </c>
      <c r="P8" s="60">
        <v>132485</v>
      </c>
      <c r="Q8" s="60">
        <v>7583457</v>
      </c>
      <c r="R8" s="60">
        <v>7714344</v>
      </c>
      <c r="S8" s="60"/>
      <c r="T8" s="60"/>
      <c r="U8" s="60"/>
      <c r="V8" s="60"/>
      <c r="W8" s="60">
        <v>8655970</v>
      </c>
      <c r="X8" s="60"/>
      <c r="Y8" s="60">
        <v>8655970</v>
      </c>
      <c r="Z8" s="140">
        <v>0</v>
      </c>
      <c r="AA8" s="155">
        <v>2313336</v>
      </c>
    </row>
    <row r="9" spans="1:27" ht="12.75">
      <c r="A9" s="135" t="s">
        <v>78</v>
      </c>
      <c r="B9" s="136"/>
      <c r="C9" s="153">
        <f aca="true" t="shared" si="1" ref="C9:Y9">SUM(C10:C14)</f>
        <v>83147936</v>
      </c>
      <c r="D9" s="153">
        <f>SUM(D10:D14)</f>
        <v>0</v>
      </c>
      <c r="E9" s="154">
        <f t="shared" si="1"/>
        <v>82677474</v>
      </c>
      <c r="F9" s="100">
        <f t="shared" si="1"/>
        <v>91660622</v>
      </c>
      <c r="G9" s="100">
        <f t="shared" si="1"/>
        <v>6555821</v>
      </c>
      <c r="H9" s="100">
        <f t="shared" si="1"/>
        <v>6702046</v>
      </c>
      <c r="I9" s="100">
        <f t="shared" si="1"/>
        <v>1347461</v>
      </c>
      <c r="J9" s="100">
        <f t="shared" si="1"/>
        <v>14605328</v>
      </c>
      <c r="K9" s="100">
        <f t="shared" si="1"/>
        <v>3468244</v>
      </c>
      <c r="L9" s="100">
        <f t="shared" si="1"/>
        <v>1447948</v>
      </c>
      <c r="M9" s="100">
        <f t="shared" si="1"/>
        <v>3026399</v>
      </c>
      <c r="N9" s="100">
        <f t="shared" si="1"/>
        <v>7942591</v>
      </c>
      <c r="O9" s="100">
        <f t="shared" si="1"/>
        <v>10827136</v>
      </c>
      <c r="P9" s="100">
        <f t="shared" si="1"/>
        <v>411389</v>
      </c>
      <c r="Q9" s="100">
        <f t="shared" si="1"/>
        <v>2979305</v>
      </c>
      <c r="R9" s="100">
        <f t="shared" si="1"/>
        <v>14217830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36765749</v>
      </c>
      <c r="X9" s="100">
        <f t="shared" si="1"/>
        <v>19937658</v>
      </c>
      <c r="Y9" s="100">
        <f t="shared" si="1"/>
        <v>16828091</v>
      </c>
      <c r="Z9" s="137">
        <f>+IF(X9&lt;&gt;0,+(Y9/X9)*100,0)</f>
        <v>84.40354930353405</v>
      </c>
      <c r="AA9" s="153">
        <f>SUM(AA10:AA14)</f>
        <v>91660622</v>
      </c>
    </row>
    <row r="10" spans="1:27" ht="12.75">
      <c r="A10" s="138" t="s">
        <v>79</v>
      </c>
      <c r="B10" s="136"/>
      <c r="C10" s="155">
        <v>9572026</v>
      </c>
      <c r="D10" s="155"/>
      <c r="E10" s="156">
        <v>9933017</v>
      </c>
      <c r="F10" s="60">
        <v>10233017</v>
      </c>
      <c r="G10" s="60">
        <v>24230</v>
      </c>
      <c r="H10" s="60">
        <v>6229889</v>
      </c>
      <c r="I10" s="60">
        <v>-46404</v>
      </c>
      <c r="J10" s="60">
        <v>6207715</v>
      </c>
      <c r="K10" s="60">
        <v>2757629</v>
      </c>
      <c r="L10" s="60">
        <v>174739</v>
      </c>
      <c r="M10" s="60">
        <v>45153</v>
      </c>
      <c r="N10" s="60">
        <v>2977521</v>
      </c>
      <c r="O10" s="60">
        <v>53725</v>
      </c>
      <c r="P10" s="60">
        <v>373308</v>
      </c>
      <c r="Q10" s="60">
        <v>58603</v>
      </c>
      <c r="R10" s="60">
        <v>485636</v>
      </c>
      <c r="S10" s="60"/>
      <c r="T10" s="60"/>
      <c r="U10" s="60"/>
      <c r="V10" s="60"/>
      <c r="W10" s="60">
        <v>9670872</v>
      </c>
      <c r="X10" s="60">
        <v>5996131</v>
      </c>
      <c r="Y10" s="60">
        <v>3674741</v>
      </c>
      <c r="Z10" s="140">
        <v>61.29</v>
      </c>
      <c r="AA10" s="155">
        <v>10233017</v>
      </c>
    </row>
    <row r="11" spans="1:27" ht="12.75">
      <c r="A11" s="138" t="s">
        <v>80</v>
      </c>
      <c r="B11" s="136"/>
      <c r="C11" s="155">
        <v>2773719</v>
      </c>
      <c r="D11" s="155"/>
      <c r="E11" s="156">
        <v>5952771</v>
      </c>
      <c r="F11" s="60">
        <v>5982772</v>
      </c>
      <c r="G11" s="60">
        <v>2673820</v>
      </c>
      <c r="H11" s="60">
        <v>154492</v>
      </c>
      <c r="I11" s="60">
        <v>21455</v>
      </c>
      <c r="J11" s="60">
        <v>2849767</v>
      </c>
      <c r="K11" s="60"/>
      <c r="L11" s="60">
        <v>121919</v>
      </c>
      <c r="M11" s="60">
        <v>1036987</v>
      </c>
      <c r="N11" s="60">
        <v>1158906</v>
      </c>
      <c r="O11" s="60">
        <v>57647</v>
      </c>
      <c r="P11" s="60">
        <v>17052</v>
      </c>
      <c r="Q11" s="60">
        <v>1576295</v>
      </c>
      <c r="R11" s="60">
        <v>1650994</v>
      </c>
      <c r="S11" s="60"/>
      <c r="T11" s="60"/>
      <c r="U11" s="60"/>
      <c r="V11" s="60"/>
      <c r="W11" s="60">
        <v>5659667</v>
      </c>
      <c r="X11" s="60">
        <v>4175883</v>
      </c>
      <c r="Y11" s="60">
        <v>1483784</v>
      </c>
      <c r="Z11" s="140">
        <v>35.53</v>
      </c>
      <c r="AA11" s="155">
        <v>5982772</v>
      </c>
    </row>
    <row r="12" spans="1:27" ht="12.75">
      <c r="A12" s="138" t="s">
        <v>81</v>
      </c>
      <c r="B12" s="136"/>
      <c r="C12" s="155">
        <v>53722749</v>
      </c>
      <c r="D12" s="155"/>
      <c r="E12" s="156">
        <v>57109324</v>
      </c>
      <c r="F12" s="60">
        <v>55809324</v>
      </c>
      <c r="G12" s="60">
        <v>3857675</v>
      </c>
      <c r="H12" s="60">
        <v>316379</v>
      </c>
      <c r="I12" s="60">
        <v>1371181</v>
      </c>
      <c r="J12" s="60">
        <v>5545235</v>
      </c>
      <c r="K12" s="60">
        <v>708487</v>
      </c>
      <c r="L12" s="60">
        <v>816671</v>
      </c>
      <c r="M12" s="60">
        <v>1619119</v>
      </c>
      <c r="N12" s="60">
        <v>3144277</v>
      </c>
      <c r="O12" s="60">
        <v>507362</v>
      </c>
      <c r="P12" s="60">
        <v>21029</v>
      </c>
      <c r="Q12" s="60">
        <v>342697</v>
      </c>
      <c r="R12" s="60">
        <v>871088</v>
      </c>
      <c r="S12" s="60"/>
      <c r="T12" s="60"/>
      <c r="U12" s="60"/>
      <c r="V12" s="60"/>
      <c r="W12" s="60">
        <v>9560600</v>
      </c>
      <c r="X12" s="60">
        <v>4405213</v>
      </c>
      <c r="Y12" s="60">
        <v>5155387</v>
      </c>
      <c r="Z12" s="140">
        <v>117.03</v>
      </c>
      <c r="AA12" s="155">
        <v>55809324</v>
      </c>
    </row>
    <row r="13" spans="1:27" ht="12.75">
      <c r="A13" s="138" t="s">
        <v>82</v>
      </c>
      <c r="B13" s="136"/>
      <c r="C13" s="155">
        <v>12978155</v>
      </c>
      <c r="D13" s="155"/>
      <c r="E13" s="156">
        <v>3612648</v>
      </c>
      <c r="F13" s="60">
        <v>13565795</v>
      </c>
      <c r="G13" s="60">
        <v>96</v>
      </c>
      <c r="H13" s="60">
        <v>1286</v>
      </c>
      <c r="I13" s="60">
        <v>1229</v>
      </c>
      <c r="J13" s="60">
        <v>2611</v>
      </c>
      <c r="K13" s="60">
        <v>2128</v>
      </c>
      <c r="L13" s="60">
        <v>38369</v>
      </c>
      <c r="M13" s="60">
        <v>5503</v>
      </c>
      <c r="N13" s="60">
        <v>46000</v>
      </c>
      <c r="O13" s="60">
        <v>9639756</v>
      </c>
      <c r="P13" s="60"/>
      <c r="Q13" s="60"/>
      <c r="R13" s="60">
        <v>9639756</v>
      </c>
      <c r="S13" s="60"/>
      <c r="T13" s="60"/>
      <c r="U13" s="60"/>
      <c r="V13" s="60"/>
      <c r="W13" s="60">
        <v>9688367</v>
      </c>
      <c r="X13" s="60"/>
      <c r="Y13" s="60">
        <v>9688367</v>
      </c>
      <c r="Z13" s="140">
        <v>0</v>
      </c>
      <c r="AA13" s="155">
        <v>13565795</v>
      </c>
    </row>
    <row r="14" spans="1:27" ht="12.75">
      <c r="A14" s="138" t="s">
        <v>83</v>
      </c>
      <c r="B14" s="136"/>
      <c r="C14" s="157">
        <v>4101287</v>
      </c>
      <c r="D14" s="157"/>
      <c r="E14" s="158">
        <v>6069714</v>
      </c>
      <c r="F14" s="159">
        <v>6069714</v>
      </c>
      <c r="G14" s="159"/>
      <c r="H14" s="159"/>
      <c r="I14" s="159"/>
      <c r="J14" s="159"/>
      <c r="K14" s="159"/>
      <c r="L14" s="159">
        <v>296250</v>
      </c>
      <c r="M14" s="159">
        <v>319637</v>
      </c>
      <c r="N14" s="159">
        <v>615887</v>
      </c>
      <c r="O14" s="159">
        <v>568646</v>
      </c>
      <c r="P14" s="159"/>
      <c r="Q14" s="159">
        <v>1001710</v>
      </c>
      <c r="R14" s="159">
        <v>1570356</v>
      </c>
      <c r="S14" s="159"/>
      <c r="T14" s="159"/>
      <c r="U14" s="159"/>
      <c r="V14" s="159"/>
      <c r="W14" s="159">
        <v>2186243</v>
      </c>
      <c r="X14" s="159">
        <v>5360431</v>
      </c>
      <c r="Y14" s="159">
        <v>-3174188</v>
      </c>
      <c r="Z14" s="141">
        <v>-59.22</v>
      </c>
      <c r="AA14" s="157">
        <v>6069714</v>
      </c>
    </row>
    <row r="15" spans="1:27" ht="12.75">
      <c r="A15" s="135" t="s">
        <v>84</v>
      </c>
      <c r="B15" s="142"/>
      <c r="C15" s="153">
        <f aca="true" t="shared" si="2" ref="C15:Y15">SUM(C16:C18)</f>
        <v>15426717</v>
      </c>
      <c r="D15" s="153">
        <f>SUM(D16:D18)</f>
        <v>0</v>
      </c>
      <c r="E15" s="154">
        <f t="shared" si="2"/>
        <v>12311416</v>
      </c>
      <c r="F15" s="100">
        <f t="shared" si="2"/>
        <v>12320813</v>
      </c>
      <c r="G15" s="100">
        <f t="shared" si="2"/>
        <v>3661534</v>
      </c>
      <c r="H15" s="100">
        <f t="shared" si="2"/>
        <v>131812</v>
      </c>
      <c r="I15" s="100">
        <f t="shared" si="2"/>
        <v>149814</v>
      </c>
      <c r="J15" s="100">
        <f t="shared" si="2"/>
        <v>3943160</v>
      </c>
      <c r="K15" s="100">
        <f t="shared" si="2"/>
        <v>127576</v>
      </c>
      <c r="L15" s="100">
        <f t="shared" si="2"/>
        <v>639758</v>
      </c>
      <c r="M15" s="100">
        <f t="shared" si="2"/>
        <v>669672</v>
      </c>
      <c r="N15" s="100">
        <f t="shared" si="2"/>
        <v>1437006</v>
      </c>
      <c r="O15" s="100">
        <f t="shared" si="2"/>
        <v>-894494</v>
      </c>
      <c r="P15" s="100">
        <f t="shared" si="2"/>
        <v>3752156</v>
      </c>
      <c r="Q15" s="100">
        <f t="shared" si="2"/>
        <v>3669344</v>
      </c>
      <c r="R15" s="100">
        <f t="shared" si="2"/>
        <v>6527006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11907172</v>
      </c>
      <c r="X15" s="100">
        <f t="shared" si="2"/>
        <v>30437380</v>
      </c>
      <c r="Y15" s="100">
        <f t="shared" si="2"/>
        <v>-18530208</v>
      </c>
      <c r="Z15" s="137">
        <f>+IF(X15&lt;&gt;0,+(Y15/X15)*100,0)</f>
        <v>-60.87977348904538</v>
      </c>
      <c r="AA15" s="153">
        <f>SUM(AA16:AA18)</f>
        <v>12320813</v>
      </c>
    </row>
    <row r="16" spans="1:27" ht="12.75">
      <c r="A16" s="138" t="s">
        <v>85</v>
      </c>
      <c r="B16" s="136"/>
      <c r="C16" s="155">
        <v>3036084</v>
      </c>
      <c r="D16" s="155"/>
      <c r="E16" s="156">
        <v>2890932</v>
      </c>
      <c r="F16" s="60">
        <v>2900329</v>
      </c>
      <c r="G16" s="60">
        <v>66065</v>
      </c>
      <c r="H16" s="60">
        <v>131812</v>
      </c>
      <c r="I16" s="60">
        <v>149814</v>
      </c>
      <c r="J16" s="60">
        <v>347691</v>
      </c>
      <c r="K16" s="60">
        <v>127576</v>
      </c>
      <c r="L16" s="60">
        <v>1126917</v>
      </c>
      <c r="M16" s="60">
        <v>181474</v>
      </c>
      <c r="N16" s="60">
        <v>1435967</v>
      </c>
      <c r="O16" s="60">
        <v>254542</v>
      </c>
      <c r="P16" s="60">
        <v>328763</v>
      </c>
      <c r="Q16" s="60">
        <v>223062</v>
      </c>
      <c r="R16" s="60">
        <v>806367</v>
      </c>
      <c r="S16" s="60"/>
      <c r="T16" s="60"/>
      <c r="U16" s="60"/>
      <c r="V16" s="60"/>
      <c r="W16" s="60">
        <v>2590025</v>
      </c>
      <c r="X16" s="60">
        <v>2167623</v>
      </c>
      <c r="Y16" s="60">
        <v>422402</v>
      </c>
      <c r="Z16" s="140">
        <v>19.49</v>
      </c>
      <c r="AA16" s="155">
        <v>2900329</v>
      </c>
    </row>
    <row r="17" spans="1:27" ht="12.75">
      <c r="A17" s="138" t="s">
        <v>86</v>
      </c>
      <c r="B17" s="136"/>
      <c r="C17" s="155">
        <v>9932243</v>
      </c>
      <c r="D17" s="155"/>
      <c r="E17" s="156">
        <v>6589000</v>
      </c>
      <c r="F17" s="60">
        <v>6589000</v>
      </c>
      <c r="G17" s="60">
        <v>3595469</v>
      </c>
      <c r="H17" s="60"/>
      <c r="I17" s="60"/>
      <c r="J17" s="60">
        <v>3595469</v>
      </c>
      <c r="K17" s="60"/>
      <c r="L17" s="60">
        <v>-685196</v>
      </c>
      <c r="M17" s="60">
        <v>520016</v>
      </c>
      <c r="N17" s="60">
        <v>-165180</v>
      </c>
      <c r="O17" s="60">
        <v>-1362593</v>
      </c>
      <c r="P17" s="60">
        <v>2392766</v>
      </c>
      <c r="Q17" s="60">
        <v>2986357</v>
      </c>
      <c r="R17" s="60">
        <v>4016530</v>
      </c>
      <c r="S17" s="60"/>
      <c r="T17" s="60"/>
      <c r="U17" s="60"/>
      <c r="V17" s="60"/>
      <c r="W17" s="60">
        <v>7446819</v>
      </c>
      <c r="X17" s="60">
        <v>25590957</v>
      </c>
      <c r="Y17" s="60">
        <v>-18144138</v>
      </c>
      <c r="Z17" s="140">
        <v>-70.9</v>
      </c>
      <c r="AA17" s="155">
        <v>6589000</v>
      </c>
    </row>
    <row r="18" spans="1:27" ht="12.75">
      <c r="A18" s="138" t="s">
        <v>87</v>
      </c>
      <c r="B18" s="136"/>
      <c r="C18" s="155">
        <v>2458390</v>
      </c>
      <c r="D18" s="155"/>
      <c r="E18" s="156">
        <v>2831484</v>
      </c>
      <c r="F18" s="60">
        <v>2831484</v>
      </c>
      <c r="G18" s="60"/>
      <c r="H18" s="60"/>
      <c r="I18" s="60"/>
      <c r="J18" s="60"/>
      <c r="K18" s="60"/>
      <c r="L18" s="60">
        <v>198037</v>
      </c>
      <c r="M18" s="60">
        <v>-31818</v>
      </c>
      <c r="N18" s="60">
        <v>166219</v>
      </c>
      <c r="O18" s="60">
        <v>213557</v>
      </c>
      <c r="P18" s="60">
        <v>1030627</v>
      </c>
      <c r="Q18" s="60">
        <v>459925</v>
      </c>
      <c r="R18" s="60">
        <v>1704109</v>
      </c>
      <c r="S18" s="60"/>
      <c r="T18" s="60"/>
      <c r="U18" s="60"/>
      <c r="V18" s="60"/>
      <c r="W18" s="60">
        <v>1870328</v>
      </c>
      <c r="X18" s="60">
        <v>2678800</v>
      </c>
      <c r="Y18" s="60">
        <v>-808472</v>
      </c>
      <c r="Z18" s="140">
        <v>-30.18</v>
      </c>
      <c r="AA18" s="155">
        <v>2831484</v>
      </c>
    </row>
    <row r="19" spans="1:27" ht="12.75">
      <c r="A19" s="135" t="s">
        <v>88</v>
      </c>
      <c r="B19" s="142"/>
      <c r="C19" s="153">
        <f aca="true" t="shared" si="3" ref="C19:Y19">SUM(C20:C23)</f>
        <v>653326754</v>
      </c>
      <c r="D19" s="153">
        <f>SUM(D20:D23)</f>
        <v>0</v>
      </c>
      <c r="E19" s="154">
        <f t="shared" si="3"/>
        <v>704756035</v>
      </c>
      <c r="F19" s="100">
        <f t="shared" si="3"/>
        <v>726676117</v>
      </c>
      <c r="G19" s="100">
        <f t="shared" si="3"/>
        <v>88264077</v>
      </c>
      <c r="H19" s="100">
        <f t="shared" si="3"/>
        <v>30547892</v>
      </c>
      <c r="I19" s="100">
        <f t="shared" si="3"/>
        <v>55137333</v>
      </c>
      <c r="J19" s="100">
        <f t="shared" si="3"/>
        <v>173949302</v>
      </c>
      <c r="K19" s="100">
        <f t="shared" si="3"/>
        <v>8610332</v>
      </c>
      <c r="L19" s="100">
        <f t="shared" si="3"/>
        <v>98790049</v>
      </c>
      <c r="M19" s="100">
        <f t="shared" si="3"/>
        <v>72466851</v>
      </c>
      <c r="N19" s="100">
        <f t="shared" si="3"/>
        <v>179867232</v>
      </c>
      <c r="O19" s="100">
        <f t="shared" si="3"/>
        <v>-128200142</v>
      </c>
      <c r="P19" s="100">
        <f t="shared" si="3"/>
        <v>49243031</v>
      </c>
      <c r="Q19" s="100">
        <f t="shared" si="3"/>
        <v>74033433</v>
      </c>
      <c r="R19" s="100">
        <f t="shared" si="3"/>
        <v>-4923678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348892856</v>
      </c>
      <c r="X19" s="100">
        <f t="shared" si="3"/>
        <v>148906510</v>
      </c>
      <c r="Y19" s="100">
        <f t="shared" si="3"/>
        <v>199986346</v>
      </c>
      <c r="Z19" s="137">
        <f>+IF(X19&lt;&gt;0,+(Y19/X19)*100,0)</f>
        <v>134.3032927170209</v>
      </c>
      <c r="AA19" s="153">
        <f>SUM(AA20:AA23)</f>
        <v>726676117</v>
      </c>
    </row>
    <row r="20" spans="1:27" ht="12.75">
      <c r="A20" s="138" t="s">
        <v>89</v>
      </c>
      <c r="B20" s="136"/>
      <c r="C20" s="155">
        <v>352198066</v>
      </c>
      <c r="D20" s="155"/>
      <c r="E20" s="156">
        <v>367657715</v>
      </c>
      <c r="F20" s="60">
        <v>363106873</v>
      </c>
      <c r="G20" s="60">
        <v>45077279</v>
      </c>
      <c r="H20" s="60">
        <v>24430574</v>
      </c>
      <c r="I20" s="60">
        <v>34819530</v>
      </c>
      <c r="J20" s="60">
        <v>104327383</v>
      </c>
      <c r="K20" s="60">
        <v>4094824</v>
      </c>
      <c r="L20" s="60">
        <v>59124105</v>
      </c>
      <c r="M20" s="60">
        <v>31240818</v>
      </c>
      <c r="N20" s="60">
        <v>94459747</v>
      </c>
      <c r="O20" s="60">
        <v>-149609735</v>
      </c>
      <c r="P20" s="60">
        <v>25935498</v>
      </c>
      <c r="Q20" s="60">
        <v>31847570</v>
      </c>
      <c r="R20" s="60">
        <v>-91826667</v>
      </c>
      <c r="S20" s="60"/>
      <c r="T20" s="60"/>
      <c r="U20" s="60"/>
      <c r="V20" s="60"/>
      <c r="W20" s="60">
        <v>106960463</v>
      </c>
      <c r="X20" s="60">
        <v>72808029</v>
      </c>
      <c r="Y20" s="60">
        <v>34152434</v>
      </c>
      <c r="Z20" s="140">
        <v>46.91</v>
      </c>
      <c r="AA20" s="155">
        <v>363106873</v>
      </c>
    </row>
    <row r="21" spans="1:27" ht="12.75">
      <c r="A21" s="138" t="s">
        <v>90</v>
      </c>
      <c r="B21" s="136"/>
      <c r="C21" s="155">
        <v>196466453</v>
      </c>
      <c r="D21" s="155"/>
      <c r="E21" s="156">
        <v>215989999</v>
      </c>
      <c r="F21" s="60">
        <v>223333200</v>
      </c>
      <c r="G21" s="60">
        <v>17329978</v>
      </c>
      <c r="H21" s="60">
        <v>69812</v>
      </c>
      <c r="I21" s="60">
        <v>14382078</v>
      </c>
      <c r="J21" s="60">
        <v>31781868</v>
      </c>
      <c r="K21" s="60">
        <v>2265508</v>
      </c>
      <c r="L21" s="60">
        <v>6754681</v>
      </c>
      <c r="M21" s="60">
        <v>23860252</v>
      </c>
      <c r="N21" s="60">
        <v>32880441</v>
      </c>
      <c r="O21" s="60">
        <v>15319058</v>
      </c>
      <c r="P21" s="60">
        <v>17110527</v>
      </c>
      <c r="Q21" s="60">
        <v>25013654</v>
      </c>
      <c r="R21" s="60">
        <v>57443239</v>
      </c>
      <c r="S21" s="60"/>
      <c r="T21" s="60"/>
      <c r="U21" s="60"/>
      <c r="V21" s="60"/>
      <c r="W21" s="60">
        <v>122105548</v>
      </c>
      <c r="X21" s="60">
        <v>17286228</v>
      </c>
      <c r="Y21" s="60">
        <v>104819320</v>
      </c>
      <c r="Z21" s="140">
        <v>606.37</v>
      </c>
      <c r="AA21" s="155">
        <v>223333200</v>
      </c>
    </row>
    <row r="22" spans="1:27" ht="12.75">
      <c r="A22" s="138" t="s">
        <v>91</v>
      </c>
      <c r="B22" s="136"/>
      <c r="C22" s="157">
        <v>59290442</v>
      </c>
      <c r="D22" s="157"/>
      <c r="E22" s="158">
        <v>65777545</v>
      </c>
      <c r="F22" s="159">
        <v>85905268</v>
      </c>
      <c r="G22" s="159">
        <v>16270569</v>
      </c>
      <c r="H22" s="159">
        <v>2921276</v>
      </c>
      <c r="I22" s="159">
        <v>2813318</v>
      </c>
      <c r="J22" s="159">
        <v>22005163</v>
      </c>
      <c r="K22" s="159">
        <v>2250000</v>
      </c>
      <c r="L22" s="159">
        <v>26686503</v>
      </c>
      <c r="M22" s="159">
        <v>9205959</v>
      </c>
      <c r="N22" s="159">
        <v>38142462</v>
      </c>
      <c r="O22" s="159">
        <v>3141586</v>
      </c>
      <c r="P22" s="159">
        <v>3448969</v>
      </c>
      <c r="Q22" s="159">
        <v>10027547</v>
      </c>
      <c r="R22" s="159">
        <v>16618102</v>
      </c>
      <c r="S22" s="159"/>
      <c r="T22" s="159"/>
      <c r="U22" s="159"/>
      <c r="V22" s="159"/>
      <c r="W22" s="159">
        <v>76765727</v>
      </c>
      <c r="X22" s="159">
        <v>31469906</v>
      </c>
      <c r="Y22" s="159">
        <v>45295821</v>
      </c>
      <c r="Z22" s="141">
        <v>143.93</v>
      </c>
      <c r="AA22" s="157">
        <v>85905268</v>
      </c>
    </row>
    <row r="23" spans="1:27" ht="12.75">
      <c r="A23" s="138" t="s">
        <v>92</v>
      </c>
      <c r="B23" s="136"/>
      <c r="C23" s="155">
        <v>45371793</v>
      </c>
      <c r="D23" s="155"/>
      <c r="E23" s="156">
        <v>55330776</v>
      </c>
      <c r="F23" s="60">
        <v>54330776</v>
      </c>
      <c r="G23" s="60">
        <v>9586251</v>
      </c>
      <c r="H23" s="60">
        <v>3126230</v>
      </c>
      <c r="I23" s="60">
        <v>3122407</v>
      </c>
      <c r="J23" s="60">
        <v>15834888</v>
      </c>
      <c r="K23" s="60"/>
      <c r="L23" s="60">
        <v>6224760</v>
      </c>
      <c r="M23" s="60">
        <v>8159822</v>
      </c>
      <c r="N23" s="60">
        <v>14384582</v>
      </c>
      <c r="O23" s="60">
        <v>2948949</v>
      </c>
      <c r="P23" s="60">
        <v>2748037</v>
      </c>
      <c r="Q23" s="60">
        <v>7144662</v>
      </c>
      <c r="R23" s="60">
        <v>12841648</v>
      </c>
      <c r="S23" s="60"/>
      <c r="T23" s="60"/>
      <c r="U23" s="60"/>
      <c r="V23" s="60"/>
      <c r="W23" s="60">
        <v>43061118</v>
      </c>
      <c r="X23" s="60">
        <v>27342347</v>
      </c>
      <c r="Y23" s="60">
        <v>15718771</v>
      </c>
      <c r="Z23" s="140">
        <v>57.49</v>
      </c>
      <c r="AA23" s="155">
        <v>54330776</v>
      </c>
    </row>
    <row r="24" spans="1:27" ht="12.7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2.75">
      <c r="A25" s="143" t="s">
        <v>95</v>
      </c>
      <c r="B25" s="144" t="s">
        <v>96</v>
      </c>
      <c r="C25" s="168">
        <f aca="true" t="shared" si="4" ref="C25:Y25">+C5+C9+C15+C19+C24</f>
        <v>952894106</v>
      </c>
      <c r="D25" s="168">
        <f>+D5+D9+D15+D19+D24</f>
        <v>0</v>
      </c>
      <c r="E25" s="169">
        <f t="shared" si="4"/>
        <v>1016047325</v>
      </c>
      <c r="F25" s="73">
        <f t="shared" si="4"/>
        <v>1052959953</v>
      </c>
      <c r="G25" s="73">
        <f t="shared" si="4"/>
        <v>122422388</v>
      </c>
      <c r="H25" s="73">
        <f t="shared" si="4"/>
        <v>52632745</v>
      </c>
      <c r="I25" s="73">
        <f t="shared" si="4"/>
        <v>52365886</v>
      </c>
      <c r="J25" s="73">
        <f t="shared" si="4"/>
        <v>227421019</v>
      </c>
      <c r="K25" s="73">
        <f t="shared" si="4"/>
        <v>32979194</v>
      </c>
      <c r="L25" s="73">
        <f t="shared" si="4"/>
        <v>133216487</v>
      </c>
      <c r="M25" s="73">
        <f t="shared" si="4"/>
        <v>99025495</v>
      </c>
      <c r="N25" s="73">
        <f t="shared" si="4"/>
        <v>265221176</v>
      </c>
      <c r="O25" s="73">
        <f t="shared" si="4"/>
        <v>-102533182</v>
      </c>
      <c r="P25" s="73">
        <f t="shared" si="4"/>
        <v>71359078</v>
      </c>
      <c r="Q25" s="73">
        <f t="shared" si="4"/>
        <v>109971240</v>
      </c>
      <c r="R25" s="73">
        <f t="shared" si="4"/>
        <v>78797136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571439331</v>
      </c>
      <c r="X25" s="73">
        <f t="shared" si="4"/>
        <v>209887364</v>
      </c>
      <c r="Y25" s="73">
        <f t="shared" si="4"/>
        <v>361551967</v>
      </c>
      <c r="Z25" s="170">
        <f>+IF(X25&lt;&gt;0,+(Y25/X25)*100,0)</f>
        <v>172.25999703345647</v>
      </c>
      <c r="AA25" s="168">
        <f>+AA5+AA9+AA15+AA19+AA24</f>
        <v>1052959953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2.7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135" t="s">
        <v>74</v>
      </c>
      <c r="B28" s="136"/>
      <c r="C28" s="153">
        <f aca="true" t="shared" si="5" ref="C28:Y28">SUM(C29:C31)</f>
        <v>128449464</v>
      </c>
      <c r="D28" s="153">
        <f>SUM(D29:D31)</f>
        <v>0</v>
      </c>
      <c r="E28" s="154">
        <f t="shared" si="5"/>
        <v>303673856</v>
      </c>
      <c r="F28" s="100">
        <f t="shared" si="5"/>
        <v>185309345</v>
      </c>
      <c r="G28" s="100">
        <f t="shared" si="5"/>
        <v>8666418</v>
      </c>
      <c r="H28" s="100">
        <f t="shared" si="5"/>
        <v>9717312</v>
      </c>
      <c r="I28" s="100">
        <f t="shared" si="5"/>
        <v>10118287</v>
      </c>
      <c r="J28" s="100">
        <f t="shared" si="5"/>
        <v>28502017</v>
      </c>
      <c r="K28" s="100">
        <f t="shared" si="5"/>
        <v>16297179</v>
      </c>
      <c r="L28" s="100">
        <f t="shared" si="5"/>
        <v>10865992</v>
      </c>
      <c r="M28" s="100">
        <f t="shared" si="5"/>
        <v>15653813</v>
      </c>
      <c r="N28" s="100">
        <f t="shared" si="5"/>
        <v>42816984</v>
      </c>
      <c r="O28" s="100">
        <f t="shared" si="5"/>
        <v>8577242</v>
      </c>
      <c r="P28" s="100">
        <f t="shared" si="5"/>
        <v>11946363</v>
      </c>
      <c r="Q28" s="100">
        <f t="shared" si="5"/>
        <v>14169256</v>
      </c>
      <c r="R28" s="100">
        <f t="shared" si="5"/>
        <v>34692861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106011862</v>
      </c>
      <c r="X28" s="100">
        <f t="shared" si="5"/>
        <v>282243441</v>
      </c>
      <c r="Y28" s="100">
        <f t="shared" si="5"/>
        <v>-176231579</v>
      </c>
      <c r="Z28" s="137">
        <f>+IF(X28&lt;&gt;0,+(Y28/X28)*100,0)</f>
        <v>-62.439565778961715</v>
      </c>
      <c r="AA28" s="153">
        <f>SUM(AA29:AA31)</f>
        <v>185309345</v>
      </c>
    </row>
    <row r="29" spans="1:27" ht="12.75">
      <c r="A29" s="138" t="s">
        <v>75</v>
      </c>
      <c r="B29" s="136"/>
      <c r="C29" s="155">
        <v>29672421</v>
      </c>
      <c r="D29" s="155"/>
      <c r="E29" s="156">
        <v>70185301</v>
      </c>
      <c r="F29" s="60">
        <v>39130427</v>
      </c>
      <c r="G29" s="60">
        <v>1741249</v>
      </c>
      <c r="H29" s="60">
        <v>2324043</v>
      </c>
      <c r="I29" s="60">
        <v>3080711</v>
      </c>
      <c r="J29" s="60">
        <v>7146003</v>
      </c>
      <c r="K29" s="60">
        <v>5886748</v>
      </c>
      <c r="L29" s="60">
        <v>2293515</v>
      </c>
      <c r="M29" s="60">
        <v>2393882</v>
      </c>
      <c r="N29" s="60">
        <v>10574145</v>
      </c>
      <c r="O29" s="60">
        <v>2529598</v>
      </c>
      <c r="P29" s="60">
        <v>2189425</v>
      </c>
      <c r="Q29" s="60">
        <v>3385331</v>
      </c>
      <c r="R29" s="60">
        <v>8104354</v>
      </c>
      <c r="S29" s="60"/>
      <c r="T29" s="60"/>
      <c r="U29" s="60"/>
      <c r="V29" s="60"/>
      <c r="W29" s="60">
        <v>25824502</v>
      </c>
      <c r="X29" s="60">
        <v>56945703</v>
      </c>
      <c r="Y29" s="60">
        <v>-31121201</v>
      </c>
      <c r="Z29" s="140">
        <v>-54.65</v>
      </c>
      <c r="AA29" s="155">
        <v>39130427</v>
      </c>
    </row>
    <row r="30" spans="1:27" ht="12.75">
      <c r="A30" s="138" t="s">
        <v>76</v>
      </c>
      <c r="B30" s="136"/>
      <c r="C30" s="157">
        <v>58051084</v>
      </c>
      <c r="D30" s="157"/>
      <c r="E30" s="158">
        <v>135803479</v>
      </c>
      <c r="F30" s="159">
        <v>97473089</v>
      </c>
      <c r="G30" s="159">
        <v>4892845</v>
      </c>
      <c r="H30" s="159">
        <v>4772379</v>
      </c>
      <c r="I30" s="159">
        <v>3105066</v>
      </c>
      <c r="J30" s="159">
        <v>12770290</v>
      </c>
      <c r="K30" s="159">
        <v>6646509</v>
      </c>
      <c r="L30" s="159">
        <v>4421902</v>
      </c>
      <c r="M30" s="159">
        <v>10692322</v>
      </c>
      <c r="N30" s="159">
        <v>21760733</v>
      </c>
      <c r="O30" s="159">
        <v>3279489</v>
      </c>
      <c r="P30" s="159">
        <v>3636774</v>
      </c>
      <c r="Q30" s="159">
        <v>4115272</v>
      </c>
      <c r="R30" s="159">
        <v>11031535</v>
      </c>
      <c r="S30" s="159"/>
      <c r="T30" s="159"/>
      <c r="U30" s="159"/>
      <c r="V30" s="159"/>
      <c r="W30" s="159">
        <v>45562558</v>
      </c>
      <c r="X30" s="159">
        <v>225297738</v>
      </c>
      <c r="Y30" s="159">
        <v>-179735180</v>
      </c>
      <c r="Z30" s="141">
        <v>-79.78</v>
      </c>
      <c r="AA30" s="157">
        <v>97473089</v>
      </c>
    </row>
    <row r="31" spans="1:27" ht="12.75">
      <c r="A31" s="138" t="s">
        <v>77</v>
      </c>
      <c r="B31" s="136"/>
      <c r="C31" s="155">
        <v>40725959</v>
      </c>
      <c r="D31" s="155"/>
      <c r="E31" s="156">
        <v>97685076</v>
      </c>
      <c r="F31" s="60">
        <v>48705829</v>
      </c>
      <c r="G31" s="60">
        <v>2032324</v>
      </c>
      <c r="H31" s="60">
        <v>2620890</v>
      </c>
      <c r="I31" s="60">
        <v>3932510</v>
      </c>
      <c r="J31" s="60">
        <v>8585724</v>
      </c>
      <c r="K31" s="60">
        <v>3763922</v>
      </c>
      <c r="L31" s="60">
        <v>4150575</v>
      </c>
      <c r="M31" s="60">
        <v>2567609</v>
      </c>
      <c r="N31" s="60">
        <v>10482106</v>
      </c>
      <c r="O31" s="60">
        <v>2768155</v>
      </c>
      <c r="P31" s="60">
        <v>6120164</v>
      </c>
      <c r="Q31" s="60">
        <v>6668653</v>
      </c>
      <c r="R31" s="60">
        <v>15556972</v>
      </c>
      <c r="S31" s="60"/>
      <c r="T31" s="60"/>
      <c r="U31" s="60"/>
      <c r="V31" s="60"/>
      <c r="W31" s="60">
        <v>34624802</v>
      </c>
      <c r="X31" s="60"/>
      <c r="Y31" s="60">
        <v>34624802</v>
      </c>
      <c r="Z31" s="140">
        <v>0</v>
      </c>
      <c r="AA31" s="155">
        <v>48705829</v>
      </c>
    </row>
    <row r="32" spans="1:27" ht="12.75">
      <c r="A32" s="135" t="s">
        <v>78</v>
      </c>
      <c r="B32" s="136"/>
      <c r="C32" s="153">
        <f aca="true" t="shared" si="6" ref="C32:Y32">SUM(C33:C37)</f>
        <v>141022796</v>
      </c>
      <c r="D32" s="153">
        <f>SUM(D33:D37)</f>
        <v>0</v>
      </c>
      <c r="E32" s="154">
        <f t="shared" si="6"/>
        <v>169884668</v>
      </c>
      <c r="F32" s="100">
        <f t="shared" si="6"/>
        <v>169171125</v>
      </c>
      <c r="G32" s="100">
        <f t="shared" si="6"/>
        <v>5702009</v>
      </c>
      <c r="H32" s="100">
        <f t="shared" si="6"/>
        <v>7384236</v>
      </c>
      <c r="I32" s="100">
        <f t="shared" si="6"/>
        <v>8812248</v>
      </c>
      <c r="J32" s="100">
        <f t="shared" si="6"/>
        <v>21898493</v>
      </c>
      <c r="K32" s="100">
        <f t="shared" si="6"/>
        <v>10969958</v>
      </c>
      <c r="L32" s="100">
        <f t="shared" si="6"/>
        <v>8281490</v>
      </c>
      <c r="M32" s="100">
        <f t="shared" si="6"/>
        <v>7722856</v>
      </c>
      <c r="N32" s="100">
        <f t="shared" si="6"/>
        <v>26974304</v>
      </c>
      <c r="O32" s="100">
        <f t="shared" si="6"/>
        <v>11475504</v>
      </c>
      <c r="P32" s="100">
        <f t="shared" si="6"/>
        <v>4708774</v>
      </c>
      <c r="Q32" s="100">
        <f t="shared" si="6"/>
        <v>5365623</v>
      </c>
      <c r="R32" s="100">
        <f t="shared" si="6"/>
        <v>21549901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70422698</v>
      </c>
      <c r="X32" s="100">
        <f t="shared" si="6"/>
        <v>53356144</v>
      </c>
      <c r="Y32" s="100">
        <f t="shared" si="6"/>
        <v>17066554</v>
      </c>
      <c r="Z32" s="137">
        <f>+IF(X32&lt;&gt;0,+(Y32/X32)*100,0)</f>
        <v>31.986108291483735</v>
      </c>
      <c r="AA32" s="153">
        <f>SUM(AA33:AA37)</f>
        <v>169171125</v>
      </c>
    </row>
    <row r="33" spans="1:27" ht="12.75">
      <c r="A33" s="138" t="s">
        <v>79</v>
      </c>
      <c r="B33" s="136"/>
      <c r="C33" s="155">
        <v>18195385</v>
      </c>
      <c r="D33" s="155"/>
      <c r="E33" s="156">
        <v>24143220</v>
      </c>
      <c r="F33" s="60">
        <v>24908392</v>
      </c>
      <c r="G33" s="60">
        <v>1247001</v>
      </c>
      <c r="H33" s="60">
        <v>1467621</v>
      </c>
      <c r="I33" s="60">
        <v>2143234</v>
      </c>
      <c r="J33" s="60">
        <v>4857856</v>
      </c>
      <c r="K33" s="60">
        <v>1815637</v>
      </c>
      <c r="L33" s="60">
        <v>1680969</v>
      </c>
      <c r="M33" s="60">
        <v>1597694</v>
      </c>
      <c r="N33" s="60">
        <v>5094300</v>
      </c>
      <c r="O33" s="60">
        <v>2136095</v>
      </c>
      <c r="P33" s="60">
        <v>965502</v>
      </c>
      <c r="Q33" s="60">
        <v>1279303</v>
      </c>
      <c r="R33" s="60">
        <v>4380900</v>
      </c>
      <c r="S33" s="60"/>
      <c r="T33" s="60"/>
      <c r="U33" s="60"/>
      <c r="V33" s="60"/>
      <c r="W33" s="60">
        <v>14333056</v>
      </c>
      <c r="X33" s="60">
        <v>11027277</v>
      </c>
      <c r="Y33" s="60">
        <v>3305779</v>
      </c>
      <c r="Z33" s="140">
        <v>29.98</v>
      </c>
      <c r="AA33" s="155">
        <v>24908392</v>
      </c>
    </row>
    <row r="34" spans="1:27" ht="12.75">
      <c r="A34" s="138" t="s">
        <v>80</v>
      </c>
      <c r="B34" s="136"/>
      <c r="C34" s="155">
        <v>20159547</v>
      </c>
      <c r="D34" s="155"/>
      <c r="E34" s="156">
        <v>24814582</v>
      </c>
      <c r="F34" s="60">
        <v>23771721</v>
      </c>
      <c r="G34" s="60">
        <v>1057717</v>
      </c>
      <c r="H34" s="60">
        <v>1012896</v>
      </c>
      <c r="I34" s="60">
        <v>1410156</v>
      </c>
      <c r="J34" s="60">
        <v>3480769</v>
      </c>
      <c r="K34" s="60">
        <v>1198225</v>
      </c>
      <c r="L34" s="60">
        <v>1420190</v>
      </c>
      <c r="M34" s="60">
        <v>1352047</v>
      </c>
      <c r="N34" s="60">
        <v>3970462</v>
      </c>
      <c r="O34" s="60">
        <v>1999417</v>
      </c>
      <c r="P34" s="60">
        <v>1622007</v>
      </c>
      <c r="Q34" s="60">
        <v>1787674</v>
      </c>
      <c r="R34" s="60">
        <v>5409098</v>
      </c>
      <c r="S34" s="60"/>
      <c r="T34" s="60"/>
      <c r="U34" s="60"/>
      <c r="V34" s="60"/>
      <c r="W34" s="60">
        <v>12860329</v>
      </c>
      <c r="X34" s="60">
        <v>18842776</v>
      </c>
      <c r="Y34" s="60">
        <v>-5982447</v>
      </c>
      <c r="Z34" s="140">
        <v>-31.75</v>
      </c>
      <c r="AA34" s="155">
        <v>23771721</v>
      </c>
    </row>
    <row r="35" spans="1:27" ht="12.75">
      <c r="A35" s="138" t="s">
        <v>81</v>
      </c>
      <c r="B35" s="136"/>
      <c r="C35" s="155">
        <v>87515451</v>
      </c>
      <c r="D35" s="155"/>
      <c r="E35" s="156">
        <v>87399601</v>
      </c>
      <c r="F35" s="60">
        <v>87750064</v>
      </c>
      <c r="G35" s="60">
        <v>2618251</v>
      </c>
      <c r="H35" s="60">
        <v>4139297</v>
      </c>
      <c r="I35" s="60">
        <v>4418983</v>
      </c>
      <c r="J35" s="60">
        <v>11176531</v>
      </c>
      <c r="K35" s="60">
        <v>4653446</v>
      </c>
      <c r="L35" s="60">
        <v>4311977</v>
      </c>
      <c r="M35" s="60">
        <v>3884174</v>
      </c>
      <c r="N35" s="60">
        <v>12849597</v>
      </c>
      <c r="O35" s="60">
        <v>4905301</v>
      </c>
      <c r="P35" s="60">
        <v>1778939</v>
      </c>
      <c r="Q35" s="60">
        <v>1924581</v>
      </c>
      <c r="R35" s="60">
        <v>8608821</v>
      </c>
      <c r="S35" s="60"/>
      <c r="T35" s="60"/>
      <c r="U35" s="60"/>
      <c r="V35" s="60"/>
      <c r="W35" s="60">
        <v>32634949</v>
      </c>
      <c r="X35" s="60">
        <v>17893846</v>
      </c>
      <c r="Y35" s="60">
        <v>14741103</v>
      </c>
      <c r="Z35" s="140">
        <v>82.38</v>
      </c>
      <c r="AA35" s="155">
        <v>87750064</v>
      </c>
    </row>
    <row r="36" spans="1:27" ht="12.75">
      <c r="A36" s="138" t="s">
        <v>82</v>
      </c>
      <c r="B36" s="136"/>
      <c r="C36" s="155">
        <v>10649407</v>
      </c>
      <c r="D36" s="155"/>
      <c r="E36" s="156">
        <v>26594723</v>
      </c>
      <c r="F36" s="60">
        <v>26184011</v>
      </c>
      <c r="G36" s="60">
        <v>482789</v>
      </c>
      <c r="H36" s="60">
        <v>485809</v>
      </c>
      <c r="I36" s="60">
        <v>490513</v>
      </c>
      <c r="J36" s="60">
        <v>1459111</v>
      </c>
      <c r="K36" s="60">
        <v>2905897</v>
      </c>
      <c r="L36" s="60">
        <v>540835</v>
      </c>
      <c r="M36" s="60">
        <v>585204</v>
      </c>
      <c r="N36" s="60">
        <v>4031936</v>
      </c>
      <c r="O36" s="60">
        <v>2009611</v>
      </c>
      <c r="P36" s="60"/>
      <c r="Q36" s="60"/>
      <c r="R36" s="60">
        <v>2009611</v>
      </c>
      <c r="S36" s="60"/>
      <c r="T36" s="60"/>
      <c r="U36" s="60"/>
      <c r="V36" s="60"/>
      <c r="W36" s="60">
        <v>7500658</v>
      </c>
      <c r="X36" s="60"/>
      <c r="Y36" s="60">
        <v>7500658</v>
      </c>
      <c r="Z36" s="140">
        <v>0</v>
      </c>
      <c r="AA36" s="155">
        <v>26184011</v>
      </c>
    </row>
    <row r="37" spans="1:27" ht="12.75">
      <c r="A37" s="138" t="s">
        <v>83</v>
      </c>
      <c r="B37" s="136"/>
      <c r="C37" s="157">
        <v>4503006</v>
      </c>
      <c r="D37" s="157"/>
      <c r="E37" s="158">
        <v>6932542</v>
      </c>
      <c r="F37" s="159">
        <v>6556937</v>
      </c>
      <c r="G37" s="159">
        <v>296251</v>
      </c>
      <c r="H37" s="159">
        <v>278613</v>
      </c>
      <c r="I37" s="159">
        <v>349362</v>
      </c>
      <c r="J37" s="159">
        <v>924226</v>
      </c>
      <c r="K37" s="159">
        <v>396753</v>
      </c>
      <c r="L37" s="159">
        <v>327519</v>
      </c>
      <c r="M37" s="159">
        <v>303737</v>
      </c>
      <c r="N37" s="159">
        <v>1028009</v>
      </c>
      <c r="O37" s="159">
        <v>425080</v>
      </c>
      <c r="P37" s="159">
        <v>342326</v>
      </c>
      <c r="Q37" s="159">
        <v>374065</v>
      </c>
      <c r="R37" s="159">
        <v>1141471</v>
      </c>
      <c r="S37" s="159"/>
      <c r="T37" s="159"/>
      <c r="U37" s="159"/>
      <c r="V37" s="159"/>
      <c r="W37" s="159">
        <v>3093706</v>
      </c>
      <c r="X37" s="159">
        <v>5592245</v>
      </c>
      <c r="Y37" s="159">
        <v>-2498539</v>
      </c>
      <c r="Z37" s="141">
        <v>-44.68</v>
      </c>
      <c r="AA37" s="157">
        <v>6556937</v>
      </c>
    </row>
    <row r="38" spans="1:27" ht="12.75">
      <c r="A38" s="135" t="s">
        <v>84</v>
      </c>
      <c r="B38" s="142"/>
      <c r="C38" s="153">
        <f aca="true" t="shared" si="7" ref="C38:Y38">SUM(C39:C41)</f>
        <v>90136436</v>
      </c>
      <c r="D38" s="153">
        <f>SUM(D39:D41)</f>
        <v>0</v>
      </c>
      <c r="E38" s="154">
        <f t="shared" si="7"/>
        <v>127177252</v>
      </c>
      <c r="F38" s="100">
        <f t="shared" si="7"/>
        <v>99415500</v>
      </c>
      <c r="G38" s="100">
        <f t="shared" si="7"/>
        <v>2559366</v>
      </c>
      <c r="H38" s="100">
        <f t="shared" si="7"/>
        <v>11010642</v>
      </c>
      <c r="I38" s="100">
        <f t="shared" si="7"/>
        <v>11517705</v>
      </c>
      <c r="J38" s="100">
        <f t="shared" si="7"/>
        <v>25087713</v>
      </c>
      <c r="K38" s="100">
        <f t="shared" si="7"/>
        <v>6291545</v>
      </c>
      <c r="L38" s="100">
        <f t="shared" si="7"/>
        <v>6936285</v>
      </c>
      <c r="M38" s="100">
        <f t="shared" si="7"/>
        <v>3289825</v>
      </c>
      <c r="N38" s="100">
        <f t="shared" si="7"/>
        <v>16517655</v>
      </c>
      <c r="O38" s="100">
        <f t="shared" si="7"/>
        <v>9111899</v>
      </c>
      <c r="P38" s="100">
        <f t="shared" si="7"/>
        <v>8357786</v>
      </c>
      <c r="Q38" s="100">
        <f t="shared" si="7"/>
        <v>8355560</v>
      </c>
      <c r="R38" s="100">
        <f t="shared" si="7"/>
        <v>25825245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67430613</v>
      </c>
      <c r="X38" s="100">
        <f t="shared" si="7"/>
        <v>147019179</v>
      </c>
      <c r="Y38" s="100">
        <f t="shared" si="7"/>
        <v>-79588566</v>
      </c>
      <c r="Z38" s="137">
        <f>+IF(X38&lt;&gt;0,+(Y38/X38)*100,0)</f>
        <v>-54.13481869600156</v>
      </c>
      <c r="AA38" s="153">
        <f>SUM(AA39:AA41)</f>
        <v>99415500</v>
      </c>
    </row>
    <row r="39" spans="1:27" ht="12.75">
      <c r="A39" s="138" t="s">
        <v>85</v>
      </c>
      <c r="B39" s="136"/>
      <c r="C39" s="155">
        <v>22608269</v>
      </c>
      <c r="D39" s="155"/>
      <c r="E39" s="156">
        <v>57254659</v>
      </c>
      <c r="F39" s="60">
        <v>29992223</v>
      </c>
      <c r="G39" s="60">
        <v>1335188</v>
      </c>
      <c r="H39" s="60">
        <v>1590235</v>
      </c>
      <c r="I39" s="60">
        <v>1807304</v>
      </c>
      <c r="J39" s="60">
        <v>4732727</v>
      </c>
      <c r="K39" s="60">
        <v>1821343</v>
      </c>
      <c r="L39" s="60">
        <v>1814922</v>
      </c>
      <c r="M39" s="60">
        <v>1938215</v>
      </c>
      <c r="N39" s="60">
        <v>5574480</v>
      </c>
      <c r="O39" s="60">
        <v>1870540</v>
      </c>
      <c r="P39" s="60">
        <v>1912206</v>
      </c>
      <c r="Q39" s="60">
        <v>1779206</v>
      </c>
      <c r="R39" s="60">
        <v>5561952</v>
      </c>
      <c r="S39" s="60"/>
      <c r="T39" s="60"/>
      <c r="U39" s="60"/>
      <c r="V39" s="60"/>
      <c r="W39" s="60">
        <v>15869159</v>
      </c>
      <c r="X39" s="60">
        <v>44327481</v>
      </c>
      <c r="Y39" s="60">
        <v>-28458322</v>
      </c>
      <c r="Z39" s="140">
        <v>-64.2</v>
      </c>
      <c r="AA39" s="155">
        <v>29992223</v>
      </c>
    </row>
    <row r="40" spans="1:27" ht="12.75">
      <c r="A40" s="138" t="s">
        <v>86</v>
      </c>
      <c r="B40" s="136"/>
      <c r="C40" s="155">
        <v>65069777</v>
      </c>
      <c r="D40" s="155"/>
      <c r="E40" s="156">
        <v>66861982</v>
      </c>
      <c r="F40" s="60">
        <v>66384662</v>
      </c>
      <c r="G40" s="60">
        <v>1026139</v>
      </c>
      <c r="H40" s="60">
        <v>9182494</v>
      </c>
      <c r="I40" s="60">
        <v>9445855</v>
      </c>
      <c r="J40" s="60">
        <v>19654488</v>
      </c>
      <c r="K40" s="60">
        <v>4227614</v>
      </c>
      <c r="L40" s="60">
        <v>4907805</v>
      </c>
      <c r="M40" s="60">
        <v>1144782</v>
      </c>
      <c r="N40" s="60">
        <v>10280201</v>
      </c>
      <c r="O40" s="60">
        <v>6920016</v>
      </c>
      <c r="P40" s="60">
        <v>6228242</v>
      </c>
      <c r="Q40" s="60">
        <v>6356351</v>
      </c>
      <c r="R40" s="60">
        <v>19504609</v>
      </c>
      <c r="S40" s="60"/>
      <c r="T40" s="60"/>
      <c r="U40" s="60"/>
      <c r="V40" s="60"/>
      <c r="W40" s="60">
        <v>49439298</v>
      </c>
      <c r="X40" s="60">
        <v>100376566</v>
      </c>
      <c r="Y40" s="60">
        <v>-50937268</v>
      </c>
      <c r="Z40" s="140">
        <v>-50.75</v>
      </c>
      <c r="AA40" s="155">
        <v>66384662</v>
      </c>
    </row>
    <row r="41" spans="1:27" ht="12.75">
      <c r="A41" s="138" t="s">
        <v>87</v>
      </c>
      <c r="B41" s="136"/>
      <c r="C41" s="155">
        <v>2458390</v>
      </c>
      <c r="D41" s="155"/>
      <c r="E41" s="156">
        <v>3060611</v>
      </c>
      <c r="F41" s="60">
        <v>3038615</v>
      </c>
      <c r="G41" s="60">
        <v>198039</v>
      </c>
      <c r="H41" s="60">
        <v>237913</v>
      </c>
      <c r="I41" s="60">
        <v>264546</v>
      </c>
      <c r="J41" s="60">
        <v>700498</v>
      </c>
      <c r="K41" s="60">
        <v>242588</v>
      </c>
      <c r="L41" s="60">
        <v>213558</v>
      </c>
      <c r="M41" s="60">
        <v>206828</v>
      </c>
      <c r="N41" s="60">
        <v>662974</v>
      </c>
      <c r="O41" s="60">
        <v>321343</v>
      </c>
      <c r="P41" s="60">
        <v>217338</v>
      </c>
      <c r="Q41" s="60">
        <v>220003</v>
      </c>
      <c r="R41" s="60">
        <v>758684</v>
      </c>
      <c r="S41" s="60"/>
      <c r="T41" s="60"/>
      <c r="U41" s="60"/>
      <c r="V41" s="60"/>
      <c r="W41" s="60">
        <v>2122156</v>
      </c>
      <c r="X41" s="60">
        <v>2315132</v>
      </c>
      <c r="Y41" s="60">
        <v>-192976</v>
      </c>
      <c r="Z41" s="140">
        <v>-8.34</v>
      </c>
      <c r="AA41" s="155">
        <v>3038615</v>
      </c>
    </row>
    <row r="42" spans="1:27" ht="12.75">
      <c r="A42" s="135" t="s">
        <v>88</v>
      </c>
      <c r="B42" s="142"/>
      <c r="C42" s="153">
        <f aca="true" t="shared" si="8" ref="C42:Y42">SUM(C43:C46)</f>
        <v>571774489</v>
      </c>
      <c r="D42" s="153">
        <f>SUM(D43:D46)</f>
        <v>0</v>
      </c>
      <c r="E42" s="154">
        <f t="shared" si="8"/>
        <v>424427000</v>
      </c>
      <c r="F42" s="100">
        <f t="shared" si="8"/>
        <v>599558361</v>
      </c>
      <c r="G42" s="100">
        <f t="shared" si="8"/>
        <v>-9605704</v>
      </c>
      <c r="H42" s="100">
        <f t="shared" si="8"/>
        <v>29206874</v>
      </c>
      <c r="I42" s="100">
        <f t="shared" si="8"/>
        <v>61942382</v>
      </c>
      <c r="J42" s="100">
        <f t="shared" si="8"/>
        <v>81543552</v>
      </c>
      <c r="K42" s="100">
        <f t="shared" si="8"/>
        <v>90136452</v>
      </c>
      <c r="L42" s="100">
        <f t="shared" si="8"/>
        <v>43847756</v>
      </c>
      <c r="M42" s="100">
        <f t="shared" si="8"/>
        <v>40353891</v>
      </c>
      <c r="N42" s="100">
        <f t="shared" si="8"/>
        <v>174338099</v>
      </c>
      <c r="O42" s="100">
        <f t="shared" si="8"/>
        <v>47216949</v>
      </c>
      <c r="P42" s="100">
        <f t="shared" si="8"/>
        <v>37493410</v>
      </c>
      <c r="Q42" s="100">
        <f t="shared" si="8"/>
        <v>37986393</v>
      </c>
      <c r="R42" s="100">
        <f t="shared" si="8"/>
        <v>122696752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378578403</v>
      </c>
      <c r="X42" s="100">
        <f t="shared" si="8"/>
        <v>316867654</v>
      </c>
      <c r="Y42" s="100">
        <f t="shared" si="8"/>
        <v>61710749</v>
      </c>
      <c r="Z42" s="137">
        <f>+IF(X42&lt;&gt;0,+(Y42/X42)*100,0)</f>
        <v>19.475244071457038</v>
      </c>
      <c r="AA42" s="153">
        <f>SUM(AA43:AA46)</f>
        <v>599558361</v>
      </c>
    </row>
    <row r="43" spans="1:27" ht="12.75">
      <c r="A43" s="138" t="s">
        <v>89</v>
      </c>
      <c r="B43" s="136"/>
      <c r="C43" s="155">
        <v>338325659</v>
      </c>
      <c r="D43" s="155"/>
      <c r="E43" s="156">
        <v>276713830</v>
      </c>
      <c r="F43" s="60">
        <v>338131444</v>
      </c>
      <c r="G43" s="60">
        <v>2547821</v>
      </c>
      <c r="H43" s="60">
        <v>30098350</v>
      </c>
      <c r="I43" s="60">
        <v>43381782</v>
      </c>
      <c r="J43" s="60">
        <v>76027953</v>
      </c>
      <c r="K43" s="60">
        <v>47375621</v>
      </c>
      <c r="L43" s="60">
        <v>24711977</v>
      </c>
      <c r="M43" s="60">
        <v>23959707</v>
      </c>
      <c r="N43" s="60">
        <v>96047305</v>
      </c>
      <c r="O43" s="60">
        <v>27555679</v>
      </c>
      <c r="P43" s="60">
        <v>21144932</v>
      </c>
      <c r="Q43" s="60">
        <v>21887637</v>
      </c>
      <c r="R43" s="60">
        <v>70588248</v>
      </c>
      <c r="S43" s="60"/>
      <c r="T43" s="60"/>
      <c r="U43" s="60"/>
      <c r="V43" s="60"/>
      <c r="W43" s="60">
        <v>242663506</v>
      </c>
      <c r="X43" s="60">
        <v>167325739</v>
      </c>
      <c r="Y43" s="60">
        <v>75337767</v>
      </c>
      <c r="Z43" s="140">
        <v>45.02</v>
      </c>
      <c r="AA43" s="155">
        <v>338131444</v>
      </c>
    </row>
    <row r="44" spans="1:27" ht="12.75">
      <c r="A44" s="138" t="s">
        <v>90</v>
      </c>
      <c r="B44" s="136"/>
      <c r="C44" s="155">
        <v>142741461</v>
      </c>
      <c r="D44" s="155"/>
      <c r="E44" s="156">
        <v>102937713</v>
      </c>
      <c r="F44" s="60">
        <v>148177955</v>
      </c>
      <c r="G44" s="60">
        <v>-14943195</v>
      </c>
      <c r="H44" s="60">
        <v>-4807885</v>
      </c>
      <c r="I44" s="60">
        <v>11504365</v>
      </c>
      <c r="J44" s="60">
        <v>-8246715</v>
      </c>
      <c r="K44" s="60">
        <v>35952883</v>
      </c>
      <c r="L44" s="60">
        <v>12105802</v>
      </c>
      <c r="M44" s="60">
        <v>12276573</v>
      </c>
      <c r="N44" s="60">
        <v>60335258</v>
      </c>
      <c r="O44" s="60">
        <v>11219745</v>
      </c>
      <c r="P44" s="60">
        <v>11102591</v>
      </c>
      <c r="Q44" s="60">
        <v>10468136</v>
      </c>
      <c r="R44" s="60">
        <v>32790472</v>
      </c>
      <c r="S44" s="60"/>
      <c r="T44" s="60"/>
      <c r="U44" s="60"/>
      <c r="V44" s="60"/>
      <c r="W44" s="60">
        <v>84879015</v>
      </c>
      <c r="X44" s="60">
        <v>90825817</v>
      </c>
      <c r="Y44" s="60">
        <v>-5946802</v>
      </c>
      <c r="Z44" s="140">
        <v>-6.55</v>
      </c>
      <c r="AA44" s="155">
        <v>148177955</v>
      </c>
    </row>
    <row r="45" spans="1:27" ht="12.75">
      <c r="A45" s="138" t="s">
        <v>91</v>
      </c>
      <c r="B45" s="136"/>
      <c r="C45" s="157">
        <v>44527184</v>
      </c>
      <c r="D45" s="157"/>
      <c r="E45" s="158">
        <v>27062808</v>
      </c>
      <c r="F45" s="159">
        <v>64158846</v>
      </c>
      <c r="G45" s="159">
        <v>995763</v>
      </c>
      <c r="H45" s="159">
        <v>1552890</v>
      </c>
      <c r="I45" s="159">
        <v>4382086</v>
      </c>
      <c r="J45" s="159">
        <v>6930739</v>
      </c>
      <c r="K45" s="159">
        <v>3721641</v>
      </c>
      <c r="L45" s="159">
        <v>3506890</v>
      </c>
      <c r="M45" s="159">
        <v>1713898</v>
      </c>
      <c r="N45" s="159">
        <v>8942429</v>
      </c>
      <c r="O45" s="159">
        <v>3422010</v>
      </c>
      <c r="P45" s="159">
        <v>2388952</v>
      </c>
      <c r="Q45" s="159">
        <v>2737632</v>
      </c>
      <c r="R45" s="159">
        <v>8548594</v>
      </c>
      <c r="S45" s="159"/>
      <c r="T45" s="159"/>
      <c r="U45" s="159"/>
      <c r="V45" s="159"/>
      <c r="W45" s="159">
        <v>24421762</v>
      </c>
      <c r="X45" s="159">
        <v>26913179</v>
      </c>
      <c r="Y45" s="159">
        <v>-2491417</v>
      </c>
      <c r="Z45" s="141">
        <v>-9.26</v>
      </c>
      <c r="AA45" s="157">
        <v>64158846</v>
      </c>
    </row>
    <row r="46" spans="1:27" ht="12.75">
      <c r="A46" s="138" t="s">
        <v>92</v>
      </c>
      <c r="B46" s="136"/>
      <c r="C46" s="155">
        <v>46180185</v>
      </c>
      <c r="D46" s="155"/>
      <c r="E46" s="156">
        <v>17712649</v>
      </c>
      <c r="F46" s="60">
        <v>49090116</v>
      </c>
      <c r="G46" s="60">
        <v>1793907</v>
      </c>
      <c r="H46" s="60">
        <v>2363519</v>
      </c>
      <c r="I46" s="60">
        <v>2674149</v>
      </c>
      <c r="J46" s="60">
        <v>6831575</v>
      </c>
      <c r="K46" s="60">
        <v>3086307</v>
      </c>
      <c r="L46" s="60">
        <v>3523087</v>
      </c>
      <c r="M46" s="60">
        <v>2403713</v>
      </c>
      <c r="N46" s="60">
        <v>9013107</v>
      </c>
      <c r="O46" s="60">
        <v>5019515</v>
      </c>
      <c r="P46" s="60">
        <v>2856935</v>
      </c>
      <c r="Q46" s="60">
        <v>2892988</v>
      </c>
      <c r="R46" s="60">
        <v>10769438</v>
      </c>
      <c r="S46" s="60"/>
      <c r="T46" s="60"/>
      <c r="U46" s="60"/>
      <c r="V46" s="60"/>
      <c r="W46" s="60">
        <v>26614120</v>
      </c>
      <c r="X46" s="60">
        <v>31802919</v>
      </c>
      <c r="Y46" s="60">
        <v>-5188799</v>
      </c>
      <c r="Z46" s="140">
        <v>-16.32</v>
      </c>
      <c r="AA46" s="155">
        <v>49090116</v>
      </c>
    </row>
    <row r="47" spans="1:27" ht="12.7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2.75">
      <c r="A48" s="143" t="s">
        <v>98</v>
      </c>
      <c r="B48" s="144" t="s">
        <v>99</v>
      </c>
      <c r="C48" s="168">
        <f aca="true" t="shared" si="9" ref="C48:Y48">+C28+C32+C38+C42+C47</f>
        <v>931383185</v>
      </c>
      <c r="D48" s="168">
        <f>+D28+D32+D38+D42+D47</f>
        <v>0</v>
      </c>
      <c r="E48" s="169">
        <f t="shared" si="9"/>
        <v>1025162776</v>
      </c>
      <c r="F48" s="73">
        <f t="shared" si="9"/>
        <v>1053454331</v>
      </c>
      <c r="G48" s="73">
        <f t="shared" si="9"/>
        <v>7322089</v>
      </c>
      <c r="H48" s="73">
        <f t="shared" si="9"/>
        <v>57319064</v>
      </c>
      <c r="I48" s="73">
        <f t="shared" si="9"/>
        <v>92390622</v>
      </c>
      <c r="J48" s="73">
        <f t="shared" si="9"/>
        <v>157031775</v>
      </c>
      <c r="K48" s="73">
        <f t="shared" si="9"/>
        <v>123695134</v>
      </c>
      <c r="L48" s="73">
        <f t="shared" si="9"/>
        <v>69931523</v>
      </c>
      <c r="M48" s="73">
        <f t="shared" si="9"/>
        <v>67020385</v>
      </c>
      <c r="N48" s="73">
        <f t="shared" si="9"/>
        <v>260647042</v>
      </c>
      <c r="O48" s="73">
        <f t="shared" si="9"/>
        <v>76381594</v>
      </c>
      <c r="P48" s="73">
        <f t="shared" si="9"/>
        <v>62506333</v>
      </c>
      <c r="Q48" s="73">
        <f t="shared" si="9"/>
        <v>65876832</v>
      </c>
      <c r="R48" s="73">
        <f t="shared" si="9"/>
        <v>204764759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622443576</v>
      </c>
      <c r="X48" s="73">
        <f t="shared" si="9"/>
        <v>799486418</v>
      </c>
      <c r="Y48" s="73">
        <f t="shared" si="9"/>
        <v>-177042842</v>
      </c>
      <c r="Z48" s="170">
        <f>+IF(X48&lt;&gt;0,+(Y48/X48)*100,0)</f>
        <v>-22.144571566692957</v>
      </c>
      <c r="AA48" s="168">
        <f>+AA28+AA32+AA38+AA42+AA47</f>
        <v>1053454331</v>
      </c>
    </row>
    <row r="49" spans="1:27" ht="12.75">
      <c r="A49" s="148" t="s">
        <v>49</v>
      </c>
      <c r="B49" s="149"/>
      <c r="C49" s="171">
        <f aca="true" t="shared" si="10" ref="C49:Y49">+C25-C48</f>
        <v>21510921</v>
      </c>
      <c r="D49" s="171">
        <f>+D25-D48</f>
        <v>0</v>
      </c>
      <c r="E49" s="172">
        <f t="shared" si="10"/>
        <v>-9115451</v>
      </c>
      <c r="F49" s="173">
        <f t="shared" si="10"/>
        <v>-494378</v>
      </c>
      <c r="G49" s="173">
        <f t="shared" si="10"/>
        <v>115100299</v>
      </c>
      <c r="H49" s="173">
        <f t="shared" si="10"/>
        <v>-4686319</v>
      </c>
      <c r="I49" s="173">
        <f t="shared" si="10"/>
        <v>-40024736</v>
      </c>
      <c r="J49" s="173">
        <f t="shared" si="10"/>
        <v>70389244</v>
      </c>
      <c r="K49" s="173">
        <f t="shared" si="10"/>
        <v>-90715940</v>
      </c>
      <c r="L49" s="173">
        <f t="shared" si="10"/>
        <v>63284964</v>
      </c>
      <c r="M49" s="173">
        <f t="shared" si="10"/>
        <v>32005110</v>
      </c>
      <c r="N49" s="173">
        <f t="shared" si="10"/>
        <v>4574134</v>
      </c>
      <c r="O49" s="173">
        <f t="shared" si="10"/>
        <v>-178914776</v>
      </c>
      <c r="P49" s="173">
        <f t="shared" si="10"/>
        <v>8852745</v>
      </c>
      <c r="Q49" s="173">
        <f t="shared" si="10"/>
        <v>44094408</v>
      </c>
      <c r="R49" s="173">
        <f t="shared" si="10"/>
        <v>-125967623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-51004245</v>
      </c>
      <c r="X49" s="173">
        <f>IF(F25=F48,0,X25-X48)</f>
        <v>-589599054</v>
      </c>
      <c r="Y49" s="173">
        <f t="shared" si="10"/>
        <v>538594809</v>
      </c>
      <c r="Z49" s="174">
        <f>+IF(X49&lt;&gt;0,+(Y49/X49)*100,0)</f>
        <v>-91.34933398315799</v>
      </c>
      <c r="AA49" s="171">
        <f>+AA25-AA48</f>
        <v>-494378</v>
      </c>
    </row>
    <row r="50" spans="1:27" ht="12.75">
      <c r="A50" s="150" t="s">
        <v>288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51" t="s">
        <v>289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52" t="s">
        <v>290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51" t="s">
        <v>291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292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2.7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2.7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2.75">
      <c r="A5" s="181" t="s">
        <v>31</v>
      </c>
      <c r="B5" s="182"/>
      <c r="C5" s="155">
        <v>164774788</v>
      </c>
      <c r="D5" s="155">
        <v>0</v>
      </c>
      <c r="E5" s="156">
        <v>183107018</v>
      </c>
      <c r="F5" s="60">
        <v>188107019</v>
      </c>
      <c r="G5" s="60">
        <v>15675336</v>
      </c>
      <c r="H5" s="60">
        <v>13184770</v>
      </c>
      <c r="I5" s="60">
        <v>-2449123</v>
      </c>
      <c r="J5" s="60">
        <v>26410983</v>
      </c>
      <c r="K5" s="60">
        <v>20343313</v>
      </c>
      <c r="L5" s="60">
        <v>31126122</v>
      </c>
      <c r="M5" s="60">
        <v>16166339</v>
      </c>
      <c r="N5" s="60">
        <v>67635774</v>
      </c>
      <c r="O5" s="60">
        <v>16150944</v>
      </c>
      <c r="P5" s="60">
        <v>16463488</v>
      </c>
      <c r="Q5" s="60">
        <v>16162289</v>
      </c>
      <c r="R5" s="60">
        <v>48776721</v>
      </c>
      <c r="S5" s="60">
        <v>0</v>
      </c>
      <c r="T5" s="60">
        <v>0</v>
      </c>
      <c r="U5" s="60">
        <v>0</v>
      </c>
      <c r="V5" s="60">
        <v>0</v>
      </c>
      <c r="W5" s="60">
        <v>142823478</v>
      </c>
      <c r="X5" s="60">
        <v>-34082122</v>
      </c>
      <c r="Y5" s="60">
        <v>176905600</v>
      </c>
      <c r="Z5" s="140">
        <v>-519.06</v>
      </c>
      <c r="AA5" s="155">
        <v>188107019</v>
      </c>
    </row>
    <row r="6" spans="1:27" ht="12.7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/>
      <c r="Y6" s="60">
        <v>0</v>
      </c>
      <c r="Z6" s="140">
        <v>0</v>
      </c>
      <c r="AA6" s="155">
        <v>0</v>
      </c>
    </row>
    <row r="7" spans="1:27" ht="12.75">
      <c r="A7" s="183" t="s">
        <v>103</v>
      </c>
      <c r="B7" s="182"/>
      <c r="C7" s="155">
        <v>311209523</v>
      </c>
      <c r="D7" s="155">
        <v>0</v>
      </c>
      <c r="E7" s="156">
        <v>320861064</v>
      </c>
      <c r="F7" s="60">
        <v>330246650</v>
      </c>
      <c r="G7" s="60">
        <v>31782112</v>
      </c>
      <c r="H7" s="60">
        <v>23834355</v>
      </c>
      <c r="I7" s="60">
        <v>33986313</v>
      </c>
      <c r="J7" s="60">
        <v>89602780</v>
      </c>
      <c r="K7" s="60">
        <v>51174</v>
      </c>
      <c r="L7" s="60">
        <v>54708936</v>
      </c>
      <c r="M7" s="60">
        <v>24033579</v>
      </c>
      <c r="N7" s="60">
        <v>78793689</v>
      </c>
      <c r="O7" s="60">
        <v>-149689591</v>
      </c>
      <c r="P7" s="60">
        <v>24368515</v>
      </c>
      <c r="Q7" s="60">
        <v>26135612</v>
      </c>
      <c r="R7" s="60">
        <v>-99185464</v>
      </c>
      <c r="S7" s="60">
        <v>0</v>
      </c>
      <c r="T7" s="60">
        <v>0</v>
      </c>
      <c r="U7" s="60">
        <v>0</v>
      </c>
      <c r="V7" s="60">
        <v>0</v>
      </c>
      <c r="W7" s="60">
        <v>69211005</v>
      </c>
      <c r="X7" s="60">
        <v>49067301</v>
      </c>
      <c r="Y7" s="60">
        <v>20143704</v>
      </c>
      <c r="Z7" s="140">
        <v>41.05</v>
      </c>
      <c r="AA7" s="155">
        <v>330246650</v>
      </c>
    </row>
    <row r="8" spans="1:27" ht="12.75">
      <c r="A8" s="183" t="s">
        <v>104</v>
      </c>
      <c r="B8" s="182"/>
      <c r="C8" s="155">
        <v>163423175</v>
      </c>
      <c r="D8" s="155">
        <v>0</v>
      </c>
      <c r="E8" s="156">
        <v>178513709</v>
      </c>
      <c r="F8" s="60">
        <v>185520207</v>
      </c>
      <c r="G8" s="60">
        <v>119620</v>
      </c>
      <c r="H8" s="60">
        <v>62286</v>
      </c>
      <c r="I8" s="60">
        <v>14373295</v>
      </c>
      <c r="J8" s="60">
        <v>14555201</v>
      </c>
      <c r="K8" s="60">
        <v>254</v>
      </c>
      <c r="L8" s="60">
        <v>6970232</v>
      </c>
      <c r="M8" s="60">
        <v>15558626</v>
      </c>
      <c r="N8" s="60">
        <v>22529112</v>
      </c>
      <c r="O8" s="60">
        <v>16138916</v>
      </c>
      <c r="P8" s="60">
        <v>16877621</v>
      </c>
      <c r="Q8" s="60">
        <v>14849656</v>
      </c>
      <c r="R8" s="60">
        <v>47866193</v>
      </c>
      <c r="S8" s="60">
        <v>0</v>
      </c>
      <c r="T8" s="60">
        <v>0</v>
      </c>
      <c r="U8" s="60">
        <v>0</v>
      </c>
      <c r="V8" s="60">
        <v>0</v>
      </c>
      <c r="W8" s="60">
        <v>84950506</v>
      </c>
      <c r="X8" s="60">
        <v>-3815254</v>
      </c>
      <c r="Y8" s="60">
        <v>88765760</v>
      </c>
      <c r="Z8" s="140">
        <v>-2326.6</v>
      </c>
      <c r="AA8" s="155">
        <v>185520207</v>
      </c>
    </row>
    <row r="9" spans="1:27" ht="12.75">
      <c r="A9" s="183" t="s">
        <v>105</v>
      </c>
      <c r="B9" s="182"/>
      <c r="C9" s="155">
        <v>34292058</v>
      </c>
      <c r="D9" s="155">
        <v>0</v>
      </c>
      <c r="E9" s="156">
        <v>37411899</v>
      </c>
      <c r="F9" s="60">
        <v>37411899</v>
      </c>
      <c r="G9" s="60">
        <v>3697086</v>
      </c>
      <c r="H9" s="60">
        <v>3072444</v>
      </c>
      <c r="I9" s="60">
        <v>2750787</v>
      </c>
      <c r="J9" s="60">
        <v>9520317</v>
      </c>
      <c r="K9" s="60">
        <v>0</v>
      </c>
      <c r="L9" s="60">
        <v>6237041</v>
      </c>
      <c r="M9" s="60">
        <v>3055421</v>
      </c>
      <c r="N9" s="60">
        <v>9292462</v>
      </c>
      <c r="O9" s="60">
        <v>3129336</v>
      </c>
      <c r="P9" s="60">
        <v>3128209</v>
      </c>
      <c r="Q9" s="60">
        <v>3196569</v>
      </c>
      <c r="R9" s="60">
        <v>9454114</v>
      </c>
      <c r="S9" s="60">
        <v>0</v>
      </c>
      <c r="T9" s="60">
        <v>0</v>
      </c>
      <c r="U9" s="60">
        <v>0</v>
      </c>
      <c r="V9" s="60">
        <v>0</v>
      </c>
      <c r="W9" s="60">
        <v>28266893</v>
      </c>
      <c r="X9" s="60">
        <v>15153017</v>
      </c>
      <c r="Y9" s="60">
        <v>13113876</v>
      </c>
      <c r="Z9" s="140">
        <v>86.54</v>
      </c>
      <c r="AA9" s="155">
        <v>37411899</v>
      </c>
    </row>
    <row r="10" spans="1:27" ht="12.75">
      <c r="A10" s="183" t="s">
        <v>106</v>
      </c>
      <c r="B10" s="182"/>
      <c r="C10" s="155">
        <v>30666975</v>
      </c>
      <c r="D10" s="155">
        <v>0</v>
      </c>
      <c r="E10" s="156">
        <v>35917755</v>
      </c>
      <c r="F10" s="54">
        <v>38958477</v>
      </c>
      <c r="G10" s="54">
        <v>3172397</v>
      </c>
      <c r="H10" s="54">
        <v>3005833</v>
      </c>
      <c r="I10" s="54">
        <v>2855482</v>
      </c>
      <c r="J10" s="54">
        <v>9033712</v>
      </c>
      <c r="K10" s="54">
        <v>0</v>
      </c>
      <c r="L10" s="54">
        <v>6224760</v>
      </c>
      <c r="M10" s="54">
        <v>3226035</v>
      </c>
      <c r="N10" s="54">
        <v>9450795</v>
      </c>
      <c r="O10" s="54">
        <v>2948949</v>
      </c>
      <c r="P10" s="54">
        <v>2748037</v>
      </c>
      <c r="Q10" s="54">
        <v>3007744</v>
      </c>
      <c r="R10" s="54">
        <v>8704730</v>
      </c>
      <c r="S10" s="54">
        <v>0</v>
      </c>
      <c r="T10" s="54">
        <v>0</v>
      </c>
      <c r="U10" s="54">
        <v>0</v>
      </c>
      <c r="V10" s="54">
        <v>0</v>
      </c>
      <c r="W10" s="54">
        <v>27189237</v>
      </c>
      <c r="X10" s="54">
        <v>16261836</v>
      </c>
      <c r="Y10" s="54">
        <v>10927401</v>
      </c>
      <c r="Z10" s="184">
        <v>67.2</v>
      </c>
      <c r="AA10" s="130">
        <v>38958477</v>
      </c>
    </row>
    <row r="11" spans="1:27" ht="12.7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/>
      <c r="Y11" s="60">
        <v>0</v>
      </c>
      <c r="Z11" s="140">
        <v>0</v>
      </c>
      <c r="AA11" s="155">
        <v>0</v>
      </c>
    </row>
    <row r="12" spans="1:27" ht="12.75">
      <c r="A12" s="183" t="s">
        <v>108</v>
      </c>
      <c r="B12" s="185"/>
      <c r="C12" s="155">
        <v>610113</v>
      </c>
      <c r="D12" s="155">
        <v>0</v>
      </c>
      <c r="E12" s="156">
        <v>1404000</v>
      </c>
      <c r="F12" s="60">
        <v>1404000</v>
      </c>
      <c r="G12" s="60">
        <v>98728</v>
      </c>
      <c r="H12" s="60">
        <v>109308</v>
      </c>
      <c r="I12" s="60">
        <v>110498</v>
      </c>
      <c r="J12" s="60">
        <v>318534</v>
      </c>
      <c r="K12" s="60">
        <v>860</v>
      </c>
      <c r="L12" s="60">
        <v>308527</v>
      </c>
      <c r="M12" s="60">
        <v>107516</v>
      </c>
      <c r="N12" s="60">
        <v>416903</v>
      </c>
      <c r="O12" s="60">
        <v>-59749</v>
      </c>
      <c r="P12" s="60">
        <v>112405</v>
      </c>
      <c r="Q12" s="60">
        <v>104559</v>
      </c>
      <c r="R12" s="60">
        <v>157215</v>
      </c>
      <c r="S12" s="60">
        <v>0</v>
      </c>
      <c r="T12" s="60">
        <v>0</v>
      </c>
      <c r="U12" s="60">
        <v>0</v>
      </c>
      <c r="V12" s="60">
        <v>0</v>
      </c>
      <c r="W12" s="60">
        <v>892652</v>
      </c>
      <c r="X12" s="60">
        <v>1052718</v>
      </c>
      <c r="Y12" s="60">
        <v>-160066</v>
      </c>
      <c r="Z12" s="140">
        <v>-15.21</v>
      </c>
      <c r="AA12" s="155">
        <v>1404000</v>
      </c>
    </row>
    <row r="13" spans="1:27" ht="12.75">
      <c r="A13" s="181" t="s">
        <v>109</v>
      </c>
      <c r="B13" s="185"/>
      <c r="C13" s="155">
        <v>10376673</v>
      </c>
      <c r="D13" s="155">
        <v>0</v>
      </c>
      <c r="E13" s="156">
        <v>5565000</v>
      </c>
      <c r="F13" s="60">
        <v>6565000</v>
      </c>
      <c r="G13" s="60">
        <v>720787</v>
      </c>
      <c r="H13" s="60">
        <v>909811</v>
      </c>
      <c r="I13" s="60">
        <v>-2734150</v>
      </c>
      <c r="J13" s="60">
        <v>-1103552</v>
      </c>
      <c r="K13" s="60">
        <v>0</v>
      </c>
      <c r="L13" s="60">
        <v>399020</v>
      </c>
      <c r="M13" s="60">
        <v>470915</v>
      </c>
      <c r="N13" s="60">
        <v>869935</v>
      </c>
      <c r="O13" s="60">
        <v>508374</v>
      </c>
      <c r="P13" s="60">
        <v>214077</v>
      </c>
      <c r="Q13" s="60">
        <v>465746</v>
      </c>
      <c r="R13" s="60">
        <v>1188197</v>
      </c>
      <c r="S13" s="60">
        <v>0</v>
      </c>
      <c r="T13" s="60">
        <v>0</v>
      </c>
      <c r="U13" s="60">
        <v>0</v>
      </c>
      <c r="V13" s="60">
        <v>0</v>
      </c>
      <c r="W13" s="60">
        <v>954580</v>
      </c>
      <c r="X13" s="60">
        <v>5439545</v>
      </c>
      <c r="Y13" s="60">
        <v>-4484965</v>
      </c>
      <c r="Z13" s="140">
        <v>-82.45</v>
      </c>
      <c r="AA13" s="155">
        <v>6565000</v>
      </c>
    </row>
    <row r="14" spans="1:27" ht="12.75">
      <c r="A14" s="181" t="s">
        <v>110</v>
      </c>
      <c r="B14" s="185"/>
      <c r="C14" s="155">
        <v>8312153</v>
      </c>
      <c r="D14" s="155">
        <v>0</v>
      </c>
      <c r="E14" s="156">
        <v>7245000</v>
      </c>
      <c r="F14" s="60">
        <v>7245000</v>
      </c>
      <c r="G14" s="60">
        <v>173320</v>
      </c>
      <c r="H14" s="60">
        <v>808221</v>
      </c>
      <c r="I14" s="60">
        <v>751984</v>
      </c>
      <c r="J14" s="60">
        <v>1733525</v>
      </c>
      <c r="K14" s="60">
        <v>428342</v>
      </c>
      <c r="L14" s="60">
        <v>-98621</v>
      </c>
      <c r="M14" s="60">
        <v>715897</v>
      </c>
      <c r="N14" s="60">
        <v>1045618</v>
      </c>
      <c r="O14" s="60">
        <v>688478</v>
      </c>
      <c r="P14" s="60">
        <v>635818</v>
      </c>
      <c r="Q14" s="60">
        <v>871912</v>
      </c>
      <c r="R14" s="60">
        <v>2196208</v>
      </c>
      <c r="S14" s="60">
        <v>0</v>
      </c>
      <c r="T14" s="60">
        <v>0</v>
      </c>
      <c r="U14" s="60">
        <v>0</v>
      </c>
      <c r="V14" s="60">
        <v>0</v>
      </c>
      <c r="W14" s="60">
        <v>4975351</v>
      </c>
      <c r="X14" s="60">
        <v>4172641</v>
      </c>
      <c r="Y14" s="60">
        <v>802710</v>
      </c>
      <c r="Z14" s="140">
        <v>19.24</v>
      </c>
      <c r="AA14" s="155">
        <v>7245000</v>
      </c>
    </row>
    <row r="15" spans="1:27" ht="12.7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2.75">
      <c r="A16" s="181" t="s">
        <v>112</v>
      </c>
      <c r="B16" s="185"/>
      <c r="C16" s="155">
        <v>49028621</v>
      </c>
      <c r="D16" s="155">
        <v>0</v>
      </c>
      <c r="E16" s="156">
        <v>50181474</v>
      </c>
      <c r="F16" s="60">
        <v>50331194</v>
      </c>
      <c r="G16" s="60">
        <v>393008</v>
      </c>
      <c r="H16" s="60">
        <v>274982</v>
      </c>
      <c r="I16" s="60">
        <v>1206123</v>
      </c>
      <c r="J16" s="60">
        <v>1874113</v>
      </c>
      <c r="K16" s="60">
        <v>565824</v>
      </c>
      <c r="L16" s="60">
        <v>666868</v>
      </c>
      <c r="M16" s="60">
        <v>512044</v>
      </c>
      <c r="N16" s="60">
        <v>1744736</v>
      </c>
      <c r="O16" s="60">
        <v>426752</v>
      </c>
      <c r="P16" s="60">
        <v>701714</v>
      </c>
      <c r="Q16" s="60">
        <v>657395</v>
      </c>
      <c r="R16" s="60">
        <v>1785861</v>
      </c>
      <c r="S16" s="60">
        <v>0</v>
      </c>
      <c r="T16" s="60">
        <v>0</v>
      </c>
      <c r="U16" s="60">
        <v>0</v>
      </c>
      <c r="V16" s="60">
        <v>0</v>
      </c>
      <c r="W16" s="60">
        <v>5404710</v>
      </c>
      <c r="X16" s="60">
        <v>20908639</v>
      </c>
      <c r="Y16" s="60">
        <v>-15503929</v>
      </c>
      <c r="Z16" s="140">
        <v>-74.15</v>
      </c>
      <c r="AA16" s="155">
        <v>50331194</v>
      </c>
    </row>
    <row r="17" spans="1:27" ht="12.75">
      <c r="A17" s="181" t="s">
        <v>113</v>
      </c>
      <c r="B17" s="185"/>
      <c r="C17" s="155">
        <v>0</v>
      </c>
      <c r="D17" s="155">
        <v>0</v>
      </c>
      <c r="E17" s="156">
        <v>0</v>
      </c>
      <c r="F17" s="60">
        <v>38228</v>
      </c>
      <c r="G17" s="60">
        <v>0</v>
      </c>
      <c r="H17" s="60">
        <v>0</v>
      </c>
      <c r="I17" s="60">
        <v>0</v>
      </c>
      <c r="J17" s="60">
        <v>0</v>
      </c>
      <c r="K17" s="60">
        <v>0</v>
      </c>
      <c r="L17" s="60">
        <v>330</v>
      </c>
      <c r="M17" s="60">
        <v>0</v>
      </c>
      <c r="N17" s="60">
        <v>330</v>
      </c>
      <c r="O17" s="60">
        <v>201</v>
      </c>
      <c r="P17" s="60">
        <v>0</v>
      </c>
      <c r="Q17" s="60">
        <v>436</v>
      </c>
      <c r="R17" s="60">
        <v>637</v>
      </c>
      <c r="S17" s="60">
        <v>0</v>
      </c>
      <c r="T17" s="60">
        <v>0</v>
      </c>
      <c r="U17" s="60">
        <v>0</v>
      </c>
      <c r="V17" s="60">
        <v>0</v>
      </c>
      <c r="W17" s="60">
        <v>967</v>
      </c>
      <c r="X17" s="60"/>
      <c r="Y17" s="60">
        <v>967</v>
      </c>
      <c r="Z17" s="140">
        <v>0</v>
      </c>
      <c r="AA17" s="155">
        <v>38228</v>
      </c>
    </row>
    <row r="18" spans="1:27" ht="12.7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/>
      <c r="Y18" s="60">
        <v>0</v>
      </c>
      <c r="Z18" s="140">
        <v>0</v>
      </c>
      <c r="AA18" s="155">
        <v>0</v>
      </c>
    </row>
    <row r="19" spans="1:27" ht="12.75">
      <c r="A19" s="181" t="s">
        <v>34</v>
      </c>
      <c r="B19" s="185"/>
      <c r="C19" s="155">
        <v>92056376</v>
      </c>
      <c r="D19" s="155">
        <v>0</v>
      </c>
      <c r="E19" s="156">
        <v>105451197</v>
      </c>
      <c r="F19" s="60">
        <v>105551198</v>
      </c>
      <c r="G19" s="60">
        <v>37515000</v>
      </c>
      <c r="H19" s="60">
        <v>6483000</v>
      </c>
      <c r="I19" s="60">
        <v>0</v>
      </c>
      <c r="J19" s="60">
        <v>43998000</v>
      </c>
      <c r="K19" s="60">
        <v>62000</v>
      </c>
      <c r="L19" s="60">
        <v>494287</v>
      </c>
      <c r="M19" s="60">
        <v>29562819</v>
      </c>
      <c r="N19" s="60">
        <v>30119106</v>
      </c>
      <c r="O19" s="60">
        <v>782203</v>
      </c>
      <c r="P19" s="60">
        <v>1030627</v>
      </c>
      <c r="Q19" s="60">
        <v>30276636</v>
      </c>
      <c r="R19" s="60">
        <v>32089466</v>
      </c>
      <c r="S19" s="60">
        <v>0</v>
      </c>
      <c r="T19" s="60">
        <v>0</v>
      </c>
      <c r="U19" s="60">
        <v>0</v>
      </c>
      <c r="V19" s="60">
        <v>0</v>
      </c>
      <c r="W19" s="60">
        <v>106206572</v>
      </c>
      <c r="X19" s="60">
        <v>74045278</v>
      </c>
      <c r="Y19" s="60">
        <v>32161294</v>
      </c>
      <c r="Z19" s="140">
        <v>43.43</v>
      </c>
      <c r="AA19" s="155">
        <v>105551198</v>
      </c>
    </row>
    <row r="20" spans="1:27" ht="12.75">
      <c r="A20" s="181" t="s">
        <v>35</v>
      </c>
      <c r="B20" s="185"/>
      <c r="C20" s="155">
        <v>46201445</v>
      </c>
      <c r="D20" s="155">
        <v>0</v>
      </c>
      <c r="E20" s="156">
        <v>33562209</v>
      </c>
      <c r="F20" s="54">
        <v>29806476</v>
      </c>
      <c r="G20" s="54">
        <v>664994</v>
      </c>
      <c r="H20" s="54">
        <v>887735</v>
      </c>
      <c r="I20" s="54">
        <v>1514677</v>
      </c>
      <c r="J20" s="54">
        <v>3067406</v>
      </c>
      <c r="K20" s="54">
        <v>289427</v>
      </c>
      <c r="L20" s="54">
        <v>26168985</v>
      </c>
      <c r="M20" s="54">
        <v>97304</v>
      </c>
      <c r="N20" s="54">
        <v>26555716</v>
      </c>
      <c r="O20" s="54">
        <v>-1808154</v>
      </c>
      <c r="P20" s="54">
        <v>4778567</v>
      </c>
      <c r="Q20" s="54">
        <v>496023</v>
      </c>
      <c r="R20" s="54">
        <v>3466436</v>
      </c>
      <c r="S20" s="54">
        <v>0</v>
      </c>
      <c r="T20" s="54">
        <v>0</v>
      </c>
      <c r="U20" s="54">
        <v>0</v>
      </c>
      <c r="V20" s="54">
        <v>0</v>
      </c>
      <c r="W20" s="54">
        <v>33089558</v>
      </c>
      <c r="X20" s="54">
        <v>22544825</v>
      </c>
      <c r="Y20" s="54">
        <v>10544733</v>
      </c>
      <c r="Z20" s="184">
        <v>46.77</v>
      </c>
      <c r="AA20" s="130">
        <v>29806476</v>
      </c>
    </row>
    <row r="21" spans="1:27" ht="12.75">
      <c r="A21" s="181" t="s">
        <v>115</v>
      </c>
      <c r="B21" s="185"/>
      <c r="C21" s="155">
        <v>144905</v>
      </c>
      <c r="D21" s="155">
        <v>0</v>
      </c>
      <c r="E21" s="156">
        <v>100000</v>
      </c>
      <c r="F21" s="60">
        <v>100000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724748</v>
      </c>
      <c r="R21" s="60">
        <v>724748</v>
      </c>
      <c r="S21" s="60">
        <v>0</v>
      </c>
      <c r="T21" s="60">
        <v>0</v>
      </c>
      <c r="U21" s="60">
        <v>0</v>
      </c>
      <c r="V21" s="60">
        <v>0</v>
      </c>
      <c r="W21" s="82">
        <v>724748</v>
      </c>
      <c r="X21" s="60">
        <v>74980</v>
      </c>
      <c r="Y21" s="60">
        <v>649768</v>
      </c>
      <c r="Z21" s="140">
        <v>866.59</v>
      </c>
      <c r="AA21" s="155">
        <v>100000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911096805</v>
      </c>
      <c r="D22" s="188">
        <f>SUM(D5:D21)</f>
        <v>0</v>
      </c>
      <c r="E22" s="189">
        <f t="shared" si="0"/>
        <v>959320325</v>
      </c>
      <c r="F22" s="190">
        <f t="shared" si="0"/>
        <v>981285348</v>
      </c>
      <c r="G22" s="190">
        <f t="shared" si="0"/>
        <v>94012388</v>
      </c>
      <c r="H22" s="190">
        <f t="shared" si="0"/>
        <v>52632745</v>
      </c>
      <c r="I22" s="190">
        <f t="shared" si="0"/>
        <v>52365886</v>
      </c>
      <c r="J22" s="190">
        <f t="shared" si="0"/>
        <v>199011019</v>
      </c>
      <c r="K22" s="190">
        <f t="shared" si="0"/>
        <v>21741194</v>
      </c>
      <c r="L22" s="190">
        <f t="shared" si="0"/>
        <v>133206487</v>
      </c>
      <c r="M22" s="190">
        <f t="shared" si="0"/>
        <v>93506495</v>
      </c>
      <c r="N22" s="190">
        <f t="shared" si="0"/>
        <v>248454176</v>
      </c>
      <c r="O22" s="190">
        <f t="shared" si="0"/>
        <v>-110783341</v>
      </c>
      <c r="P22" s="190">
        <f t="shared" si="0"/>
        <v>71059078</v>
      </c>
      <c r="Q22" s="190">
        <f t="shared" si="0"/>
        <v>96949325</v>
      </c>
      <c r="R22" s="190">
        <f t="shared" si="0"/>
        <v>57225062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504690257</v>
      </c>
      <c r="X22" s="190">
        <f t="shared" si="0"/>
        <v>170823404</v>
      </c>
      <c r="Y22" s="190">
        <f t="shared" si="0"/>
        <v>333866853</v>
      </c>
      <c r="Z22" s="191">
        <f>+IF(X22&lt;&gt;0,+(Y22/X22)*100,0)</f>
        <v>195.4456152858305</v>
      </c>
      <c r="AA22" s="188">
        <f>SUM(AA5:AA21)</f>
        <v>981285348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2.7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2.75">
      <c r="A25" s="183" t="s">
        <v>117</v>
      </c>
      <c r="B25" s="182"/>
      <c r="C25" s="155">
        <v>211112648</v>
      </c>
      <c r="D25" s="155">
        <v>0</v>
      </c>
      <c r="E25" s="156">
        <v>259546145</v>
      </c>
      <c r="F25" s="60">
        <v>254326600</v>
      </c>
      <c r="G25" s="60">
        <v>17906686</v>
      </c>
      <c r="H25" s="60">
        <v>17748060</v>
      </c>
      <c r="I25" s="60">
        <v>16307797</v>
      </c>
      <c r="J25" s="60">
        <v>51962543</v>
      </c>
      <c r="K25" s="60">
        <v>17423882</v>
      </c>
      <c r="L25" s="60">
        <v>19053458</v>
      </c>
      <c r="M25" s="60">
        <v>19247169</v>
      </c>
      <c r="N25" s="60">
        <v>55724509</v>
      </c>
      <c r="O25" s="60">
        <v>19065237</v>
      </c>
      <c r="P25" s="60">
        <v>19037152</v>
      </c>
      <c r="Q25" s="60">
        <v>19312489</v>
      </c>
      <c r="R25" s="60">
        <v>57414878</v>
      </c>
      <c r="S25" s="60">
        <v>0</v>
      </c>
      <c r="T25" s="60">
        <v>0</v>
      </c>
      <c r="U25" s="60">
        <v>0</v>
      </c>
      <c r="V25" s="60">
        <v>0</v>
      </c>
      <c r="W25" s="60">
        <v>165101930</v>
      </c>
      <c r="X25" s="60">
        <v>195360574</v>
      </c>
      <c r="Y25" s="60">
        <v>-30258644</v>
      </c>
      <c r="Z25" s="140">
        <v>-15.49</v>
      </c>
      <c r="AA25" s="155">
        <v>254326600</v>
      </c>
    </row>
    <row r="26" spans="1:27" ht="12.75">
      <c r="A26" s="183" t="s">
        <v>38</v>
      </c>
      <c r="B26" s="182"/>
      <c r="C26" s="155">
        <v>10627671</v>
      </c>
      <c r="D26" s="155">
        <v>0</v>
      </c>
      <c r="E26" s="156">
        <v>11498136</v>
      </c>
      <c r="F26" s="60">
        <v>11613117</v>
      </c>
      <c r="G26" s="60">
        <v>841602</v>
      </c>
      <c r="H26" s="60">
        <v>841602</v>
      </c>
      <c r="I26" s="60">
        <v>841602</v>
      </c>
      <c r="J26" s="60">
        <v>2524806</v>
      </c>
      <c r="K26" s="60">
        <v>945218</v>
      </c>
      <c r="L26" s="60">
        <v>894908</v>
      </c>
      <c r="M26" s="60">
        <v>898819</v>
      </c>
      <c r="N26" s="60">
        <v>2738945</v>
      </c>
      <c r="O26" s="60">
        <v>1500144</v>
      </c>
      <c r="P26" s="60">
        <v>998580</v>
      </c>
      <c r="Q26" s="60">
        <v>987757</v>
      </c>
      <c r="R26" s="60">
        <v>3486481</v>
      </c>
      <c r="S26" s="60">
        <v>0</v>
      </c>
      <c r="T26" s="60">
        <v>0</v>
      </c>
      <c r="U26" s="60">
        <v>0</v>
      </c>
      <c r="V26" s="60">
        <v>0</v>
      </c>
      <c r="W26" s="60">
        <v>8750232</v>
      </c>
      <c r="X26" s="60">
        <v>12978992</v>
      </c>
      <c r="Y26" s="60">
        <v>-4228760</v>
      </c>
      <c r="Z26" s="140">
        <v>-32.58</v>
      </c>
      <c r="AA26" s="155">
        <v>11613117</v>
      </c>
    </row>
    <row r="27" spans="1:27" ht="12.75">
      <c r="A27" s="183" t="s">
        <v>118</v>
      </c>
      <c r="B27" s="182"/>
      <c r="C27" s="155">
        <v>90941510</v>
      </c>
      <c r="D27" s="155">
        <v>0</v>
      </c>
      <c r="E27" s="156">
        <v>81827143</v>
      </c>
      <c r="F27" s="60">
        <v>81827143</v>
      </c>
      <c r="G27" s="60">
        <v>531505</v>
      </c>
      <c r="H27" s="60">
        <v>7476</v>
      </c>
      <c r="I27" s="60">
        <v>0</v>
      </c>
      <c r="J27" s="60">
        <v>538981</v>
      </c>
      <c r="K27" s="60">
        <v>20343313</v>
      </c>
      <c r="L27" s="60">
        <v>0</v>
      </c>
      <c r="M27" s="60">
        <v>511605</v>
      </c>
      <c r="N27" s="60">
        <v>20854918</v>
      </c>
      <c r="O27" s="60">
        <v>459359</v>
      </c>
      <c r="P27" s="60">
        <v>301770</v>
      </c>
      <c r="Q27" s="60">
        <v>0</v>
      </c>
      <c r="R27" s="60">
        <v>761129</v>
      </c>
      <c r="S27" s="60">
        <v>0</v>
      </c>
      <c r="T27" s="60">
        <v>0</v>
      </c>
      <c r="U27" s="60">
        <v>0</v>
      </c>
      <c r="V27" s="60">
        <v>0</v>
      </c>
      <c r="W27" s="60">
        <v>22155028</v>
      </c>
      <c r="X27" s="60">
        <v>61752746</v>
      </c>
      <c r="Y27" s="60">
        <v>-39597718</v>
      </c>
      <c r="Z27" s="140">
        <v>-64.12</v>
      </c>
      <c r="AA27" s="155">
        <v>81827143</v>
      </c>
    </row>
    <row r="28" spans="1:27" ht="12.75">
      <c r="A28" s="183" t="s">
        <v>39</v>
      </c>
      <c r="B28" s="182"/>
      <c r="C28" s="155">
        <v>116485634</v>
      </c>
      <c r="D28" s="155">
        <v>0</v>
      </c>
      <c r="E28" s="156">
        <v>117244100</v>
      </c>
      <c r="F28" s="60">
        <v>117244100</v>
      </c>
      <c r="G28" s="60">
        <v>0</v>
      </c>
      <c r="H28" s="60">
        <v>0</v>
      </c>
      <c r="I28" s="60">
        <v>29311027</v>
      </c>
      <c r="J28" s="60">
        <v>29311027</v>
      </c>
      <c r="K28" s="60">
        <v>9770341</v>
      </c>
      <c r="L28" s="60">
        <v>9770341</v>
      </c>
      <c r="M28" s="60">
        <v>0</v>
      </c>
      <c r="N28" s="60">
        <v>19540682</v>
      </c>
      <c r="O28" s="60">
        <v>19540686</v>
      </c>
      <c r="P28" s="60">
        <v>9770346</v>
      </c>
      <c r="Q28" s="60">
        <v>9770343</v>
      </c>
      <c r="R28" s="60">
        <v>39081375</v>
      </c>
      <c r="S28" s="60">
        <v>0</v>
      </c>
      <c r="T28" s="60">
        <v>0</v>
      </c>
      <c r="U28" s="60">
        <v>0</v>
      </c>
      <c r="V28" s="60">
        <v>0</v>
      </c>
      <c r="W28" s="60">
        <v>87933084</v>
      </c>
      <c r="X28" s="60">
        <v>108605549</v>
      </c>
      <c r="Y28" s="60">
        <v>-20672465</v>
      </c>
      <c r="Z28" s="140">
        <v>-19.03</v>
      </c>
      <c r="AA28" s="155">
        <v>117244100</v>
      </c>
    </row>
    <row r="29" spans="1:27" ht="12.75">
      <c r="A29" s="183" t="s">
        <v>40</v>
      </c>
      <c r="B29" s="182"/>
      <c r="C29" s="155">
        <v>18795842</v>
      </c>
      <c r="D29" s="155">
        <v>0</v>
      </c>
      <c r="E29" s="156">
        <v>22869488</v>
      </c>
      <c r="F29" s="60">
        <v>21369488</v>
      </c>
      <c r="G29" s="60">
        <v>123600</v>
      </c>
      <c r="H29" s="60">
        <v>594784</v>
      </c>
      <c r="I29" s="60">
        <v>29703</v>
      </c>
      <c r="J29" s="60">
        <v>748087</v>
      </c>
      <c r="K29" s="60">
        <v>250747</v>
      </c>
      <c r="L29" s="60">
        <v>147971</v>
      </c>
      <c r="M29" s="60">
        <v>6845686</v>
      </c>
      <c r="N29" s="60">
        <v>7244404</v>
      </c>
      <c r="O29" s="60">
        <v>237027</v>
      </c>
      <c r="P29" s="60">
        <v>216942</v>
      </c>
      <c r="Q29" s="60">
        <v>194637</v>
      </c>
      <c r="R29" s="60">
        <v>648606</v>
      </c>
      <c r="S29" s="60">
        <v>0</v>
      </c>
      <c r="T29" s="60">
        <v>0</v>
      </c>
      <c r="U29" s="60">
        <v>0</v>
      </c>
      <c r="V29" s="60">
        <v>0</v>
      </c>
      <c r="W29" s="60">
        <v>8641097</v>
      </c>
      <c r="X29" s="60">
        <v>11434744</v>
      </c>
      <c r="Y29" s="60">
        <v>-2793647</v>
      </c>
      <c r="Z29" s="140">
        <v>-24.43</v>
      </c>
      <c r="AA29" s="155">
        <v>21369488</v>
      </c>
    </row>
    <row r="30" spans="1:27" ht="12.75">
      <c r="A30" s="183" t="s">
        <v>119</v>
      </c>
      <c r="B30" s="182"/>
      <c r="C30" s="155">
        <v>261654882</v>
      </c>
      <c r="D30" s="155">
        <v>0</v>
      </c>
      <c r="E30" s="156">
        <v>257624505</v>
      </c>
      <c r="F30" s="60">
        <v>333924507</v>
      </c>
      <c r="G30" s="60">
        <v>70965</v>
      </c>
      <c r="H30" s="60">
        <v>33445252</v>
      </c>
      <c r="I30" s="60">
        <v>34536538</v>
      </c>
      <c r="J30" s="60">
        <v>68052755</v>
      </c>
      <c r="K30" s="60">
        <v>57368735</v>
      </c>
      <c r="L30" s="60">
        <v>24970897</v>
      </c>
      <c r="M30" s="60">
        <v>29159274</v>
      </c>
      <c r="N30" s="60">
        <v>111498906</v>
      </c>
      <c r="O30" s="60">
        <v>22339534</v>
      </c>
      <c r="P30" s="60">
        <v>23149700</v>
      </c>
      <c r="Q30" s="60">
        <v>22583011</v>
      </c>
      <c r="R30" s="60">
        <v>68072245</v>
      </c>
      <c r="S30" s="60">
        <v>0</v>
      </c>
      <c r="T30" s="60">
        <v>0</v>
      </c>
      <c r="U30" s="60">
        <v>0</v>
      </c>
      <c r="V30" s="60">
        <v>0</v>
      </c>
      <c r="W30" s="60">
        <v>247623906</v>
      </c>
      <c r="X30" s="60">
        <v>141453027</v>
      </c>
      <c r="Y30" s="60">
        <v>106170879</v>
      </c>
      <c r="Z30" s="140">
        <v>75.06</v>
      </c>
      <c r="AA30" s="155">
        <v>333924507</v>
      </c>
    </row>
    <row r="31" spans="1:27" ht="12.75">
      <c r="A31" s="183" t="s">
        <v>120</v>
      </c>
      <c r="B31" s="182"/>
      <c r="C31" s="155">
        <v>50705738</v>
      </c>
      <c r="D31" s="155">
        <v>0</v>
      </c>
      <c r="E31" s="156">
        <v>57871759</v>
      </c>
      <c r="F31" s="60">
        <v>13821775</v>
      </c>
      <c r="G31" s="60">
        <v>0</v>
      </c>
      <c r="H31" s="60">
        <v>0</v>
      </c>
      <c r="I31" s="60">
        <v>3121471</v>
      </c>
      <c r="J31" s="60">
        <v>3121471</v>
      </c>
      <c r="K31" s="60">
        <v>3939263</v>
      </c>
      <c r="L31" s="60">
        <v>379217</v>
      </c>
      <c r="M31" s="60">
        <v>269787</v>
      </c>
      <c r="N31" s="60">
        <v>4588267</v>
      </c>
      <c r="O31" s="60">
        <v>3781147</v>
      </c>
      <c r="P31" s="60">
        <v>336676</v>
      </c>
      <c r="Q31" s="60">
        <v>414333</v>
      </c>
      <c r="R31" s="60">
        <v>4532156</v>
      </c>
      <c r="S31" s="60">
        <v>0</v>
      </c>
      <c r="T31" s="60">
        <v>0</v>
      </c>
      <c r="U31" s="60">
        <v>0</v>
      </c>
      <c r="V31" s="60">
        <v>0</v>
      </c>
      <c r="W31" s="60">
        <v>12241894</v>
      </c>
      <c r="X31" s="60"/>
      <c r="Y31" s="60">
        <v>12241894</v>
      </c>
      <c r="Z31" s="140">
        <v>0</v>
      </c>
      <c r="AA31" s="155">
        <v>13821775</v>
      </c>
    </row>
    <row r="32" spans="1:27" ht="12.75">
      <c r="A32" s="183" t="s">
        <v>121</v>
      </c>
      <c r="B32" s="182"/>
      <c r="C32" s="155">
        <v>53022626</v>
      </c>
      <c r="D32" s="155">
        <v>0</v>
      </c>
      <c r="E32" s="156">
        <v>76262287</v>
      </c>
      <c r="F32" s="60">
        <v>142470797</v>
      </c>
      <c r="G32" s="60">
        <v>109731</v>
      </c>
      <c r="H32" s="60">
        <v>3659613</v>
      </c>
      <c r="I32" s="60">
        <v>5578765</v>
      </c>
      <c r="J32" s="60">
        <v>9348109</v>
      </c>
      <c r="K32" s="60">
        <v>7657625</v>
      </c>
      <c r="L32" s="60">
        <v>10911838</v>
      </c>
      <c r="M32" s="60">
        <v>7438670</v>
      </c>
      <c r="N32" s="60">
        <v>26008133</v>
      </c>
      <c r="O32" s="60">
        <v>5605704</v>
      </c>
      <c r="P32" s="60">
        <v>6310632</v>
      </c>
      <c r="Q32" s="60">
        <v>7813660</v>
      </c>
      <c r="R32" s="60">
        <v>19729996</v>
      </c>
      <c r="S32" s="60">
        <v>0</v>
      </c>
      <c r="T32" s="60">
        <v>0</v>
      </c>
      <c r="U32" s="60">
        <v>0</v>
      </c>
      <c r="V32" s="60">
        <v>0</v>
      </c>
      <c r="W32" s="60">
        <v>55086238</v>
      </c>
      <c r="X32" s="60">
        <v>53747669</v>
      </c>
      <c r="Y32" s="60">
        <v>1338569</v>
      </c>
      <c r="Z32" s="140">
        <v>2.49</v>
      </c>
      <c r="AA32" s="155">
        <v>142470797</v>
      </c>
    </row>
    <row r="33" spans="1:27" ht="12.75">
      <c r="A33" s="183" t="s">
        <v>42</v>
      </c>
      <c r="B33" s="182"/>
      <c r="C33" s="155">
        <v>0</v>
      </c>
      <c r="D33" s="155">
        <v>0</v>
      </c>
      <c r="E33" s="156">
        <v>386177</v>
      </c>
      <c r="F33" s="60">
        <v>21736602</v>
      </c>
      <c r="G33" s="60">
        <v>0</v>
      </c>
      <c r="H33" s="60">
        <v>0</v>
      </c>
      <c r="I33" s="60">
        <v>15550</v>
      </c>
      <c r="J33" s="60">
        <v>15550</v>
      </c>
      <c r="K33" s="60">
        <v>39200</v>
      </c>
      <c r="L33" s="60">
        <v>0</v>
      </c>
      <c r="M33" s="60">
        <v>118600</v>
      </c>
      <c r="N33" s="60">
        <v>157800</v>
      </c>
      <c r="O33" s="60">
        <v>20050</v>
      </c>
      <c r="P33" s="60">
        <v>0</v>
      </c>
      <c r="Q33" s="60">
        <v>1150003</v>
      </c>
      <c r="R33" s="60">
        <v>1170053</v>
      </c>
      <c r="S33" s="60">
        <v>0</v>
      </c>
      <c r="T33" s="60">
        <v>0</v>
      </c>
      <c r="U33" s="60">
        <v>0</v>
      </c>
      <c r="V33" s="60">
        <v>0</v>
      </c>
      <c r="W33" s="60">
        <v>1343403</v>
      </c>
      <c r="X33" s="60">
        <v>24629624</v>
      </c>
      <c r="Y33" s="60">
        <v>-23286221</v>
      </c>
      <c r="Z33" s="140">
        <v>-94.55</v>
      </c>
      <c r="AA33" s="155">
        <v>21736602</v>
      </c>
    </row>
    <row r="34" spans="1:27" ht="12.75">
      <c r="A34" s="183" t="s">
        <v>43</v>
      </c>
      <c r="B34" s="182"/>
      <c r="C34" s="155">
        <v>118036634</v>
      </c>
      <c r="D34" s="155">
        <v>0</v>
      </c>
      <c r="E34" s="156">
        <v>139933036</v>
      </c>
      <c r="F34" s="60">
        <v>55020202</v>
      </c>
      <c r="G34" s="60">
        <v>-12262000</v>
      </c>
      <c r="H34" s="60">
        <v>1022277</v>
      </c>
      <c r="I34" s="60">
        <v>2648169</v>
      </c>
      <c r="J34" s="60">
        <v>-8591554</v>
      </c>
      <c r="K34" s="60">
        <v>5956810</v>
      </c>
      <c r="L34" s="60">
        <v>3802893</v>
      </c>
      <c r="M34" s="60">
        <v>2530775</v>
      </c>
      <c r="N34" s="60">
        <v>12290478</v>
      </c>
      <c r="O34" s="60">
        <v>3832706</v>
      </c>
      <c r="P34" s="60">
        <v>2384535</v>
      </c>
      <c r="Q34" s="60">
        <v>3650599</v>
      </c>
      <c r="R34" s="60">
        <v>9867840</v>
      </c>
      <c r="S34" s="60">
        <v>0</v>
      </c>
      <c r="T34" s="60">
        <v>0</v>
      </c>
      <c r="U34" s="60">
        <v>0</v>
      </c>
      <c r="V34" s="60">
        <v>0</v>
      </c>
      <c r="W34" s="60">
        <v>13566764</v>
      </c>
      <c r="X34" s="60">
        <v>189523493</v>
      </c>
      <c r="Y34" s="60">
        <v>-175956729</v>
      </c>
      <c r="Z34" s="140">
        <v>-92.84</v>
      </c>
      <c r="AA34" s="155">
        <v>55020202</v>
      </c>
    </row>
    <row r="35" spans="1:27" ht="12.75">
      <c r="A35" s="181" t="s">
        <v>122</v>
      </c>
      <c r="B35" s="185"/>
      <c r="C35" s="155">
        <v>0</v>
      </c>
      <c r="D35" s="155">
        <v>0</v>
      </c>
      <c r="E35" s="156">
        <v>100000</v>
      </c>
      <c r="F35" s="60">
        <v>100000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/>
      <c r="Y35" s="60">
        <v>0</v>
      </c>
      <c r="Z35" s="140">
        <v>0</v>
      </c>
      <c r="AA35" s="155">
        <v>100000</v>
      </c>
    </row>
    <row r="36" spans="1:27" ht="12.75">
      <c r="A36" s="193" t="s">
        <v>44</v>
      </c>
      <c r="B36" s="187"/>
      <c r="C36" s="188">
        <f aca="true" t="shared" si="1" ref="C36:Y36">SUM(C25:C35)</f>
        <v>931383185</v>
      </c>
      <c r="D36" s="188">
        <f>SUM(D25:D35)</f>
        <v>0</v>
      </c>
      <c r="E36" s="189">
        <f t="shared" si="1"/>
        <v>1025162776</v>
      </c>
      <c r="F36" s="190">
        <f t="shared" si="1"/>
        <v>1053454331</v>
      </c>
      <c r="G36" s="190">
        <f t="shared" si="1"/>
        <v>7322089</v>
      </c>
      <c r="H36" s="190">
        <f t="shared" si="1"/>
        <v>57319064</v>
      </c>
      <c r="I36" s="190">
        <f t="shared" si="1"/>
        <v>92390622</v>
      </c>
      <c r="J36" s="190">
        <f t="shared" si="1"/>
        <v>157031775</v>
      </c>
      <c r="K36" s="190">
        <f t="shared" si="1"/>
        <v>123695134</v>
      </c>
      <c r="L36" s="190">
        <f t="shared" si="1"/>
        <v>69931523</v>
      </c>
      <c r="M36" s="190">
        <f t="shared" si="1"/>
        <v>67020385</v>
      </c>
      <c r="N36" s="190">
        <f t="shared" si="1"/>
        <v>260647042</v>
      </c>
      <c r="O36" s="190">
        <f t="shared" si="1"/>
        <v>76381594</v>
      </c>
      <c r="P36" s="190">
        <f t="shared" si="1"/>
        <v>62506333</v>
      </c>
      <c r="Q36" s="190">
        <f t="shared" si="1"/>
        <v>65876832</v>
      </c>
      <c r="R36" s="190">
        <f t="shared" si="1"/>
        <v>204764759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622443576</v>
      </c>
      <c r="X36" s="190">
        <f t="shared" si="1"/>
        <v>799486418</v>
      </c>
      <c r="Y36" s="190">
        <f t="shared" si="1"/>
        <v>-177042842</v>
      </c>
      <c r="Z36" s="191">
        <f>+IF(X36&lt;&gt;0,+(Y36/X36)*100,0)</f>
        <v>-22.144571566692957</v>
      </c>
      <c r="AA36" s="188">
        <f>SUM(AA25:AA35)</f>
        <v>1053454331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2.75">
      <c r="A38" s="198" t="s">
        <v>45</v>
      </c>
      <c r="B38" s="185"/>
      <c r="C38" s="199">
        <f aca="true" t="shared" si="2" ref="C38:Y38">+C22-C36</f>
        <v>-20286380</v>
      </c>
      <c r="D38" s="199">
        <f>+D22-D36</f>
        <v>0</v>
      </c>
      <c r="E38" s="200">
        <f t="shared" si="2"/>
        <v>-65842451</v>
      </c>
      <c r="F38" s="106">
        <f t="shared" si="2"/>
        <v>-72168983</v>
      </c>
      <c r="G38" s="106">
        <f t="shared" si="2"/>
        <v>86690299</v>
      </c>
      <c r="H38" s="106">
        <f t="shared" si="2"/>
        <v>-4686319</v>
      </c>
      <c r="I38" s="106">
        <f t="shared" si="2"/>
        <v>-40024736</v>
      </c>
      <c r="J38" s="106">
        <f t="shared" si="2"/>
        <v>41979244</v>
      </c>
      <c r="K38" s="106">
        <f t="shared" si="2"/>
        <v>-101953940</v>
      </c>
      <c r="L38" s="106">
        <f t="shared" si="2"/>
        <v>63274964</v>
      </c>
      <c r="M38" s="106">
        <f t="shared" si="2"/>
        <v>26486110</v>
      </c>
      <c r="N38" s="106">
        <f t="shared" si="2"/>
        <v>-12192866</v>
      </c>
      <c r="O38" s="106">
        <f t="shared" si="2"/>
        <v>-187164935</v>
      </c>
      <c r="P38" s="106">
        <f t="shared" si="2"/>
        <v>8552745</v>
      </c>
      <c r="Q38" s="106">
        <f t="shared" si="2"/>
        <v>31072493</v>
      </c>
      <c r="R38" s="106">
        <f t="shared" si="2"/>
        <v>-147539697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-117753319</v>
      </c>
      <c r="X38" s="106">
        <f>IF(F22=F36,0,X22-X36)</f>
        <v>-628663014</v>
      </c>
      <c r="Y38" s="106">
        <f t="shared" si="2"/>
        <v>510909695</v>
      </c>
      <c r="Z38" s="201">
        <f>+IF(X38&lt;&gt;0,+(Y38/X38)*100,0)</f>
        <v>-81.26924657921741</v>
      </c>
      <c r="AA38" s="199">
        <f>+AA22-AA36</f>
        <v>-72168983</v>
      </c>
    </row>
    <row r="39" spans="1:27" ht="12.75">
      <c r="A39" s="181" t="s">
        <v>46</v>
      </c>
      <c r="B39" s="185"/>
      <c r="C39" s="155">
        <v>41797301</v>
      </c>
      <c r="D39" s="155">
        <v>0</v>
      </c>
      <c r="E39" s="156">
        <v>56727000</v>
      </c>
      <c r="F39" s="60">
        <v>71674605</v>
      </c>
      <c r="G39" s="60">
        <v>28410000</v>
      </c>
      <c r="H39" s="60">
        <v>0</v>
      </c>
      <c r="I39" s="60">
        <v>0</v>
      </c>
      <c r="J39" s="60">
        <v>28410000</v>
      </c>
      <c r="K39" s="60">
        <v>11238000</v>
      </c>
      <c r="L39" s="60">
        <v>10000</v>
      </c>
      <c r="M39" s="60">
        <v>5519000</v>
      </c>
      <c r="N39" s="60">
        <v>16767000</v>
      </c>
      <c r="O39" s="60">
        <v>10023105</v>
      </c>
      <c r="P39" s="60">
        <v>300000</v>
      </c>
      <c r="Q39" s="60">
        <v>13021915</v>
      </c>
      <c r="R39" s="60">
        <v>23345020</v>
      </c>
      <c r="S39" s="60">
        <v>0</v>
      </c>
      <c r="T39" s="60">
        <v>0</v>
      </c>
      <c r="U39" s="60">
        <v>0</v>
      </c>
      <c r="V39" s="60">
        <v>0</v>
      </c>
      <c r="W39" s="60">
        <v>68522020</v>
      </c>
      <c r="X39" s="60">
        <v>36789068</v>
      </c>
      <c r="Y39" s="60">
        <v>31732952</v>
      </c>
      <c r="Z39" s="140">
        <v>86.26</v>
      </c>
      <c r="AA39" s="155">
        <v>71674605</v>
      </c>
    </row>
    <row r="40" spans="1:27" ht="12.7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>
        <v>2274892</v>
      </c>
      <c r="Y40" s="54">
        <v>-2274892</v>
      </c>
      <c r="Z40" s="184">
        <v>-100</v>
      </c>
      <c r="AA40" s="130">
        <v>0</v>
      </c>
    </row>
    <row r="41" spans="1:27" ht="12.7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-1772946</v>
      </c>
      <c r="P41" s="202">
        <v>0</v>
      </c>
      <c r="Q41" s="60">
        <v>0</v>
      </c>
      <c r="R41" s="202">
        <v>-1772946</v>
      </c>
      <c r="S41" s="202">
        <v>0</v>
      </c>
      <c r="T41" s="60">
        <v>0</v>
      </c>
      <c r="U41" s="202">
        <v>0</v>
      </c>
      <c r="V41" s="202">
        <v>0</v>
      </c>
      <c r="W41" s="202">
        <v>-1772946</v>
      </c>
      <c r="X41" s="60"/>
      <c r="Y41" s="202">
        <v>-1772946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21510921</v>
      </c>
      <c r="D42" s="206">
        <f>SUM(D38:D41)</f>
        <v>0</v>
      </c>
      <c r="E42" s="207">
        <f t="shared" si="3"/>
        <v>-9115451</v>
      </c>
      <c r="F42" s="88">
        <f t="shared" si="3"/>
        <v>-494378</v>
      </c>
      <c r="G42" s="88">
        <f t="shared" si="3"/>
        <v>115100299</v>
      </c>
      <c r="H42" s="88">
        <f t="shared" si="3"/>
        <v>-4686319</v>
      </c>
      <c r="I42" s="88">
        <f t="shared" si="3"/>
        <v>-40024736</v>
      </c>
      <c r="J42" s="88">
        <f t="shared" si="3"/>
        <v>70389244</v>
      </c>
      <c r="K42" s="88">
        <f t="shared" si="3"/>
        <v>-90715940</v>
      </c>
      <c r="L42" s="88">
        <f t="shared" si="3"/>
        <v>63284964</v>
      </c>
      <c r="M42" s="88">
        <f t="shared" si="3"/>
        <v>32005110</v>
      </c>
      <c r="N42" s="88">
        <f t="shared" si="3"/>
        <v>4574134</v>
      </c>
      <c r="O42" s="88">
        <f t="shared" si="3"/>
        <v>-178914776</v>
      </c>
      <c r="P42" s="88">
        <f t="shared" si="3"/>
        <v>8852745</v>
      </c>
      <c r="Q42" s="88">
        <f t="shared" si="3"/>
        <v>44094408</v>
      </c>
      <c r="R42" s="88">
        <f t="shared" si="3"/>
        <v>-125967623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-51004245</v>
      </c>
      <c r="X42" s="88">
        <f t="shared" si="3"/>
        <v>-589599054</v>
      </c>
      <c r="Y42" s="88">
        <f t="shared" si="3"/>
        <v>538594809</v>
      </c>
      <c r="Z42" s="208">
        <f>+IF(X42&lt;&gt;0,+(Y42/X42)*100,0)</f>
        <v>-91.34933398315799</v>
      </c>
      <c r="AA42" s="206">
        <f>SUM(AA38:AA41)</f>
        <v>-494378</v>
      </c>
    </row>
    <row r="43" spans="1:27" ht="12.7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2.75">
      <c r="A44" s="209" t="s">
        <v>126</v>
      </c>
      <c r="B44" s="185"/>
      <c r="C44" s="210">
        <f aca="true" t="shared" si="4" ref="C44:Y44">+C42-C43</f>
        <v>21510921</v>
      </c>
      <c r="D44" s="210">
        <f>+D42-D43</f>
        <v>0</v>
      </c>
      <c r="E44" s="211">
        <f t="shared" si="4"/>
        <v>-9115451</v>
      </c>
      <c r="F44" s="77">
        <f t="shared" si="4"/>
        <v>-494378</v>
      </c>
      <c r="G44" s="77">
        <f t="shared" si="4"/>
        <v>115100299</v>
      </c>
      <c r="H44" s="77">
        <f t="shared" si="4"/>
        <v>-4686319</v>
      </c>
      <c r="I44" s="77">
        <f t="shared" si="4"/>
        <v>-40024736</v>
      </c>
      <c r="J44" s="77">
        <f t="shared" si="4"/>
        <v>70389244</v>
      </c>
      <c r="K44" s="77">
        <f t="shared" si="4"/>
        <v>-90715940</v>
      </c>
      <c r="L44" s="77">
        <f t="shared" si="4"/>
        <v>63284964</v>
      </c>
      <c r="M44" s="77">
        <f t="shared" si="4"/>
        <v>32005110</v>
      </c>
      <c r="N44" s="77">
        <f t="shared" si="4"/>
        <v>4574134</v>
      </c>
      <c r="O44" s="77">
        <f t="shared" si="4"/>
        <v>-178914776</v>
      </c>
      <c r="P44" s="77">
        <f t="shared" si="4"/>
        <v>8852745</v>
      </c>
      <c r="Q44" s="77">
        <f t="shared" si="4"/>
        <v>44094408</v>
      </c>
      <c r="R44" s="77">
        <f t="shared" si="4"/>
        <v>-125967623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-51004245</v>
      </c>
      <c r="X44" s="77">
        <f t="shared" si="4"/>
        <v>-589599054</v>
      </c>
      <c r="Y44" s="77">
        <f t="shared" si="4"/>
        <v>538594809</v>
      </c>
      <c r="Z44" s="212">
        <f>+IF(X44&lt;&gt;0,+(Y44/X44)*100,0)</f>
        <v>-91.34933398315799</v>
      </c>
      <c r="AA44" s="210">
        <f>+AA42-AA43</f>
        <v>-494378</v>
      </c>
    </row>
    <row r="45" spans="1:27" ht="12.7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2.75">
      <c r="A46" s="209" t="s">
        <v>128</v>
      </c>
      <c r="B46" s="185"/>
      <c r="C46" s="206">
        <f aca="true" t="shared" si="5" ref="C46:Y46">SUM(C44:C45)</f>
        <v>21510921</v>
      </c>
      <c r="D46" s="206">
        <f>SUM(D44:D45)</f>
        <v>0</v>
      </c>
      <c r="E46" s="207">
        <f t="shared" si="5"/>
        <v>-9115451</v>
      </c>
      <c r="F46" s="88">
        <f t="shared" si="5"/>
        <v>-494378</v>
      </c>
      <c r="G46" s="88">
        <f t="shared" si="5"/>
        <v>115100299</v>
      </c>
      <c r="H46" s="88">
        <f t="shared" si="5"/>
        <v>-4686319</v>
      </c>
      <c r="I46" s="88">
        <f t="shared" si="5"/>
        <v>-40024736</v>
      </c>
      <c r="J46" s="88">
        <f t="shared" si="5"/>
        <v>70389244</v>
      </c>
      <c r="K46" s="88">
        <f t="shared" si="5"/>
        <v>-90715940</v>
      </c>
      <c r="L46" s="88">
        <f t="shared" si="5"/>
        <v>63284964</v>
      </c>
      <c r="M46" s="88">
        <f t="shared" si="5"/>
        <v>32005110</v>
      </c>
      <c r="N46" s="88">
        <f t="shared" si="5"/>
        <v>4574134</v>
      </c>
      <c r="O46" s="88">
        <f t="shared" si="5"/>
        <v>-178914776</v>
      </c>
      <c r="P46" s="88">
        <f t="shared" si="5"/>
        <v>8852745</v>
      </c>
      <c r="Q46" s="88">
        <f t="shared" si="5"/>
        <v>44094408</v>
      </c>
      <c r="R46" s="88">
        <f t="shared" si="5"/>
        <v>-125967623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-51004245</v>
      </c>
      <c r="X46" s="88">
        <f t="shared" si="5"/>
        <v>-589599054</v>
      </c>
      <c r="Y46" s="88">
        <f t="shared" si="5"/>
        <v>538594809</v>
      </c>
      <c r="Z46" s="208">
        <f>+IF(X46&lt;&gt;0,+(Y46/X46)*100,0)</f>
        <v>-91.34933398315799</v>
      </c>
      <c r="AA46" s="206">
        <f>SUM(AA44:AA45)</f>
        <v>-494378</v>
      </c>
    </row>
    <row r="47" spans="1:27" ht="12.7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2.75">
      <c r="A48" s="215" t="s">
        <v>49</v>
      </c>
      <c r="B48" s="216"/>
      <c r="C48" s="217">
        <f aca="true" t="shared" si="6" ref="C48:Y48">SUM(C46:C47)</f>
        <v>21510921</v>
      </c>
      <c r="D48" s="217">
        <f>SUM(D46:D47)</f>
        <v>0</v>
      </c>
      <c r="E48" s="218">
        <f t="shared" si="6"/>
        <v>-9115451</v>
      </c>
      <c r="F48" s="219">
        <f t="shared" si="6"/>
        <v>-494378</v>
      </c>
      <c r="G48" s="219">
        <f t="shared" si="6"/>
        <v>115100299</v>
      </c>
      <c r="H48" s="220">
        <f t="shared" si="6"/>
        <v>-4686319</v>
      </c>
      <c r="I48" s="220">
        <f t="shared" si="6"/>
        <v>-40024736</v>
      </c>
      <c r="J48" s="220">
        <f t="shared" si="6"/>
        <v>70389244</v>
      </c>
      <c r="K48" s="220">
        <f t="shared" si="6"/>
        <v>-90715940</v>
      </c>
      <c r="L48" s="220">
        <f t="shared" si="6"/>
        <v>63284964</v>
      </c>
      <c r="M48" s="219">
        <f t="shared" si="6"/>
        <v>32005110</v>
      </c>
      <c r="N48" s="219">
        <f t="shared" si="6"/>
        <v>4574134</v>
      </c>
      <c r="O48" s="220">
        <f t="shared" si="6"/>
        <v>-178914776</v>
      </c>
      <c r="P48" s="220">
        <f t="shared" si="6"/>
        <v>8852745</v>
      </c>
      <c r="Q48" s="220">
        <f t="shared" si="6"/>
        <v>44094408</v>
      </c>
      <c r="R48" s="220">
        <f t="shared" si="6"/>
        <v>-125967623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-51004245</v>
      </c>
      <c r="X48" s="220">
        <f t="shared" si="6"/>
        <v>-589599054</v>
      </c>
      <c r="Y48" s="220">
        <f t="shared" si="6"/>
        <v>538594809</v>
      </c>
      <c r="Z48" s="221">
        <f>+IF(X48&lt;&gt;0,+(Y48/X48)*100,0)</f>
        <v>-91.34933398315799</v>
      </c>
      <c r="AA48" s="222">
        <f>SUM(AA46:AA47)</f>
        <v>-494378</v>
      </c>
    </row>
    <row r="49" spans="1:27" ht="12.7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2.75">
      <c r="A5" s="135" t="s">
        <v>74</v>
      </c>
      <c r="B5" s="136"/>
      <c r="C5" s="153">
        <f aca="true" t="shared" si="0" ref="C5:Y5">SUM(C6:C8)</f>
        <v>4296273</v>
      </c>
      <c r="D5" s="153">
        <f>SUM(D6:D8)</f>
        <v>0</v>
      </c>
      <c r="E5" s="154">
        <f t="shared" si="0"/>
        <v>2737000</v>
      </c>
      <c r="F5" s="100">
        <f t="shared" si="0"/>
        <v>16312724</v>
      </c>
      <c r="G5" s="100">
        <f t="shared" si="0"/>
        <v>0</v>
      </c>
      <c r="H5" s="100">
        <f t="shared" si="0"/>
        <v>47523</v>
      </c>
      <c r="I5" s="100">
        <f t="shared" si="0"/>
        <v>14810</v>
      </c>
      <c r="J5" s="100">
        <f t="shared" si="0"/>
        <v>62333</v>
      </c>
      <c r="K5" s="100">
        <f t="shared" si="0"/>
        <v>86818</v>
      </c>
      <c r="L5" s="100">
        <f t="shared" si="0"/>
        <v>96574</v>
      </c>
      <c r="M5" s="100">
        <f t="shared" si="0"/>
        <v>10258</v>
      </c>
      <c r="N5" s="100">
        <f t="shared" si="0"/>
        <v>193650</v>
      </c>
      <c r="O5" s="100">
        <f t="shared" si="0"/>
        <v>925556</v>
      </c>
      <c r="P5" s="100">
        <f t="shared" si="0"/>
        <v>-294123</v>
      </c>
      <c r="Q5" s="100">
        <f t="shared" si="0"/>
        <v>133067</v>
      </c>
      <c r="R5" s="100">
        <f t="shared" si="0"/>
        <v>764500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1020483</v>
      </c>
      <c r="X5" s="100">
        <f t="shared" si="0"/>
        <v>4158500</v>
      </c>
      <c r="Y5" s="100">
        <f t="shared" si="0"/>
        <v>-3138017</v>
      </c>
      <c r="Z5" s="137">
        <f>+IF(X5&lt;&gt;0,+(Y5/X5)*100,0)</f>
        <v>-75.4603102080077</v>
      </c>
      <c r="AA5" s="153">
        <f>SUM(AA6:AA8)</f>
        <v>16312724</v>
      </c>
    </row>
    <row r="6" spans="1:27" ht="12.75">
      <c r="A6" s="138" t="s">
        <v>75</v>
      </c>
      <c r="B6" s="136"/>
      <c r="C6" s="155">
        <v>585772</v>
      </c>
      <c r="D6" s="155"/>
      <c r="E6" s="156">
        <v>663000</v>
      </c>
      <c r="F6" s="60">
        <v>632280</v>
      </c>
      <c r="G6" s="60"/>
      <c r="H6" s="60"/>
      <c r="I6" s="60"/>
      <c r="J6" s="60"/>
      <c r="K6" s="60"/>
      <c r="L6" s="60"/>
      <c r="M6" s="60"/>
      <c r="N6" s="60"/>
      <c r="O6" s="60">
        <v>925556</v>
      </c>
      <c r="P6" s="60">
        <v>-714876</v>
      </c>
      <c r="Q6" s="60">
        <v>-191139</v>
      </c>
      <c r="R6" s="60">
        <v>19541</v>
      </c>
      <c r="S6" s="60"/>
      <c r="T6" s="60"/>
      <c r="U6" s="60"/>
      <c r="V6" s="60"/>
      <c r="W6" s="60">
        <v>19541</v>
      </c>
      <c r="X6" s="60">
        <v>263000</v>
      </c>
      <c r="Y6" s="60">
        <v>-243459</v>
      </c>
      <c r="Z6" s="140">
        <v>-92.57</v>
      </c>
      <c r="AA6" s="62">
        <v>632280</v>
      </c>
    </row>
    <row r="7" spans="1:27" ht="12.75">
      <c r="A7" s="138" t="s">
        <v>76</v>
      </c>
      <c r="B7" s="136"/>
      <c r="C7" s="157">
        <v>142087</v>
      </c>
      <c r="D7" s="157"/>
      <c r="E7" s="158">
        <v>25000</v>
      </c>
      <c r="F7" s="159">
        <v>25000</v>
      </c>
      <c r="G7" s="159"/>
      <c r="H7" s="159">
        <v>8054</v>
      </c>
      <c r="I7" s="159"/>
      <c r="J7" s="159">
        <v>8054</v>
      </c>
      <c r="K7" s="159">
        <v>11820</v>
      </c>
      <c r="L7" s="159">
        <v>3608</v>
      </c>
      <c r="M7" s="159"/>
      <c r="N7" s="159">
        <v>15428</v>
      </c>
      <c r="O7" s="159"/>
      <c r="P7" s="159"/>
      <c r="Q7" s="159"/>
      <c r="R7" s="159"/>
      <c r="S7" s="159"/>
      <c r="T7" s="159"/>
      <c r="U7" s="159"/>
      <c r="V7" s="159"/>
      <c r="W7" s="159">
        <v>23482</v>
      </c>
      <c r="X7" s="159">
        <v>3895500</v>
      </c>
      <c r="Y7" s="159">
        <v>-3872018</v>
      </c>
      <c r="Z7" s="141">
        <v>-99.4</v>
      </c>
      <c r="AA7" s="225">
        <v>25000</v>
      </c>
    </row>
    <row r="8" spans="1:27" ht="12.75">
      <c r="A8" s="138" t="s">
        <v>77</v>
      </c>
      <c r="B8" s="136"/>
      <c r="C8" s="155">
        <v>3568414</v>
      </c>
      <c r="D8" s="155"/>
      <c r="E8" s="156">
        <v>2049000</v>
      </c>
      <c r="F8" s="60">
        <v>15655444</v>
      </c>
      <c r="G8" s="60"/>
      <c r="H8" s="60">
        <v>39469</v>
      </c>
      <c r="I8" s="60">
        <v>14810</v>
      </c>
      <c r="J8" s="60">
        <v>54279</v>
      </c>
      <c r="K8" s="60">
        <v>74998</v>
      </c>
      <c r="L8" s="60">
        <v>92966</v>
      </c>
      <c r="M8" s="60">
        <v>10258</v>
      </c>
      <c r="N8" s="60">
        <v>178222</v>
      </c>
      <c r="O8" s="60"/>
      <c r="P8" s="60">
        <v>420753</v>
      </c>
      <c r="Q8" s="60">
        <v>324206</v>
      </c>
      <c r="R8" s="60">
        <v>744959</v>
      </c>
      <c r="S8" s="60"/>
      <c r="T8" s="60"/>
      <c r="U8" s="60"/>
      <c r="V8" s="60"/>
      <c r="W8" s="60">
        <v>977460</v>
      </c>
      <c r="X8" s="60"/>
      <c r="Y8" s="60">
        <v>977460</v>
      </c>
      <c r="Z8" s="140"/>
      <c r="AA8" s="62">
        <v>15655444</v>
      </c>
    </row>
    <row r="9" spans="1:27" ht="12.75">
      <c r="A9" s="135" t="s">
        <v>78</v>
      </c>
      <c r="B9" s="136"/>
      <c r="C9" s="153">
        <f aca="true" t="shared" si="1" ref="C9:Y9">SUM(C10:C14)</f>
        <v>11076985</v>
      </c>
      <c r="D9" s="153">
        <f>SUM(D10:D14)</f>
        <v>0</v>
      </c>
      <c r="E9" s="154">
        <f t="shared" si="1"/>
        <v>16730000</v>
      </c>
      <c r="F9" s="100">
        <f t="shared" si="1"/>
        <v>15969929</v>
      </c>
      <c r="G9" s="100">
        <f t="shared" si="1"/>
        <v>22064</v>
      </c>
      <c r="H9" s="100">
        <f t="shared" si="1"/>
        <v>244698</v>
      </c>
      <c r="I9" s="100">
        <f t="shared" si="1"/>
        <v>1407151</v>
      </c>
      <c r="J9" s="100">
        <f t="shared" si="1"/>
        <v>1673913</v>
      </c>
      <c r="K9" s="100">
        <f t="shared" si="1"/>
        <v>2006843</v>
      </c>
      <c r="L9" s="100">
        <f t="shared" si="1"/>
        <v>1530799</v>
      </c>
      <c r="M9" s="100">
        <f t="shared" si="1"/>
        <v>1108381</v>
      </c>
      <c r="N9" s="100">
        <f t="shared" si="1"/>
        <v>4646023</v>
      </c>
      <c r="O9" s="100">
        <f t="shared" si="1"/>
        <v>9690936</v>
      </c>
      <c r="P9" s="100">
        <f t="shared" si="1"/>
        <v>317347</v>
      </c>
      <c r="Q9" s="100">
        <f t="shared" si="1"/>
        <v>635806</v>
      </c>
      <c r="R9" s="100">
        <f t="shared" si="1"/>
        <v>10644089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16964025</v>
      </c>
      <c r="X9" s="100">
        <f t="shared" si="1"/>
        <v>7977500</v>
      </c>
      <c r="Y9" s="100">
        <f t="shared" si="1"/>
        <v>8986525</v>
      </c>
      <c r="Z9" s="137">
        <f>+IF(X9&lt;&gt;0,+(Y9/X9)*100,0)</f>
        <v>112.64838608586649</v>
      </c>
      <c r="AA9" s="102">
        <f>SUM(AA10:AA14)</f>
        <v>15969929</v>
      </c>
    </row>
    <row r="10" spans="1:27" ht="12.75">
      <c r="A10" s="138" t="s">
        <v>79</v>
      </c>
      <c r="B10" s="136"/>
      <c r="C10" s="155">
        <v>3896840</v>
      </c>
      <c r="D10" s="155"/>
      <c r="E10" s="156">
        <v>1150000</v>
      </c>
      <c r="F10" s="60">
        <v>3038000</v>
      </c>
      <c r="G10" s="60"/>
      <c r="H10" s="60"/>
      <c r="I10" s="60">
        <v>117991</v>
      </c>
      <c r="J10" s="60">
        <v>117991</v>
      </c>
      <c r="K10" s="60">
        <v>2510</v>
      </c>
      <c r="L10" s="60">
        <v>8115</v>
      </c>
      <c r="M10" s="60"/>
      <c r="N10" s="60">
        <v>10625</v>
      </c>
      <c r="O10" s="60">
        <v>3295</v>
      </c>
      <c r="P10" s="60">
        <v>62368</v>
      </c>
      <c r="Q10" s="60">
        <v>634464</v>
      </c>
      <c r="R10" s="60">
        <v>700127</v>
      </c>
      <c r="S10" s="60"/>
      <c r="T10" s="60"/>
      <c r="U10" s="60"/>
      <c r="V10" s="60"/>
      <c r="W10" s="60">
        <v>828743</v>
      </c>
      <c r="X10" s="60">
        <v>642500</v>
      </c>
      <c r="Y10" s="60">
        <v>186243</v>
      </c>
      <c r="Z10" s="140">
        <v>28.99</v>
      </c>
      <c r="AA10" s="62">
        <v>3038000</v>
      </c>
    </row>
    <row r="11" spans="1:27" ht="12.75">
      <c r="A11" s="138" t="s">
        <v>80</v>
      </c>
      <c r="B11" s="136"/>
      <c r="C11" s="155">
        <v>1197716</v>
      </c>
      <c r="D11" s="155"/>
      <c r="E11" s="156">
        <v>5530000</v>
      </c>
      <c r="F11" s="60">
        <v>7085177</v>
      </c>
      <c r="G11" s="60"/>
      <c r="H11" s="60"/>
      <c r="I11" s="60">
        <v>727874</v>
      </c>
      <c r="J11" s="60">
        <v>727874</v>
      </c>
      <c r="K11" s="60">
        <v>858313</v>
      </c>
      <c r="L11" s="60">
        <v>155599</v>
      </c>
      <c r="M11" s="60">
        <v>99840</v>
      </c>
      <c r="N11" s="60">
        <v>1113752</v>
      </c>
      <c r="O11" s="60">
        <v>26384</v>
      </c>
      <c r="P11" s="60">
        <v>131606</v>
      </c>
      <c r="Q11" s="60"/>
      <c r="R11" s="60">
        <v>157990</v>
      </c>
      <c r="S11" s="60"/>
      <c r="T11" s="60"/>
      <c r="U11" s="60"/>
      <c r="V11" s="60"/>
      <c r="W11" s="60">
        <v>1999616</v>
      </c>
      <c r="X11" s="60">
        <v>2830000</v>
      </c>
      <c r="Y11" s="60">
        <v>-830384</v>
      </c>
      <c r="Z11" s="140">
        <v>-29.34</v>
      </c>
      <c r="AA11" s="62">
        <v>7085177</v>
      </c>
    </row>
    <row r="12" spans="1:27" ht="12.75">
      <c r="A12" s="138" t="s">
        <v>81</v>
      </c>
      <c r="B12" s="136"/>
      <c r="C12" s="155">
        <v>5190957</v>
      </c>
      <c r="D12" s="155"/>
      <c r="E12" s="156">
        <v>7040000</v>
      </c>
      <c r="F12" s="60">
        <v>5846752</v>
      </c>
      <c r="G12" s="60">
        <v>22064</v>
      </c>
      <c r="H12" s="60">
        <v>244698</v>
      </c>
      <c r="I12" s="60">
        <v>561286</v>
      </c>
      <c r="J12" s="60">
        <v>828048</v>
      </c>
      <c r="K12" s="60">
        <v>1146020</v>
      </c>
      <c r="L12" s="60">
        <v>1350075</v>
      </c>
      <c r="M12" s="60">
        <v>1008541</v>
      </c>
      <c r="N12" s="60">
        <v>3504636</v>
      </c>
      <c r="O12" s="60">
        <v>30257</v>
      </c>
      <c r="P12" s="60">
        <v>123373</v>
      </c>
      <c r="Q12" s="60">
        <v>1342</v>
      </c>
      <c r="R12" s="60">
        <v>154972</v>
      </c>
      <c r="S12" s="60"/>
      <c r="T12" s="60"/>
      <c r="U12" s="60"/>
      <c r="V12" s="60"/>
      <c r="W12" s="60">
        <v>4487656</v>
      </c>
      <c r="X12" s="60">
        <v>4505000</v>
      </c>
      <c r="Y12" s="60">
        <v>-17344</v>
      </c>
      <c r="Z12" s="140">
        <v>-0.38</v>
      </c>
      <c r="AA12" s="62">
        <v>5846752</v>
      </c>
    </row>
    <row r="13" spans="1:27" ht="12.75">
      <c r="A13" s="138" t="s">
        <v>82</v>
      </c>
      <c r="B13" s="136"/>
      <c r="C13" s="155">
        <v>791472</v>
      </c>
      <c r="D13" s="155"/>
      <c r="E13" s="156">
        <v>3010000</v>
      </c>
      <c r="F13" s="60"/>
      <c r="G13" s="60"/>
      <c r="H13" s="60"/>
      <c r="I13" s="60"/>
      <c r="J13" s="60"/>
      <c r="K13" s="60"/>
      <c r="L13" s="60">
        <v>17010</v>
      </c>
      <c r="M13" s="60"/>
      <c r="N13" s="60">
        <v>17010</v>
      </c>
      <c r="O13" s="60">
        <v>9631000</v>
      </c>
      <c r="P13" s="60"/>
      <c r="Q13" s="60"/>
      <c r="R13" s="60">
        <v>9631000</v>
      </c>
      <c r="S13" s="60"/>
      <c r="T13" s="60"/>
      <c r="U13" s="60"/>
      <c r="V13" s="60"/>
      <c r="W13" s="60">
        <v>9648010</v>
      </c>
      <c r="X13" s="60"/>
      <c r="Y13" s="60">
        <v>9648010</v>
      </c>
      <c r="Z13" s="140"/>
      <c r="AA13" s="62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2.75">
      <c r="A15" s="135" t="s">
        <v>84</v>
      </c>
      <c r="B15" s="142"/>
      <c r="C15" s="153">
        <f aca="true" t="shared" si="2" ref="C15:Y15">SUM(C16:C18)</f>
        <v>6656034</v>
      </c>
      <c r="D15" s="153">
        <f>SUM(D16:D18)</f>
        <v>0</v>
      </c>
      <c r="E15" s="154">
        <f t="shared" si="2"/>
        <v>14709000</v>
      </c>
      <c r="F15" s="100">
        <f t="shared" si="2"/>
        <v>38679000</v>
      </c>
      <c r="G15" s="100">
        <f t="shared" si="2"/>
        <v>0</v>
      </c>
      <c r="H15" s="100">
        <f t="shared" si="2"/>
        <v>0</v>
      </c>
      <c r="I15" s="100">
        <f t="shared" si="2"/>
        <v>0</v>
      </c>
      <c r="J15" s="100">
        <f t="shared" si="2"/>
        <v>0</v>
      </c>
      <c r="K15" s="100">
        <f t="shared" si="2"/>
        <v>414160</v>
      </c>
      <c r="L15" s="100">
        <f t="shared" si="2"/>
        <v>4317342</v>
      </c>
      <c r="M15" s="100">
        <f t="shared" si="2"/>
        <v>4280788</v>
      </c>
      <c r="N15" s="100">
        <f t="shared" si="2"/>
        <v>9012290</v>
      </c>
      <c r="O15" s="100">
        <f t="shared" si="2"/>
        <v>6390000</v>
      </c>
      <c r="P15" s="100">
        <f t="shared" si="2"/>
        <v>2660924</v>
      </c>
      <c r="Q15" s="100">
        <f t="shared" si="2"/>
        <v>1203515</v>
      </c>
      <c r="R15" s="100">
        <f t="shared" si="2"/>
        <v>10254439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19266729</v>
      </c>
      <c r="X15" s="100">
        <f t="shared" si="2"/>
        <v>3810000</v>
      </c>
      <c r="Y15" s="100">
        <f t="shared" si="2"/>
        <v>15456729</v>
      </c>
      <c r="Z15" s="137">
        <f>+IF(X15&lt;&gt;0,+(Y15/X15)*100,0)</f>
        <v>405.6884251968504</v>
      </c>
      <c r="AA15" s="102">
        <f>SUM(AA16:AA18)</f>
        <v>38679000</v>
      </c>
    </row>
    <row r="16" spans="1:27" ht="12.75">
      <c r="A16" s="138" t="s">
        <v>85</v>
      </c>
      <c r="B16" s="136"/>
      <c r="C16" s="155">
        <v>38028</v>
      </c>
      <c r="D16" s="155"/>
      <c r="E16" s="156">
        <v>60000</v>
      </c>
      <c r="F16" s="60">
        <v>260000</v>
      </c>
      <c r="G16" s="60"/>
      <c r="H16" s="60"/>
      <c r="I16" s="60"/>
      <c r="J16" s="60"/>
      <c r="K16" s="60"/>
      <c r="L16" s="60"/>
      <c r="M16" s="60"/>
      <c r="N16" s="60"/>
      <c r="O16" s="60"/>
      <c r="P16" s="60">
        <v>31884</v>
      </c>
      <c r="Q16" s="60">
        <v>5580</v>
      </c>
      <c r="R16" s="60">
        <v>37464</v>
      </c>
      <c r="S16" s="60"/>
      <c r="T16" s="60"/>
      <c r="U16" s="60"/>
      <c r="V16" s="60"/>
      <c r="W16" s="60">
        <v>37464</v>
      </c>
      <c r="X16" s="60">
        <v>30000</v>
      </c>
      <c r="Y16" s="60">
        <v>7464</v>
      </c>
      <c r="Z16" s="140">
        <v>24.88</v>
      </c>
      <c r="AA16" s="62">
        <v>260000</v>
      </c>
    </row>
    <row r="17" spans="1:27" ht="12.75">
      <c r="A17" s="138" t="s">
        <v>86</v>
      </c>
      <c r="B17" s="136"/>
      <c r="C17" s="155">
        <v>6618006</v>
      </c>
      <c r="D17" s="155"/>
      <c r="E17" s="156">
        <v>14649000</v>
      </c>
      <c r="F17" s="60">
        <v>38419000</v>
      </c>
      <c r="G17" s="60"/>
      <c r="H17" s="60"/>
      <c r="I17" s="60"/>
      <c r="J17" s="60"/>
      <c r="K17" s="60">
        <v>414160</v>
      </c>
      <c r="L17" s="60">
        <v>4317342</v>
      </c>
      <c r="M17" s="60">
        <v>4280788</v>
      </c>
      <c r="N17" s="60">
        <v>9012290</v>
      </c>
      <c r="O17" s="60">
        <v>6390000</v>
      </c>
      <c r="P17" s="60">
        <v>2629040</v>
      </c>
      <c r="Q17" s="60">
        <v>1197935</v>
      </c>
      <c r="R17" s="60">
        <v>10216975</v>
      </c>
      <c r="S17" s="60"/>
      <c r="T17" s="60"/>
      <c r="U17" s="60"/>
      <c r="V17" s="60"/>
      <c r="W17" s="60">
        <v>19229265</v>
      </c>
      <c r="X17" s="60">
        <v>3780000</v>
      </c>
      <c r="Y17" s="60">
        <v>15449265</v>
      </c>
      <c r="Z17" s="140">
        <v>408.71</v>
      </c>
      <c r="AA17" s="62">
        <v>38419000</v>
      </c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135" t="s">
        <v>88</v>
      </c>
      <c r="B19" s="142"/>
      <c r="C19" s="153">
        <f aca="true" t="shared" si="3" ref="C19:Y19">SUM(C20:C23)</f>
        <v>62459885</v>
      </c>
      <c r="D19" s="153">
        <f>SUM(D20:D23)</f>
        <v>0</v>
      </c>
      <c r="E19" s="154">
        <f t="shared" si="3"/>
        <v>109817000</v>
      </c>
      <c r="F19" s="100">
        <f t="shared" si="3"/>
        <v>89872703</v>
      </c>
      <c r="G19" s="100">
        <f t="shared" si="3"/>
        <v>1093459</v>
      </c>
      <c r="H19" s="100">
        <f t="shared" si="3"/>
        <v>12129156</v>
      </c>
      <c r="I19" s="100">
        <f t="shared" si="3"/>
        <v>4216187</v>
      </c>
      <c r="J19" s="100">
        <f t="shared" si="3"/>
        <v>17438802</v>
      </c>
      <c r="K19" s="100">
        <f t="shared" si="3"/>
        <v>6027400</v>
      </c>
      <c r="L19" s="100">
        <f t="shared" si="3"/>
        <v>7756920</v>
      </c>
      <c r="M19" s="100">
        <f t="shared" si="3"/>
        <v>4443989</v>
      </c>
      <c r="N19" s="100">
        <f t="shared" si="3"/>
        <v>18228309</v>
      </c>
      <c r="O19" s="100">
        <f t="shared" si="3"/>
        <v>1426458</v>
      </c>
      <c r="P19" s="100">
        <f t="shared" si="3"/>
        <v>3444276</v>
      </c>
      <c r="Q19" s="100">
        <f t="shared" si="3"/>
        <v>2610009</v>
      </c>
      <c r="R19" s="100">
        <f t="shared" si="3"/>
        <v>7480743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43147854</v>
      </c>
      <c r="X19" s="100">
        <f t="shared" si="3"/>
        <v>40640000</v>
      </c>
      <c r="Y19" s="100">
        <f t="shared" si="3"/>
        <v>2507854</v>
      </c>
      <c r="Z19" s="137">
        <f>+IF(X19&lt;&gt;0,+(Y19/X19)*100,0)</f>
        <v>6.170900590551181</v>
      </c>
      <c r="AA19" s="102">
        <f>SUM(AA20:AA23)</f>
        <v>89872703</v>
      </c>
    </row>
    <row r="20" spans="1:27" ht="12.75">
      <c r="A20" s="138" t="s">
        <v>89</v>
      </c>
      <c r="B20" s="136"/>
      <c r="C20" s="155">
        <v>20124585</v>
      </c>
      <c r="D20" s="155"/>
      <c r="E20" s="156">
        <v>49517000</v>
      </c>
      <c r="F20" s="60">
        <v>26113999</v>
      </c>
      <c r="G20" s="60">
        <v>23615</v>
      </c>
      <c r="H20" s="60"/>
      <c r="I20" s="60">
        <v>433870</v>
      </c>
      <c r="J20" s="60">
        <v>457485</v>
      </c>
      <c r="K20" s="60">
        <v>986123</v>
      </c>
      <c r="L20" s="60">
        <v>2432859</v>
      </c>
      <c r="M20" s="60">
        <v>1111992</v>
      </c>
      <c r="N20" s="60">
        <v>4530974</v>
      </c>
      <c r="O20" s="60">
        <v>191139</v>
      </c>
      <c r="P20" s="60">
        <v>1740029</v>
      </c>
      <c r="Q20" s="60">
        <v>1099819</v>
      </c>
      <c r="R20" s="60">
        <v>3030987</v>
      </c>
      <c r="S20" s="60"/>
      <c r="T20" s="60"/>
      <c r="U20" s="60"/>
      <c r="V20" s="60"/>
      <c r="W20" s="60">
        <v>8019446</v>
      </c>
      <c r="X20" s="60">
        <v>240000</v>
      </c>
      <c r="Y20" s="60">
        <v>7779446</v>
      </c>
      <c r="Z20" s="140">
        <v>3241.44</v>
      </c>
      <c r="AA20" s="62">
        <v>26113999</v>
      </c>
    </row>
    <row r="21" spans="1:27" ht="12.75">
      <c r="A21" s="138" t="s">
        <v>90</v>
      </c>
      <c r="B21" s="136"/>
      <c r="C21" s="155">
        <v>19129672</v>
      </c>
      <c r="D21" s="155"/>
      <c r="E21" s="156">
        <v>24940000</v>
      </c>
      <c r="F21" s="60">
        <v>28461032</v>
      </c>
      <c r="G21" s="60">
        <v>1069844</v>
      </c>
      <c r="H21" s="60">
        <v>65053</v>
      </c>
      <c r="I21" s="60">
        <v>3111231</v>
      </c>
      <c r="J21" s="60">
        <v>4246128</v>
      </c>
      <c r="K21" s="60">
        <v>4773821</v>
      </c>
      <c r="L21" s="60">
        <v>4670975</v>
      </c>
      <c r="M21" s="60">
        <v>1788764</v>
      </c>
      <c r="N21" s="60">
        <v>11233560</v>
      </c>
      <c r="O21" s="60">
        <v>572319</v>
      </c>
      <c r="P21" s="60">
        <v>1704247</v>
      </c>
      <c r="Q21" s="60">
        <v>1466330</v>
      </c>
      <c r="R21" s="60">
        <v>3742896</v>
      </c>
      <c r="S21" s="60"/>
      <c r="T21" s="60"/>
      <c r="U21" s="60"/>
      <c r="V21" s="60"/>
      <c r="W21" s="60">
        <v>19222584</v>
      </c>
      <c r="X21" s="60">
        <v>13740000</v>
      </c>
      <c r="Y21" s="60">
        <v>5482584</v>
      </c>
      <c r="Z21" s="140">
        <v>39.9</v>
      </c>
      <c r="AA21" s="62">
        <v>28461032</v>
      </c>
    </row>
    <row r="22" spans="1:27" ht="12.75">
      <c r="A22" s="138" t="s">
        <v>91</v>
      </c>
      <c r="B22" s="136"/>
      <c r="C22" s="157">
        <v>14045673</v>
      </c>
      <c r="D22" s="157"/>
      <c r="E22" s="158">
        <v>31960000</v>
      </c>
      <c r="F22" s="159">
        <v>31897672</v>
      </c>
      <c r="G22" s="159"/>
      <c r="H22" s="159">
        <v>12064103</v>
      </c>
      <c r="I22" s="159">
        <v>671086</v>
      </c>
      <c r="J22" s="159">
        <v>12735189</v>
      </c>
      <c r="K22" s="159">
        <v>267456</v>
      </c>
      <c r="L22" s="159">
        <v>653086</v>
      </c>
      <c r="M22" s="159">
        <v>1543233</v>
      </c>
      <c r="N22" s="159">
        <v>2463775</v>
      </c>
      <c r="O22" s="159">
        <v>663000</v>
      </c>
      <c r="P22" s="159"/>
      <c r="Q22" s="159">
        <v>43860</v>
      </c>
      <c r="R22" s="159">
        <v>706860</v>
      </c>
      <c r="S22" s="159"/>
      <c r="T22" s="159"/>
      <c r="U22" s="159"/>
      <c r="V22" s="159"/>
      <c r="W22" s="159">
        <v>15905824</v>
      </c>
      <c r="X22" s="159">
        <v>26660000</v>
      </c>
      <c r="Y22" s="159">
        <v>-10754176</v>
      </c>
      <c r="Z22" s="141">
        <v>-40.34</v>
      </c>
      <c r="AA22" s="225">
        <v>31897672</v>
      </c>
    </row>
    <row r="23" spans="1:27" ht="12.75">
      <c r="A23" s="138" t="s">
        <v>92</v>
      </c>
      <c r="B23" s="136"/>
      <c r="C23" s="155">
        <v>9159955</v>
      </c>
      <c r="D23" s="155"/>
      <c r="E23" s="156">
        <v>3400000</v>
      </c>
      <c r="F23" s="60">
        <v>3400000</v>
      </c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>
        <v>3400000</v>
      </c>
    </row>
    <row r="24" spans="1:27" ht="12.7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2.75">
      <c r="A25" s="148" t="s">
        <v>131</v>
      </c>
      <c r="B25" s="149" t="s">
        <v>99</v>
      </c>
      <c r="C25" s="217">
        <f aca="true" t="shared" si="4" ref="C25:Y25">+C5+C9+C15+C19+C24</f>
        <v>84489177</v>
      </c>
      <c r="D25" s="217">
        <f>+D5+D9+D15+D19+D24</f>
        <v>0</v>
      </c>
      <c r="E25" s="230">
        <f t="shared" si="4"/>
        <v>143993000</v>
      </c>
      <c r="F25" s="219">
        <f t="shared" si="4"/>
        <v>160834356</v>
      </c>
      <c r="G25" s="219">
        <f t="shared" si="4"/>
        <v>1115523</v>
      </c>
      <c r="H25" s="219">
        <f t="shared" si="4"/>
        <v>12421377</v>
      </c>
      <c r="I25" s="219">
        <f t="shared" si="4"/>
        <v>5638148</v>
      </c>
      <c r="J25" s="219">
        <f t="shared" si="4"/>
        <v>19175048</v>
      </c>
      <c r="K25" s="219">
        <f t="shared" si="4"/>
        <v>8535221</v>
      </c>
      <c r="L25" s="219">
        <f t="shared" si="4"/>
        <v>13701635</v>
      </c>
      <c r="M25" s="219">
        <f t="shared" si="4"/>
        <v>9843416</v>
      </c>
      <c r="N25" s="219">
        <f t="shared" si="4"/>
        <v>32080272</v>
      </c>
      <c r="O25" s="219">
        <f t="shared" si="4"/>
        <v>18432950</v>
      </c>
      <c r="P25" s="219">
        <f t="shared" si="4"/>
        <v>6128424</v>
      </c>
      <c r="Q25" s="219">
        <f t="shared" si="4"/>
        <v>4582397</v>
      </c>
      <c r="R25" s="219">
        <f t="shared" si="4"/>
        <v>29143771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80399091</v>
      </c>
      <c r="X25" s="219">
        <f t="shared" si="4"/>
        <v>56586000</v>
      </c>
      <c r="Y25" s="219">
        <f t="shared" si="4"/>
        <v>23813091</v>
      </c>
      <c r="Z25" s="231">
        <f>+IF(X25&lt;&gt;0,+(Y25/X25)*100,0)</f>
        <v>42.08300816456367</v>
      </c>
      <c r="AA25" s="232">
        <f>+AA5+AA9+AA15+AA19+AA24</f>
        <v>160834356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34" t="s">
        <v>133</v>
      </c>
      <c r="B28" s="136"/>
      <c r="C28" s="155">
        <v>36602010</v>
      </c>
      <c r="D28" s="155"/>
      <c r="E28" s="156">
        <v>53989000</v>
      </c>
      <c r="F28" s="60">
        <v>59539000</v>
      </c>
      <c r="G28" s="60"/>
      <c r="H28" s="60">
        <v>263898</v>
      </c>
      <c r="I28" s="60">
        <v>3827402</v>
      </c>
      <c r="J28" s="60">
        <v>4091300</v>
      </c>
      <c r="K28" s="60">
        <v>7089142</v>
      </c>
      <c r="L28" s="60">
        <v>11050304</v>
      </c>
      <c r="M28" s="60">
        <v>6156902</v>
      </c>
      <c r="N28" s="60">
        <v>24296348</v>
      </c>
      <c r="O28" s="60">
        <v>917817</v>
      </c>
      <c r="P28" s="60">
        <v>2873057</v>
      </c>
      <c r="Q28" s="60">
        <v>1594932</v>
      </c>
      <c r="R28" s="60">
        <v>5385806</v>
      </c>
      <c r="S28" s="60"/>
      <c r="T28" s="60"/>
      <c r="U28" s="60"/>
      <c r="V28" s="60"/>
      <c r="W28" s="60">
        <v>33773454</v>
      </c>
      <c r="X28" s="60">
        <v>25750000</v>
      </c>
      <c r="Y28" s="60">
        <v>8023454</v>
      </c>
      <c r="Z28" s="140">
        <v>31.16</v>
      </c>
      <c r="AA28" s="155">
        <v>59539000</v>
      </c>
    </row>
    <row r="29" spans="1:27" ht="12.75">
      <c r="A29" s="234" t="s">
        <v>134</v>
      </c>
      <c r="B29" s="136"/>
      <c r="C29" s="155">
        <v>3621265</v>
      </c>
      <c r="D29" s="155"/>
      <c r="E29" s="156">
        <v>800000</v>
      </c>
      <c r="F29" s="60">
        <v>3038000</v>
      </c>
      <c r="G29" s="60"/>
      <c r="H29" s="60"/>
      <c r="I29" s="60">
        <v>117991</v>
      </c>
      <c r="J29" s="60">
        <v>117991</v>
      </c>
      <c r="K29" s="60">
        <v>2510</v>
      </c>
      <c r="L29" s="60">
        <v>8115</v>
      </c>
      <c r="M29" s="60"/>
      <c r="N29" s="60">
        <v>10625</v>
      </c>
      <c r="O29" s="60">
        <v>3295</v>
      </c>
      <c r="P29" s="60">
        <v>62368</v>
      </c>
      <c r="Q29" s="60">
        <v>634465</v>
      </c>
      <c r="R29" s="60">
        <v>700128</v>
      </c>
      <c r="S29" s="60"/>
      <c r="T29" s="60"/>
      <c r="U29" s="60"/>
      <c r="V29" s="60"/>
      <c r="W29" s="60">
        <v>828744</v>
      </c>
      <c r="X29" s="60">
        <v>742500</v>
      </c>
      <c r="Y29" s="60">
        <v>86244</v>
      </c>
      <c r="Z29" s="140">
        <v>11.62</v>
      </c>
      <c r="AA29" s="62">
        <v>3038000</v>
      </c>
    </row>
    <row r="30" spans="1:27" ht="12.7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2.75">
      <c r="A31" s="235" t="s">
        <v>136</v>
      </c>
      <c r="B31" s="136"/>
      <c r="C31" s="155"/>
      <c r="D31" s="155"/>
      <c r="E31" s="156"/>
      <c r="F31" s="60"/>
      <c r="G31" s="60"/>
      <c r="H31" s="60"/>
      <c r="I31" s="60">
        <v>255000</v>
      </c>
      <c r="J31" s="60">
        <v>255000</v>
      </c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>
        <v>255000</v>
      </c>
      <c r="X31" s="60"/>
      <c r="Y31" s="60">
        <v>255000</v>
      </c>
      <c r="Z31" s="140"/>
      <c r="AA31" s="62"/>
    </row>
    <row r="32" spans="1:27" ht="12.75">
      <c r="A32" s="236" t="s">
        <v>46</v>
      </c>
      <c r="B32" s="136"/>
      <c r="C32" s="210">
        <f aca="true" t="shared" si="5" ref="C32:Y32">SUM(C28:C31)</f>
        <v>40223275</v>
      </c>
      <c r="D32" s="210">
        <f>SUM(D28:D31)</f>
        <v>0</v>
      </c>
      <c r="E32" s="211">
        <f t="shared" si="5"/>
        <v>54789000</v>
      </c>
      <c r="F32" s="77">
        <f t="shared" si="5"/>
        <v>62577000</v>
      </c>
      <c r="G32" s="77">
        <f t="shared" si="5"/>
        <v>0</v>
      </c>
      <c r="H32" s="77">
        <f t="shared" si="5"/>
        <v>263898</v>
      </c>
      <c r="I32" s="77">
        <f t="shared" si="5"/>
        <v>4200393</v>
      </c>
      <c r="J32" s="77">
        <f t="shared" si="5"/>
        <v>4464291</v>
      </c>
      <c r="K32" s="77">
        <f t="shared" si="5"/>
        <v>7091652</v>
      </c>
      <c r="L32" s="77">
        <f t="shared" si="5"/>
        <v>11058419</v>
      </c>
      <c r="M32" s="77">
        <f t="shared" si="5"/>
        <v>6156902</v>
      </c>
      <c r="N32" s="77">
        <f t="shared" si="5"/>
        <v>24306973</v>
      </c>
      <c r="O32" s="77">
        <f t="shared" si="5"/>
        <v>921112</v>
      </c>
      <c r="P32" s="77">
        <f t="shared" si="5"/>
        <v>2935425</v>
      </c>
      <c r="Q32" s="77">
        <f t="shared" si="5"/>
        <v>2229397</v>
      </c>
      <c r="R32" s="77">
        <f t="shared" si="5"/>
        <v>6085934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34857198</v>
      </c>
      <c r="X32" s="77">
        <f t="shared" si="5"/>
        <v>26492500</v>
      </c>
      <c r="Y32" s="77">
        <f t="shared" si="5"/>
        <v>8364698</v>
      </c>
      <c r="Z32" s="212">
        <f>+IF(X32&lt;&gt;0,+(Y32/X32)*100,0)</f>
        <v>31.573834103991693</v>
      </c>
      <c r="AA32" s="79">
        <f>SUM(AA28:AA31)</f>
        <v>62577000</v>
      </c>
    </row>
    <row r="33" spans="1:27" ht="12.75">
      <c r="A33" s="237" t="s">
        <v>51</v>
      </c>
      <c r="B33" s="136" t="s">
        <v>137</v>
      </c>
      <c r="C33" s="155">
        <v>9391088</v>
      </c>
      <c r="D33" s="155"/>
      <c r="E33" s="156">
        <v>6610000</v>
      </c>
      <c r="F33" s="60">
        <v>14747605</v>
      </c>
      <c r="G33" s="60"/>
      <c r="H33" s="60"/>
      <c r="I33" s="60"/>
      <c r="J33" s="60"/>
      <c r="K33" s="60"/>
      <c r="L33" s="60">
        <v>63504</v>
      </c>
      <c r="M33" s="60">
        <v>173246</v>
      </c>
      <c r="N33" s="60">
        <v>236750</v>
      </c>
      <c r="O33" s="60">
        <v>9631000</v>
      </c>
      <c r="P33" s="60"/>
      <c r="Q33" s="60">
        <v>43860</v>
      </c>
      <c r="R33" s="60">
        <v>9674860</v>
      </c>
      <c r="S33" s="60"/>
      <c r="T33" s="60"/>
      <c r="U33" s="60"/>
      <c r="V33" s="60"/>
      <c r="W33" s="60">
        <v>9911610</v>
      </c>
      <c r="X33" s="60">
        <v>2584000</v>
      </c>
      <c r="Y33" s="60">
        <v>7327610</v>
      </c>
      <c r="Z33" s="140">
        <v>283.58</v>
      </c>
      <c r="AA33" s="62">
        <v>14747605</v>
      </c>
    </row>
    <row r="34" spans="1:27" ht="12.75">
      <c r="A34" s="237" t="s">
        <v>52</v>
      </c>
      <c r="B34" s="136" t="s">
        <v>138</v>
      </c>
      <c r="C34" s="155">
        <v>11735419</v>
      </c>
      <c r="D34" s="155"/>
      <c r="E34" s="156">
        <v>62310000</v>
      </c>
      <c r="F34" s="60">
        <v>61960000</v>
      </c>
      <c r="G34" s="60"/>
      <c r="H34" s="60">
        <v>12000000</v>
      </c>
      <c r="I34" s="60">
        <v>653086</v>
      </c>
      <c r="J34" s="60">
        <v>12653086</v>
      </c>
      <c r="K34" s="60">
        <v>414160</v>
      </c>
      <c r="L34" s="60">
        <v>1472392</v>
      </c>
      <c r="M34" s="60">
        <v>54340</v>
      </c>
      <c r="N34" s="60">
        <v>1940892</v>
      </c>
      <c r="O34" s="60">
        <v>7498117</v>
      </c>
      <c r="P34" s="60">
        <v>2629040</v>
      </c>
      <c r="Q34" s="60">
        <v>2227602</v>
      </c>
      <c r="R34" s="60">
        <v>12354759</v>
      </c>
      <c r="S34" s="60"/>
      <c r="T34" s="60"/>
      <c r="U34" s="60"/>
      <c r="V34" s="60"/>
      <c r="W34" s="60">
        <v>26948737</v>
      </c>
      <c r="X34" s="60">
        <v>20500000</v>
      </c>
      <c r="Y34" s="60">
        <v>6448737</v>
      </c>
      <c r="Z34" s="140">
        <v>31.46</v>
      </c>
      <c r="AA34" s="62">
        <v>61960000</v>
      </c>
    </row>
    <row r="35" spans="1:27" ht="12.75">
      <c r="A35" s="237" t="s">
        <v>53</v>
      </c>
      <c r="B35" s="136"/>
      <c r="C35" s="155">
        <v>23139395</v>
      </c>
      <c r="D35" s="155"/>
      <c r="E35" s="156">
        <v>20284000</v>
      </c>
      <c r="F35" s="60">
        <v>21549751</v>
      </c>
      <c r="G35" s="60">
        <v>1115523</v>
      </c>
      <c r="H35" s="60">
        <v>157479</v>
      </c>
      <c r="I35" s="60">
        <v>784669</v>
      </c>
      <c r="J35" s="60">
        <v>2057671</v>
      </c>
      <c r="K35" s="60">
        <v>1029409</v>
      </c>
      <c r="L35" s="60">
        <v>1107320</v>
      </c>
      <c r="M35" s="60">
        <v>3458928</v>
      </c>
      <c r="N35" s="60">
        <v>5595657</v>
      </c>
      <c r="O35" s="60">
        <v>382721</v>
      </c>
      <c r="P35" s="60">
        <v>563959</v>
      </c>
      <c r="Q35" s="60">
        <v>81539</v>
      </c>
      <c r="R35" s="60">
        <v>1028219</v>
      </c>
      <c r="S35" s="60"/>
      <c r="T35" s="60"/>
      <c r="U35" s="60"/>
      <c r="V35" s="60"/>
      <c r="W35" s="60">
        <v>8681547</v>
      </c>
      <c r="X35" s="60">
        <v>6959500</v>
      </c>
      <c r="Y35" s="60">
        <v>1722047</v>
      </c>
      <c r="Z35" s="140">
        <v>24.74</v>
      </c>
      <c r="AA35" s="62">
        <v>21549751</v>
      </c>
    </row>
    <row r="36" spans="1:27" ht="12.75">
      <c r="A36" s="238" t="s">
        <v>139</v>
      </c>
      <c r="B36" s="149"/>
      <c r="C36" s="222">
        <f aca="true" t="shared" si="6" ref="C36:Y36">SUM(C32:C35)</f>
        <v>84489177</v>
      </c>
      <c r="D36" s="222">
        <f>SUM(D32:D35)</f>
        <v>0</v>
      </c>
      <c r="E36" s="218">
        <f t="shared" si="6"/>
        <v>143993000</v>
      </c>
      <c r="F36" s="220">
        <f t="shared" si="6"/>
        <v>160834356</v>
      </c>
      <c r="G36" s="220">
        <f t="shared" si="6"/>
        <v>1115523</v>
      </c>
      <c r="H36" s="220">
        <f t="shared" si="6"/>
        <v>12421377</v>
      </c>
      <c r="I36" s="220">
        <f t="shared" si="6"/>
        <v>5638148</v>
      </c>
      <c r="J36" s="220">
        <f t="shared" si="6"/>
        <v>19175048</v>
      </c>
      <c r="K36" s="220">
        <f t="shared" si="6"/>
        <v>8535221</v>
      </c>
      <c r="L36" s="220">
        <f t="shared" si="6"/>
        <v>13701635</v>
      </c>
      <c r="M36" s="220">
        <f t="shared" si="6"/>
        <v>9843416</v>
      </c>
      <c r="N36" s="220">
        <f t="shared" si="6"/>
        <v>32080272</v>
      </c>
      <c r="O36" s="220">
        <f t="shared" si="6"/>
        <v>18432950</v>
      </c>
      <c r="P36" s="220">
        <f t="shared" si="6"/>
        <v>6128424</v>
      </c>
      <c r="Q36" s="220">
        <f t="shared" si="6"/>
        <v>4582398</v>
      </c>
      <c r="R36" s="220">
        <f t="shared" si="6"/>
        <v>29143772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80399092</v>
      </c>
      <c r="X36" s="220">
        <f t="shared" si="6"/>
        <v>56536000</v>
      </c>
      <c r="Y36" s="220">
        <f t="shared" si="6"/>
        <v>23863092</v>
      </c>
      <c r="Z36" s="221">
        <f>+IF(X36&lt;&gt;0,+(Y36/X36)*100,0)</f>
        <v>42.208667044007356</v>
      </c>
      <c r="AA36" s="239">
        <f>SUM(AA32:AA35)</f>
        <v>160834356</v>
      </c>
    </row>
    <row r="37" spans="1:27" ht="12.75">
      <c r="A37" s="150" t="s">
        <v>288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2.75">
      <c r="A38" s="240" t="s">
        <v>294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2.75">
      <c r="A39" s="151" t="s">
        <v>295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2.75">
      <c r="A40" s="151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2.7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2.7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2.7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143</v>
      </c>
      <c r="B6" s="182"/>
      <c r="C6" s="155">
        <v>130090874</v>
      </c>
      <c r="D6" s="155"/>
      <c r="E6" s="59">
        <v>185469232</v>
      </c>
      <c r="F6" s="60">
        <v>125810194</v>
      </c>
      <c r="G6" s="60">
        <v>62016944</v>
      </c>
      <c r="H6" s="60">
        <v>175571346</v>
      </c>
      <c r="I6" s="60">
        <v>175739077</v>
      </c>
      <c r="J6" s="60">
        <v>175739077</v>
      </c>
      <c r="K6" s="60">
        <v>112518615</v>
      </c>
      <c r="L6" s="60">
        <v>199938409</v>
      </c>
      <c r="M6" s="60">
        <v>93514065</v>
      </c>
      <c r="N6" s="60">
        <v>93514065</v>
      </c>
      <c r="O6" s="60">
        <v>104499451</v>
      </c>
      <c r="P6" s="60">
        <v>104860465</v>
      </c>
      <c r="Q6" s="60">
        <v>190480429</v>
      </c>
      <c r="R6" s="60">
        <v>190480429</v>
      </c>
      <c r="S6" s="60"/>
      <c r="T6" s="60"/>
      <c r="U6" s="60"/>
      <c r="V6" s="60"/>
      <c r="W6" s="60">
        <v>190480429</v>
      </c>
      <c r="X6" s="60">
        <v>94357646</v>
      </c>
      <c r="Y6" s="60">
        <v>96122783</v>
      </c>
      <c r="Z6" s="140">
        <v>101.87</v>
      </c>
      <c r="AA6" s="62">
        <v>125810194</v>
      </c>
    </row>
    <row r="7" spans="1:27" ht="12.75">
      <c r="A7" s="249" t="s">
        <v>144</v>
      </c>
      <c r="B7" s="182"/>
      <c r="C7" s="155"/>
      <c r="D7" s="155"/>
      <c r="E7" s="59"/>
      <c r="F7" s="60"/>
      <c r="G7" s="60"/>
      <c r="H7" s="60"/>
      <c r="I7" s="60"/>
      <c r="J7" s="60"/>
      <c r="K7" s="60"/>
      <c r="L7" s="60"/>
      <c r="M7" s="60">
        <v>115000000</v>
      </c>
      <c r="N7" s="60">
        <v>115000000</v>
      </c>
      <c r="O7" s="60">
        <v>115000000</v>
      </c>
      <c r="P7" s="60">
        <v>115000000</v>
      </c>
      <c r="Q7" s="60">
        <v>115000000</v>
      </c>
      <c r="R7" s="60">
        <v>115000000</v>
      </c>
      <c r="S7" s="60"/>
      <c r="T7" s="60"/>
      <c r="U7" s="60"/>
      <c r="V7" s="60"/>
      <c r="W7" s="60">
        <v>115000000</v>
      </c>
      <c r="X7" s="60"/>
      <c r="Y7" s="60">
        <v>115000000</v>
      </c>
      <c r="Z7" s="140"/>
      <c r="AA7" s="62"/>
    </row>
    <row r="8" spans="1:27" ht="12.75">
      <c r="A8" s="249" t="s">
        <v>145</v>
      </c>
      <c r="B8" s="182"/>
      <c r="C8" s="155">
        <v>112627909</v>
      </c>
      <c r="D8" s="155"/>
      <c r="E8" s="59">
        <v>131835223</v>
      </c>
      <c r="F8" s="60">
        <v>118259307</v>
      </c>
      <c r="G8" s="60">
        <v>10030612</v>
      </c>
      <c r="H8" s="60">
        <v>123507408</v>
      </c>
      <c r="I8" s="60">
        <v>112417084</v>
      </c>
      <c r="J8" s="60">
        <v>112417084</v>
      </c>
      <c r="K8" s="60">
        <v>108103128</v>
      </c>
      <c r="L8" s="60">
        <v>108523827</v>
      </c>
      <c r="M8" s="60">
        <v>112766229</v>
      </c>
      <c r="N8" s="60">
        <v>112766229</v>
      </c>
      <c r="O8" s="60">
        <v>109377479</v>
      </c>
      <c r="P8" s="60">
        <v>122108744</v>
      </c>
      <c r="Q8" s="60">
        <v>126893710</v>
      </c>
      <c r="R8" s="60">
        <v>126893710</v>
      </c>
      <c r="S8" s="60"/>
      <c r="T8" s="60"/>
      <c r="U8" s="60"/>
      <c r="V8" s="60"/>
      <c r="W8" s="60">
        <v>126893710</v>
      </c>
      <c r="X8" s="60">
        <v>88694480</v>
      </c>
      <c r="Y8" s="60">
        <v>38199230</v>
      </c>
      <c r="Z8" s="140">
        <v>43.07</v>
      </c>
      <c r="AA8" s="62">
        <v>118259307</v>
      </c>
    </row>
    <row r="9" spans="1:27" ht="12.75">
      <c r="A9" s="249" t="s">
        <v>146</v>
      </c>
      <c r="B9" s="182"/>
      <c r="C9" s="155">
        <v>27146660</v>
      </c>
      <c r="D9" s="155"/>
      <c r="E9" s="59">
        <v>22281000</v>
      </c>
      <c r="F9" s="60">
        <v>28503991</v>
      </c>
      <c r="G9" s="60"/>
      <c r="H9" s="60">
        <v>24302078</v>
      </c>
      <c r="I9" s="60">
        <v>17910327</v>
      </c>
      <c r="J9" s="60">
        <v>17910327</v>
      </c>
      <c r="K9" s="60">
        <v>22893039</v>
      </c>
      <c r="L9" s="60">
        <v>13884593</v>
      </c>
      <c r="M9" s="60">
        <v>16837361</v>
      </c>
      <c r="N9" s="60">
        <v>16837361</v>
      </c>
      <c r="O9" s="60">
        <v>13565806</v>
      </c>
      <c r="P9" s="60">
        <v>15432370</v>
      </c>
      <c r="Q9" s="60">
        <v>14461947</v>
      </c>
      <c r="R9" s="60">
        <v>14461947</v>
      </c>
      <c r="S9" s="60"/>
      <c r="T9" s="60"/>
      <c r="U9" s="60"/>
      <c r="V9" s="60"/>
      <c r="W9" s="60">
        <v>14461947</v>
      </c>
      <c r="X9" s="60">
        <v>21377993</v>
      </c>
      <c r="Y9" s="60">
        <v>-6916046</v>
      </c>
      <c r="Z9" s="140">
        <v>-32.35</v>
      </c>
      <c r="AA9" s="62">
        <v>28503991</v>
      </c>
    </row>
    <row r="10" spans="1:27" ht="12.75">
      <c r="A10" s="249" t="s">
        <v>147</v>
      </c>
      <c r="B10" s="182"/>
      <c r="C10" s="155"/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2.75">
      <c r="A11" s="249" t="s">
        <v>148</v>
      </c>
      <c r="B11" s="182"/>
      <c r="C11" s="155">
        <v>9334758</v>
      </c>
      <c r="D11" s="155"/>
      <c r="E11" s="59">
        <v>10610000</v>
      </c>
      <c r="F11" s="60">
        <v>9801497</v>
      </c>
      <c r="G11" s="60">
        <v>379046</v>
      </c>
      <c r="H11" s="60">
        <v>9807808</v>
      </c>
      <c r="I11" s="60">
        <v>11084198</v>
      </c>
      <c r="J11" s="60">
        <v>11084198</v>
      </c>
      <c r="K11" s="60">
        <v>11866973</v>
      </c>
      <c r="L11" s="60">
        <v>12567728</v>
      </c>
      <c r="M11" s="60">
        <v>13138201</v>
      </c>
      <c r="N11" s="60">
        <v>13138201</v>
      </c>
      <c r="O11" s="60">
        <v>10330463</v>
      </c>
      <c r="P11" s="60">
        <v>11233005</v>
      </c>
      <c r="Q11" s="60">
        <v>11951705</v>
      </c>
      <c r="R11" s="60">
        <v>11951705</v>
      </c>
      <c r="S11" s="60"/>
      <c r="T11" s="60"/>
      <c r="U11" s="60"/>
      <c r="V11" s="60"/>
      <c r="W11" s="60">
        <v>11951705</v>
      </c>
      <c r="X11" s="60">
        <v>7351123</v>
      </c>
      <c r="Y11" s="60">
        <v>4600582</v>
      </c>
      <c r="Z11" s="140">
        <v>62.58</v>
      </c>
      <c r="AA11" s="62">
        <v>9801497</v>
      </c>
    </row>
    <row r="12" spans="1:27" ht="12.75">
      <c r="A12" s="250" t="s">
        <v>56</v>
      </c>
      <c r="B12" s="251"/>
      <c r="C12" s="168">
        <f aca="true" t="shared" si="0" ref="C12:Y12">SUM(C6:C11)</f>
        <v>279200201</v>
      </c>
      <c r="D12" s="168">
        <f>SUM(D6:D11)</f>
        <v>0</v>
      </c>
      <c r="E12" s="72">
        <f t="shared" si="0"/>
        <v>350195455</v>
      </c>
      <c r="F12" s="73">
        <f t="shared" si="0"/>
        <v>282374989</v>
      </c>
      <c r="G12" s="73">
        <f t="shared" si="0"/>
        <v>72426602</v>
      </c>
      <c r="H12" s="73">
        <f t="shared" si="0"/>
        <v>333188640</v>
      </c>
      <c r="I12" s="73">
        <f t="shared" si="0"/>
        <v>317150686</v>
      </c>
      <c r="J12" s="73">
        <f t="shared" si="0"/>
        <v>317150686</v>
      </c>
      <c r="K12" s="73">
        <f t="shared" si="0"/>
        <v>255381755</v>
      </c>
      <c r="L12" s="73">
        <f t="shared" si="0"/>
        <v>334914557</v>
      </c>
      <c r="M12" s="73">
        <f t="shared" si="0"/>
        <v>351255856</v>
      </c>
      <c r="N12" s="73">
        <f t="shared" si="0"/>
        <v>351255856</v>
      </c>
      <c r="O12" s="73">
        <f t="shared" si="0"/>
        <v>352773199</v>
      </c>
      <c r="P12" s="73">
        <f t="shared" si="0"/>
        <v>368634584</v>
      </c>
      <c r="Q12" s="73">
        <f t="shared" si="0"/>
        <v>458787791</v>
      </c>
      <c r="R12" s="73">
        <f t="shared" si="0"/>
        <v>458787791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458787791</v>
      </c>
      <c r="X12" s="73">
        <f t="shared" si="0"/>
        <v>211781242</v>
      </c>
      <c r="Y12" s="73">
        <f t="shared" si="0"/>
        <v>247006549</v>
      </c>
      <c r="Z12" s="170">
        <f>+IF(X12&lt;&gt;0,+(Y12/X12)*100,0)</f>
        <v>116.63287393507684</v>
      </c>
      <c r="AA12" s="74">
        <f>SUM(AA6:AA11)</f>
        <v>282374989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2.7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2.7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2.75">
      <c r="A17" s="249" t="s">
        <v>152</v>
      </c>
      <c r="B17" s="182"/>
      <c r="C17" s="155">
        <v>46569574</v>
      </c>
      <c r="D17" s="155"/>
      <c r="E17" s="59">
        <v>46565940</v>
      </c>
      <c r="F17" s="60">
        <v>46565940</v>
      </c>
      <c r="G17" s="60"/>
      <c r="H17" s="60">
        <v>46569574</v>
      </c>
      <c r="I17" s="60"/>
      <c r="J17" s="60"/>
      <c r="K17" s="60">
        <v>46569574</v>
      </c>
      <c r="L17" s="60">
        <v>46569574</v>
      </c>
      <c r="M17" s="60">
        <v>46569574</v>
      </c>
      <c r="N17" s="60">
        <v>46569574</v>
      </c>
      <c r="O17" s="60">
        <v>46569574</v>
      </c>
      <c r="P17" s="60">
        <v>46569574</v>
      </c>
      <c r="Q17" s="60">
        <v>46569574</v>
      </c>
      <c r="R17" s="60">
        <v>46569574</v>
      </c>
      <c r="S17" s="60"/>
      <c r="T17" s="60"/>
      <c r="U17" s="60"/>
      <c r="V17" s="60"/>
      <c r="W17" s="60">
        <v>46569574</v>
      </c>
      <c r="X17" s="60">
        <v>34924455</v>
      </c>
      <c r="Y17" s="60">
        <v>11645119</v>
      </c>
      <c r="Z17" s="140">
        <v>33.34</v>
      </c>
      <c r="AA17" s="62">
        <v>46565940</v>
      </c>
    </row>
    <row r="18" spans="1:27" ht="12.7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9" t="s">
        <v>154</v>
      </c>
      <c r="B19" s="182"/>
      <c r="C19" s="155">
        <v>1981950457</v>
      </c>
      <c r="D19" s="155"/>
      <c r="E19" s="59">
        <v>1977439839</v>
      </c>
      <c r="F19" s="60">
        <v>2029807165</v>
      </c>
      <c r="G19" s="60">
        <v>1115523</v>
      </c>
      <c r="H19" s="60">
        <v>1995487358</v>
      </c>
      <c r="I19" s="60">
        <v>-10135978</v>
      </c>
      <c r="J19" s="60">
        <v>-10135978</v>
      </c>
      <c r="K19" s="60">
        <v>1970579357</v>
      </c>
      <c r="L19" s="60">
        <v>1974510650</v>
      </c>
      <c r="M19" s="60">
        <v>1984354065</v>
      </c>
      <c r="N19" s="60">
        <v>1984354065</v>
      </c>
      <c r="O19" s="60">
        <v>1983246332</v>
      </c>
      <c r="P19" s="60">
        <v>1979664229</v>
      </c>
      <c r="Q19" s="60">
        <v>1976055116</v>
      </c>
      <c r="R19" s="60">
        <v>1976055116</v>
      </c>
      <c r="S19" s="60"/>
      <c r="T19" s="60"/>
      <c r="U19" s="60"/>
      <c r="V19" s="60"/>
      <c r="W19" s="60">
        <v>1976055116</v>
      </c>
      <c r="X19" s="60">
        <v>1522355374</v>
      </c>
      <c r="Y19" s="60">
        <v>453699742</v>
      </c>
      <c r="Z19" s="140">
        <v>29.8</v>
      </c>
      <c r="AA19" s="62">
        <v>2029807165</v>
      </c>
    </row>
    <row r="20" spans="1:27" ht="12.7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249" t="s">
        <v>157</v>
      </c>
      <c r="B22" s="182"/>
      <c r="C22" s="155">
        <v>5958265</v>
      </c>
      <c r="D22" s="155"/>
      <c r="E22" s="59">
        <v>1695447</v>
      </c>
      <c r="F22" s="60">
        <v>1695449</v>
      </c>
      <c r="G22" s="60"/>
      <c r="H22" s="60">
        <v>5958265</v>
      </c>
      <c r="I22" s="60"/>
      <c r="J22" s="60"/>
      <c r="K22" s="60">
        <v>5958265</v>
      </c>
      <c r="L22" s="60">
        <v>5958265</v>
      </c>
      <c r="M22" s="60">
        <v>5958265</v>
      </c>
      <c r="N22" s="60">
        <v>5958265</v>
      </c>
      <c r="O22" s="60">
        <v>5958265</v>
      </c>
      <c r="P22" s="60">
        <v>5958265</v>
      </c>
      <c r="Q22" s="60">
        <v>5958265</v>
      </c>
      <c r="R22" s="60">
        <v>5958265</v>
      </c>
      <c r="S22" s="60"/>
      <c r="T22" s="60"/>
      <c r="U22" s="60"/>
      <c r="V22" s="60"/>
      <c r="W22" s="60">
        <v>5958265</v>
      </c>
      <c r="X22" s="60">
        <v>1271587</v>
      </c>
      <c r="Y22" s="60">
        <v>4686678</v>
      </c>
      <c r="Z22" s="140">
        <v>368.57</v>
      </c>
      <c r="AA22" s="62">
        <v>1695449</v>
      </c>
    </row>
    <row r="23" spans="1:27" ht="12.75">
      <c r="A23" s="249" t="s">
        <v>158</v>
      </c>
      <c r="B23" s="182"/>
      <c r="C23" s="155">
        <v>18701</v>
      </c>
      <c r="D23" s="155"/>
      <c r="E23" s="59">
        <v>18701</v>
      </c>
      <c r="F23" s="60">
        <v>18701</v>
      </c>
      <c r="G23" s="159"/>
      <c r="H23" s="159">
        <v>18701</v>
      </c>
      <c r="I23" s="159"/>
      <c r="J23" s="60"/>
      <c r="K23" s="159">
        <v>18701</v>
      </c>
      <c r="L23" s="159">
        <v>18701</v>
      </c>
      <c r="M23" s="60">
        <v>18701</v>
      </c>
      <c r="N23" s="159">
        <v>18701</v>
      </c>
      <c r="O23" s="159">
        <v>18701</v>
      </c>
      <c r="P23" s="159">
        <v>18701</v>
      </c>
      <c r="Q23" s="60">
        <v>18701</v>
      </c>
      <c r="R23" s="159">
        <v>18701</v>
      </c>
      <c r="S23" s="159"/>
      <c r="T23" s="60"/>
      <c r="U23" s="159"/>
      <c r="V23" s="159"/>
      <c r="W23" s="159">
        <v>18701</v>
      </c>
      <c r="X23" s="60">
        <v>14026</v>
      </c>
      <c r="Y23" s="159">
        <v>4675</v>
      </c>
      <c r="Z23" s="141">
        <v>33.33</v>
      </c>
      <c r="AA23" s="225">
        <v>18701</v>
      </c>
    </row>
    <row r="24" spans="1:27" ht="12.75">
      <c r="A24" s="250" t="s">
        <v>57</v>
      </c>
      <c r="B24" s="253"/>
      <c r="C24" s="168">
        <f aca="true" t="shared" si="1" ref="C24:Y24">SUM(C15:C23)</f>
        <v>2034496997</v>
      </c>
      <c r="D24" s="168">
        <f>SUM(D15:D23)</f>
        <v>0</v>
      </c>
      <c r="E24" s="76">
        <f t="shared" si="1"/>
        <v>2025719927</v>
      </c>
      <c r="F24" s="77">
        <f t="shared" si="1"/>
        <v>2078087255</v>
      </c>
      <c r="G24" s="77">
        <f t="shared" si="1"/>
        <v>1115523</v>
      </c>
      <c r="H24" s="77">
        <f t="shared" si="1"/>
        <v>2048033898</v>
      </c>
      <c r="I24" s="77">
        <f t="shared" si="1"/>
        <v>-10135978</v>
      </c>
      <c r="J24" s="77">
        <f t="shared" si="1"/>
        <v>-10135978</v>
      </c>
      <c r="K24" s="77">
        <f t="shared" si="1"/>
        <v>2023125897</v>
      </c>
      <c r="L24" s="77">
        <f t="shared" si="1"/>
        <v>2027057190</v>
      </c>
      <c r="M24" s="77">
        <f t="shared" si="1"/>
        <v>2036900605</v>
      </c>
      <c r="N24" s="77">
        <f t="shared" si="1"/>
        <v>2036900605</v>
      </c>
      <c r="O24" s="77">
        <f t="shared" si="1"/>
        <v>2035792872</v>
      </c>
      <c r="P24" s="77">
        <f t="shared" si="1"/>
        <v>2032210769</v>
      </c>
      <c r="Q24" s="77">
        <f t="shared" si="1"/>
        <v>2028601656</v>
      </c>
      <c r="R24" s="77">
        <f t="shared" si="1"/>
        <v>2028601656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2028601656</v>
      </c>
      <c r="X24" s="77">
        <f t="shared" si="1"/>
        <v>1558565442</v>
      </c>
      <c r="Y24" s="77">
        <f t="shared" si="1"/>
        <v>470036214</v>
      </c>
      <c r="Z24" s="212">
        <f>+IF(X24&lt;&gt;0,+(Y24/X24)*100,0)</f>
        <v>30.158259726125763</v>
      </c>
      <c r="AA24" s="79">
        <f>SUM(AA15:AA23)</f>
        <v>2078087255</v>
      </c>
    </row>
    <row r="25" spans="1:27" ht="12.75">
      <c r="A25" s="250" t="s">
        <v>159</v>
      </c>
      <c r="B25" s="251"/>
      <c r="C25" s="168">
        <f aca="true" t="shared" si="2" ref="C25:Y25">+C12+C24</f>
        <v>2313697198</v>
      </c>
      <c r="D25" s="168">
        <f>+D12+D24</f>
        <v>0</v>
      </c>
      <c r="E25" s="72">
        <f t="shared" si="2"/>
        <v>2375915382</v>
      </c>
      <c r="F25" s="73">
        <f t="shared" si="2"/>
        <v>2360462244</v>
      </c>
      <c r="G25" s="73">
        <f t="shared" si="2"/>
        <v>73542125</v>
      </c>
      <c r="H25" s="73">
        <f t="shared" si="2"/>
        <v>2381222538</v>
      </c>
      <c r="I25" s="73">
        <f t="shared" si="2"/>
        <v>307014708</v>
      </c>
      <c r="J25" s="73">
        <f t="shared" si="2"/>
        <v>307014708</v>
      </c>
      <c r="K25" s="73">
        <f t="shared" si="2"/>
        <v>2278507652</v>
      </c>
      <c r="L25" s="73">
        <f t="shared" si="2"/>
        <v>2361971747</v>
      </c>
      <c r="M25" s="73">
        <f t="shared" si="2"/>
        <v>2388156461</v>
      </c>
      <c r="N25" s="73">
        <f t="shared" si="2"/>
        <v>2388156461</v>
      </c>
      <c r="O25" s="73">
        <f t="shared" si="2"/>
        <v>2388566071</v>
      </c>
      <c r="P25" s="73">
        <f t="shared" si="2"/>
        <v>2400845353</v>
      </c>
      <c r="Q25" s="73">
        <f t="shared" si="2"/>
        <v>2487389447</v>
      </c>
      <c r="R25" s="73">
        <f t="shared" si="2"/>
        <v>2487389447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2487389447</v>
      </c>
      <c r="X25" s="73">
        <f t="shared" si="2"/>
        <v>1770346684</v>
      </c>
      <c r="Y25" s="73">
        <f t="shared" si="2"/>
        <v>717042763</v>
      </c>
      <c r="Z25" s="170">
        <f>+IF(X25&lt;&gt;0,+(Y25/X25)*100,0)</f>
        <v>40.50295738571847</v>
      </c>
      <c r="AA25" s="74">
        <f>+AA12+AA24</f>
        <v>2360462244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9" t="s">
        <v>52</v>
      </c>
      <c r="B30" s="182"/>
      <c r="C30" s="155">
        <v>22163180</v>
      </c>
      <c r="D30" s="155"/>
      <c r="E30" s="59">
        <v>30000000</v>
      </c>
      <c r="F30" s="60">
        <v>24000000</v>
      </c>
      <c r="G30" s="60">
        <v>1026846</v>
      </c>
      <c r="H30" s="60">
        <v>22163180</v>
      </c>
      <c r="I30" s="60">
        <v>22163180</v>
      </c>
      <c r="J30" s="60">
        <v>22163180</v>
      </c>
      <c r="K30" s="60">
        <v>22163180</v>
      </c>
      <c r="L30" s="60">
        <v>22163180</v>
      </c>
      <c r="M30" s="60">
        <v>22163180</v>
      </c>
      <c r="N30" s="60">
        <v>22163180</v>
      </c>
      <c r="O30" s="60">
        <v>22163180</v>
      </c>
      <c r="P30" s="60">
        <v>22163180</v>
      </c>
      <c r="Q30" s="60">
        <v>22163180</v>
      </c>
      <c r="R30" s="60">
        <v>22163180</v>
      </c>
      <c r="S30" s="60"/>
      <c r="T30" s="60"/>
      <c r="U30" s="60"/>
      <c r="V30" s="60"/>
      <c r="W30" s="60">
        <v>22163180</v>
      </c>
      <c r="X30" s="60">
        <v>18000000</v>
      </c>
      <c r="Y30" s="60">
        <v>4163180</v>
      </c>
      <c r="Z30" s="140">
        <v>23.13</v>
      </c>
      <c r="AA30" s="62">
        <v>24000000</v>
      </c>
    </row>
    <row r="31" spans="1:27" ht="12.75">
      <c r="A31" s="249" t="s">
        <v>163</v>
      </c>
      <c r="B31" s="182"/>
      <c r="C31" s="155">
        <v>15315894</v>
      </c>
      <c r="D31" s="155"/>
      <c r="E31" s="59">
        <v>14323500</v>
      </c>
      <c r="F31" s="60">
        <v>16081689</v>
      </c>
      <c r="G31" s="60">
        <v>84620</v>
      </c>
      <c r="H31" s="60">
        <v>15476419</v>
      </c>
      <c r="I31" s="60">
        <v>15545264</v>
      </c>
      <c r="J31" s="60">
        <v>15545264</v>
      </c>
      <c r="K31" s="60">
        <v>15545264</v>
      </c>
      <c r="L31" s="60">
        <v>15762635</v>
      </c>
      <c r="M31" s="60">
        <v>15934331</v>
      </c>
      <c r="N31" s="60">
        <v>15934331</v>
      </c>
      <c r="O31" s="60">
        <v>16010671</v>
      </c>
      <c r="P31" s="60">
        <v>16068827</v>
      </c>
      <c r="Q31" s="60">
        <v>16125245</v>
      </c>
      <c r="R31" s="60">
        <v>16125245</v>
      </c>
      <c r="S31" s="60"/>
      <c r="T31" s="60"/>
      <c r="U31" s="60"/>
      <c r="V31" s="60"/>
      <c r="W31" s="60">
        <v>16125245</v>
      </c>
      <c r="X31" s="60">
        <v>12061267</v>
      </c>
      <c r="Y31" s="60">
        <v>4063978</v>
      </c>
      <c r="Z31" s="140">
        <v>33.69</v>
      </c>
      <c r="AA31" s="62">
        <v>16081689</v>
      </c>
    </row>
    <row r="32" spans="1:27" ht="12.75">
      <c r="A32" s="249" t="s">
        <v>164</v>
      </c>
      <c r="B32" s="182"/>
      <c r="C32" s="155">
        <v>96342114</v>
      </c>
      <c r="D32" s="155"/>
      <c r="E32" s="59">
        <v>102377193</v>
      </c>
      <c r="F32" s="60">
        <v>101159219</v>
      </c>
      <c r="G32" s="60">
        <v>-42204631</v>
      </c>
      <c r="H32" s="60">
        <v>54181632</v>
      </c>
      <c r="I32" s="60">
        <v>52529511</v>
      </c>
      <c r="J32" s="60">
        <v>52529511</v>
      </c>
      <c r="K32" s="60">
        <v>80019197</v>
      </c>
      <c r="L32" s="60">
        <v>77546475</v>
      </c>
      <c r="M32" s="60">
        <v>78858422</v>
      </c>
      <c r="N32" s="60">
        <v>78858422</v>
      </c>
      <c r="O32" s="60">
        <v>76077931</v>
      </c>
      <c r="P32" s="60">
        <v>81287859</v>
      </c>
      <c r="Q32" s="60">
        <v>82172654</v>
      </c>
      <c r="R32" s="60">
        <v>82172654</v>
      </c>
      <c r="S32" s="60"/>
      <c r="T32" s="60"/>
      <c r="U32" s="60"/>
      <c r="V32" s="60"/>
      <c r="W32" s="60">
        <v>82172654</v>
      </c>
      <c r="X32" s="60">
        <v>75869414</v>
      </c>
      <c r="Y32" s="60">
        <v>6303240</v>
      </c>
      <c r="Z32" s="140">
        <v>8.31</v>
      </c>
      <c r="AA32" s="62">
        <v>101159219</v>
      </c>
    </row>
    <row r="33" spans="1:27" ht="12.75">
      <c r="A33" s="249" t="s">
        <v>165</v>
      </c>
      <c r="B33" s="182"/>
      <c r="C33" s="155"/>
      <c r="D33" s="155"/>
      <c r="E33" s="59"/>
      <c r="F33" s="60"/>
      <c r="G33" s="60"/>
      <c r="H33" s="60"/>
      <c r="I33" s="60">
        <v>2650255</v>
      </c>
      <c r="J33" s="60">
        <v>2650255</v>
      </c>
      <c r="K33" s="60">
        <v>3404479</v>
      </c>
      <c r="L33" s="60">
        <v>-436143</v>
      </c>
      <c r="M33" s="60">
        <v>381801</v>
      </c>
      <c r="N33" s="60">
        <v>381801</v>
      </c>
      <c r="O33" s="60">
        <v>421052</v>
      </c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2.75">
      <c r="A34" s="250" t="s">
        <v>58</v>
      </c>
      <c r="B34" s="251"/>
      <c r="C34" s="168">
        <f aca="true" t="shared" si="3" ref="C34:Y34">SUM(C29:C33)</f>
        <v>133821188</v>
      </c>
      <c r="D34" s="168">
        <f>SUM(D29:D33)</f>
        <v>0</v>
      </c>
      <c r="E34" s="72">
        <f t="shared" si="3"/>
        <v>146700693</v>
      </c>
      <c r="F34" s="73">
        <f t="shared" si="3"/>
        <v>141240908</v>
      </c>
      <c r="G34" s="73">
        <f t="shared" si="3"/>
        <v>-41093165</v>
      </c>
      <c r="H34" s="73">
        <f t="shared" si="3"/>
        <v>91821231</v>
      </c>
      <c r="I34" s="73">
        <f t="shared" si="3"/>
        <v>92888210</v>
      </c>
      <c r="J34" s="73">
        <f t="shared" si="3"/>
        <v>92888210</v>
      </c>
      <c r="K34" s="73">
        <f t="shared" si="3"/>
        <v>121132120</v>
      </c>
      <c r="L34" s="73">
        <f t="shared" si="3"/>
        <v>115036147</v>
      </c>
      <c r="M34" s="73">
        <f t="shared" si="3"/>
        <v>117337734</v>
      </c>
      <c r="N34" s="73">
        <f t="shared" si="3"/>
        <v>117337734</v>
      </c>
      <c r="O34" s="73">
        <f t="shared" si="3"/>
        <v>114672834</v>
      </c>
      <c r="P34" s="73">
        <f t="shared" si="3"/>
        <v>119519866</v>
      </c>
      <c r="Q34" s="73">
        <f t="shared" si="3"/>
        <v>120461079</v>
      </c>
      <c r="R34" s="73">
        <f t="shared" si="3"/>
        <v>120461079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120461079</v>
      </c>
      <c r="X34" s="73">
        <f t="shared" si="3"/>
        <v>105930681</v>
      </c>
      <c r="Y34" s="73">
        <f t="shared" si="3"/>
        <v>14530398</v>
      </c>
      <c r="Z34" s="170">
        <f>+IF(X34&lt;&gt;0,+(Y34/X34)*100,0)</f>
        <v>13.716892842405121</v>
      </c>
      <c r="AA34" s="74">
        <f>SUM(AA29:AA33)</f>
        <v>141240908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2.75">
      <c r="A37" s="249" t="s">
        <v>52</v>
      </c>
      <c r="B37" s="182"/>
      <c r="C37" s="155">
        <v>137558345</v>
      </c>
      <c r="D37" s="155"/>
      <c r="E37" s="59">
        <v>170471879</v>
      </c>
      <c r="F37" s="60">
        <v>169291501</v>
      </c>
      <c r="G37" s="60">
        <v>-465013</v>
      </c>
      <c r="H37" s="60">
        <v>136669653</v>
      </c>
      <c r="I37" s="60">
        <v>135916574</v>
      </c>
      <c r="J37" s="60">
        <v>135916574</v>
      </c>
      <c r="K37" s="60">
        <v>135384539</v>
      </c>
      <c r="L37" s="60">
        <v>134908188</v>
      </c>
      <c r="M37" s="60">
        <v>126782839</v>
      </c>
      <c r="N37" s="60">
        <v>126782839</v>
      </c>
      <c r="O37" s="60">
        <v>132005078</v>
      </c>
      <c r="P37" s="60">
        <v>131439238</v>
      </c>
      <c r="Q37" s="60">
        <v>174273458</v>
      </c>
      <c r="R37" s="60">
        <v>174273458</v>
      </c>
      <c r="S37" s="60"/>
      <c r="T37" s="60"/>
      <c r="U37" s="60"/>
      <c r="V37" s="60"/>
      <c r="W37" s="60">
        <v>174273458</v>
      </c>
      <c r="X37" s="60">
        <v>126968626</v>
      </c>
      <c r="Y37" s="60">
        <v>47304832</v>
      </c>
      <c r="Z37" s="140">
        <v>37.26</v>
      </c>
      <c r="AA37" s="62">
        <v>169291501</v>
      </c>
    </row>
    <row r="38" spans="1:27" ht="12.75">
      <c r="A38" s="249" t="s">
        <v>165</v>
      </c>
      <c r="B38" s="182"/>
      <c r="C38" s="155">
        <v>52130893</v>
      </c>
      <c r="D38" s="155"/>
      <c r="E38" s="59">
        <v>49031692</v>
      </c>
      <c r="F38" s="60">
        <v>54737438</v>
      </c>
      <c r="G38" s="60"/>
      <c r="H38" s="60">
        <v>52130893</v>
      </c>
      <c r="I38" s="60">
        <v>52130893</v>
      </c>
      <c r="J38" s="60">
        <v>52130893</v>
      </c>
      <c r="K38" s="60">
        <v>52130893</v>
      </c>
      <c r="L38" s="60">
        <v>52130893</v>
      </c>
      <c r="M38" s="60">
        <v>52130893</v>
      </c>
      <c r="N38" s="60">
        <v>52130893</v>
      </c>
      <c r="O38" s="60">
        <v>52130893</v>
      </c>
      <c r="P38" s="60">
        <v>52130893</v>
      </c>
      <c r="Q38" s="60">
        <v>52130893</v>
      </c>
      <c r="R38" s="60">
        <v>52130893</v>
      </c>
      <c r="S38" s="60"/>
      <c r="T38" s="60"/>
      <c r="U38" s="60"/>
      <c r="V38" s="60"/>
      <c r="W38" s="60">
        <v>52130893</v>
      </c>
      <c r="X38" s="60">
        <v>41053079</v>
      </c>
      <c r="Y38" s="60">
        <v>11077814</v>
      </c>
      <c r="Z38" s="140">
        <v>26.98</v>
      </c>
      <c r="AA38" s="62">
        <v>54737438</v>
      </c>
    </row>
    <row r="39" spans="1:27" ht="12.75">
      <c r="A39" s="250" t="s">
        <v>59</v>
      </c>
      <c r="B39" s="253"/>
      <c r="C39" s="168">
        <f aca="true" t="shared" si="4" ref="C39:Y39">SUM(C37:C38)</f>
        <v>189689238</v>
      </c>
      <c r="D39" s="168">
        <f>SUM(D37:D38)</f>
        <v>0</v>
      </c>
      <c r="E39" s="76">
        <f t="shared" si="4"/>
        <v>219503571</v>
      </c>
      <c r="F39" s="77">
        <f t="shared" si="4"/>
        <v>224028939</v>
      </c>
      <c r="G39" s="77">
        <f t="shared" si="4"/>
        <v>-465013</v>
      </c>
      <c r="H39" s="77">
        <f t="shared" si="4"/>
        <v>188800546</v>
      </c>
      <c r="I39" s="77">
        <f t="shared" si="4"/>
        <v>188047467</v>
      </c>
      <c r="J39" s="77">
        <f t="shared" si="4"/>
        <v>188047467</v>
      </c>
      <c r="K39" s="77">
        <f t="shared" si="4"/>
        <v>187515432</v>
      </c>
      <c r="L39" s="77">
        <f t="shared" si="4"/>
        <v>187039081</v>
      </c>
      <c r="M39" s="77">
        <f t="shared" si="4"/>
        <v>178913732</v>
      </c>
      <c r="N39" s="77">
        <f t="shared" si="4"/>
        <v>178913732</v>
      </c>
      <c r="O39" s="77">
        <f t="shared" si="4"/>
        <v>184135971</v>
      </c>
      <c r="P39" s="77">
        <f t="shared" si="4"/>
        <v>183570131</v>
      </c>
      <c r="Q39" s="77">
        <f t="shared" si="4"/>
        <v>226404351</v>
      </c>
      <c r="R39" s="77">
        <f t="shared" si="4"/>
        <v>226404351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226404351</v>
      </c>
      <c r="X39" s="77">
        <f t="shared" si="4"/>
        <v>168021705</v>
      </c>
      <c r="Y39" s="77">
        <f t="shared" si="4"/>
        <v>58382646</v>
      </c>
      <c r="Z39" s="212">
        <f>+IF(X39&lt;&gt;0,+(Y39/X39)*100,0)</f>
        <v>34.747085800611295</v>
      </c>
      <c r="AA39" s="79">
        <f>SUM(AA37:AA38)</f>
        <v>224028939</v>
      </c>
    </row>
    <row r="40" spans="1:27" ht="12.75">
      <c r="A40" s="250" t="s">
        <v>167</v>
      </c>
      <c r="B40" s="251"/>
      <c r="C40" s="168">
        <f aca="true" t="shared" si="5" ref="C40:Y40">+C34+C39</f>
        <v>323510426</v>
      </c>
      <c r="D40" s="168">
        <f>+D34+D39</f>
        <v>0</v>
      </c>
      <c r="E40" s="72">
        <f t="shared" si="5"/>
        <v>366204264</v>
      </c>
      <c r="F40" s="73">
        <f t="shared" si="5"/>
        <v>365269847</v>
      </c>
      <c r="G40" s="73">
        <f t="shared" si="5"/>
        <v>-41558178</v>
      </c>
      <c r="H40" s="73">
        <f t="shared" si="5"/>
        <v>280621777</v>
      </c>
      <c r="I40" s="73">
        <f t="shared" si="5"/>
        <v>280935677</v>
      </c>
      <c r="J40" s="73">
        <f t="shared" si="5"/>
        <v>280935677</v>
      </c>
      <c r="K40" s="73">
        <f t="shared" si="5"/>
        <v>308647552</v>
      </c>
      <c r="L40" s="73">
        <f t="shared" si="5"/>
        <v>302075228</v>
      </c>
      <c r="M40" s="73">
        <f t="shared" si="5"/>
        <v>296251466</v>
      </c>
      <c r="N40" s="73">
        <f t="shared" si="5"/>
        <v>296251466</v>
      </c>
      <c r="O40" s="73">
        <f t="shared" si="5"/>
        <v>298808805</v>
      </c>
      <c r="P40" s="73">
        <f t="shared" si="5"/>
        <v>303089997</v>
      </c>
      <c r="Q40" s="73">
        <f t="shared" si="5"/>
        <v>346865430</v>
      </c>
      <c r="R40" s="73">
        <f t="shared" si="5"/>
        <v>346865430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346865430</v>
      </c>
      <c r="X40" s="73">
        <f t="shared" si="5"/>
        <v>273952386</v>
      </c>
      <c r="Y40" s="73">
        <f t="shared" si="5"/>
        <v>72913044</v>
      </c>
      <c r="Z40" s="170">
        <f>+IF(X40&lt;&gt;0,+(Y40/X40)*100,0)</f>
        <v>26.61522502673147</v>
      </c>
      <c r="AA40" s="74">
        <f>+AA34+AA39</f>
        <v>365269847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2.75">
      <c r="A42" s="255" t="s">
        <v>168</v>
      </c>
      <c r="B42" s="256" t="s">
        <v>96</v>
      </c>
      <c r="C42" s="257">
        <f aca="true" t="shared" si="6" ref="C42:Y42">+C25-C40</f>
        <v>1990186772</v>
      </c>
      <c r="D42" s="257">
        <f>+D25-D40</f>
        <v>0</v>
      </c>
      <c r="E42" s="258">
        <f t="shared" si="6"/>
        <v>2009711118</v>
      </c>
      <c r="F42" s="259">
        <f t="shared" si="6"/>
        <v>1995192397</v>
      </c>
      <c r="G42" s="259">
        <f t="shared" si="6"/>
        <v>115100303</v>
      </c>
      <c r="H42" s="259">
        <f t="shared" si="6"/>
        <v>2100600761</v>
      </c>
      <c r="I42" s="259">
        <f t="shared" si="6"/>
        <v>26079031</v>
      </c>
      <c r="J42" s="259">
        <f t="shared" si="6"/>
        <v>26079031</v>
      </c>
      <c r="K42" s="259">
        <f t="shared" si="6"/>
        <v>1969860100</v>
      </c>
      <c r="L42" s="259">
        <f t="shared" si="6"/>
        <v>2059896519</v>
      </c>
      <c r="M42" s="259">
        <f t="shared" si="6"/>
        <v>2091904995</v>
      </c>
      <c r="N42" s="259">
        <f t="shared" si="6"/>
        <v>2091904995</v>
      </c>
      <c r="O42" s="259">
        <f t="shared" si="6"/>
        <v>2089757266</v>
      </c>
      <c r="P42" s="259">
        <f t="shared" si="6"/>
        <v>2097755356</v>
      </c>
      <c r="Q42" s="259">
        <f t="shared" si="6"/>
        <v>2140524017</v>
      </c>
      <c r="R42" s="259">
        <f t="shared" si="6"/>
        <v>2140524017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2140524017</v>
      </c>
      <c r="X42" s="259">
        <f t="shared" si="6"/>
        <v>1496394298</v>
      </c>
      <c r="Y42" s="259">
        <f t="shared" si="6"/>
        <v>644129719</v>
      </c>
      <c r="Z42" s="260">
        <f>+IF(X42&lt;&gt;0,+(Y42/X42)*100,0)</f>
        <v>43.045453986352996</v>
      </c>
      <c r="AA42" s="261">
        <f>+AA25-AA40</f>
        <v>1995192397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2.7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2.75">
      <c r="A45" s="249" t="s">
        <v>170</v>
      </c>
      <c r="B45" s="182"/>
      <c r="C45" s="155">
        <v>1990186772</v>
      </c>
      <c r="D45" s="155"/>
      <c r="E45" s="59">
        <v>1910439019</v>
      </c>
      <c r="F45" s="60">
        <v>1995192397</v>
      </c>
      <c r="G45" s="60">
        <v>115100303</v>
      </c>
      <c r="H45" s="60">
        <v>2100600761</v>
      </c>
      <c r="I45" s="60">
        <v>26079031</v>
      </c>
      <c r="J45" s="60">
        <v>26079031</v>
      </c>
      <c r="K45" s="60">
        <v>1969860100</v>
      </c>
      <c r="L45" s="60">
        <v>2059896519</v>
      </c>
      <c r="M45" s="60">
        <v>2091904995</v>
      </c>
      <c r="N45" s="60">
        <v>2091904995</v>
      </c>
      <c r="O45" s="60">
        <v>2089757266</v>
      </c>
      <c r="P45" s="60">
        <v>2097755356</v>
      </c>
      <c r="Q45" s="60">
        <v>2140524017</v>
      </c>
      <c r="R45" s="60">
        <v>2140524017</v>
      </c>
      <c r="S45" s="60"/>
      <c r="T45" s="60"/>
      <c r="U45" s="60"/>
      <c r="V45" s="60"/>
      <c r="W45" s="60">
        <v>2140524017</v>
      </c>
      <c r="X45" s="60">
        <v>1496394298</v>
      </c>
      <c r="Y45" s="60">
        <v>644129719</v>
      </c>
      <c r="Z45" s="139">
        <v>43.05</v>
      </c>
      <c r="AA45" s="62">
        <v>1995192397</v>
      </c>
    </row>
    <row r="46" spans="1:27" ht="12.75">
      <c r="A46" s="249" t="s">
        <v>171</v>
      </c>
      <c r="B46" s="182"/>
      <c r="C46" s="155"/>
      <c r="D46" s="155"/>
      <c r="E46" s="59">
        <v>99272099</v>
      </c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39"/>
      <c r="AA46" s="62"/>
    </row>
    <row r="47" spans="1:27" ht="12.7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2.75">
      <c r="A48" s="262" t="s">
        <v>173</v>
      </c>
      <c r="B48" s="263" t="s">
        <v>96</v>
      </c>
      <c r="C48" s="217">
        <f aca="true" t="shared" si="7" ref="C48:Y48">SUM(C45:C47)</f>
        <v>1990186772</v>
      </c>
      <c r="D48" s="217">
        <f>SUM(D45:D47)</f>
        <v>0</v>
      </c>
      <c r="E48" s="264">
        <f t="shared" si="7"/>
        <v>2009711118</v>
      </c>
      <c r="F48" s="219">
        <f t="shared" si="7"/>
        <v>1995192397</v>
      </c>
      <c r="G48" s="219">
        <f t="shared" si="7"/>
        <v>115100303</v>
      </c>
      <c r="H48" s="219">
        <f t="shared" si="7"/>
        <v>2100600761</v>
      </c>
      <c r="I48" s="219">
        <f t="shared" si="7"/>
        <v>26079031</v>
      </c>
      <c r="J48" s="219">
        <f t="shared" si="7"/>
        <v>26079031</v>
      </c>
      <c r="K48" s="219">
        <f t="shared" si="7"/>
        <v>1969860100</v>
      </c>
      <c r="L48" s="219">
        <f t="shared" si="7"/>
        <v>2059896519</v>
      </c>
      <c r="M48" s="219">
        <f t="shared" si="7"/>
        <v>2091904995</v>
      </c>
      <c r="N48" s="219">
        <f t="shared" si="7"/>
        <v>2091904995</v>
      </c>
      <c r="O48" s="219">
        <f t="shared" si="7"/>
        <v>2089757266</v>
      </c>
      <c r="P48" s="219">
        <f t="shared" si="7"/>
        <v>2097755356</v>
      </c>
      <c r="Q48" s="219">
        <f t="shared" si="7"/>
        <v>2140524017</v>
      </c>
      <c r="R48" s="219">
        <f t="shared" si="7"/>
        <v>2140524017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2140524017</v>
      </c>
      <c r="X48" s="219">
        <f t="shared" si="7"/>
        <v>1496394298</v>
      </c>
      <c r="Y48" s="219">
        <f t="shared" si="7"/>
        <v>644129719</v>
      </c>
      <c r="Z48" s="265">
        <f>+IF(X48&lt;&gt;0,+(Y48/X48)*100,0)</f>
        <v>43.045453986352996</v>
      </c>
      <c r="AA48" s="232">
        <f>SUM(AA45:AA47)</f>
        <v>1995192397</v>
      </c>
    </row>
    <row r="49" spans="1:27" ht="12.75">
      <c r="A49" s="266" t="s">
        <v>288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51" t="s">
        <v>297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267" t="s">
        <v>298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177</v>
      </c>
      <c r="B6" s="182"/>
      <c r="C6" s="155">
        <v>148881348</v>
      </c>
      <c r="D6" s="155"/>
      <c r="E6" s="59">
        <v>155056726</v>
      </c>
      <c r="F6" s="60">
        <v>188107020</v>
      </c>
      <c r="G6" s="60">
        <v>15675336</v>
      </c>
      <c r="H6" s="60">
        <v>13184770</v>
      </c>
      <c r="I6" s="60">
        <v>-2449123</v>
      </c>
      <c r="J6" s="60">
        <v>26410983</v>
      </c>
      <c r="K6" s="60">
        <v>-668753</v>
      </c>
      <c r="L6" s="60">
        <v>31126122</v>
      </c>
      <c r="M6" s="60">
        <v>16166339</v>
      </c>
      <c r="N6" s="60">
        <v>46623708</v>
      </c>
      <c r="O6" s="60">
        <v>16150944</v>
      </c>
      <c r="P6" s="60">
        <v>16463488</v>
      </c>
      <c r="Q6" s="60">
        <v>16162288</v>
      </c>
      <c r="R6" s="60">
        <v>48776720</v>
      </c>
      <c r="S6" s="60"/>
      <c r="T6" s="60"/>
      <c r="U6" s="60"/>
      <c r="V6" s="60"/>
      <c r="W6" s="60">
        <v>121811411</v>
      </c>
      <c r="X6" s="60">
        <v>141073513</v>
      </c>
      <c r="Y6" s="60">
        <v>-19262102</v>
      </c>
      <c r="Z6" s="140">
        <v>-13.65</v>
      </c>
      <c r="AA6" s="62">
        <v>188107020</v>
      </c>
    </row>
    <row r="7" spans="1:27" ht="12.75">
      <c r="A7" s="249" t="s">
        <v>32</v>
      </c>
      <c r="B7" s="182"/>
      <c r="C7" s="155">
        <v>476017971</v>
      </c>
      <c r="D7" s="155"/>
      <c r="E7" s="59">
        <v>576649148</v>
      </c>
      <c r="F7" s="60">
        <v>526796082</v>
      </c>
      <c r="G7" s="60">
        <v>38771215</v>
      </c>
      <c r="H7" s="60">
        <v>29974918</v>
      </c>
      <c r="I7" s="60">
        <v>54287534</v>
      </c>
      <c r="J7" s="60">
        <v>123033667</v>
      </c>
      <c r="K7" s="60">
        <v>51428</v>
      </c>
      <c r="L7" s="60">
        <v>100573972</v>
      </c>
      <c r="M7" s="60">
        <v>45635470</v>
      </c>
      <c r="N7" s="60">
        <v>146260870</v>
      </c>
      <c r="O7" s="60">
        <v>45826569</v>
      </c>
      <c r="P7" s="60">
        <v>47124522</v>
      </c>
      <c r="Q7" s="60">
        <v>43431457</v>
      </c>
      <c r="R7" s="60">
        <v>136382548</v>
      </c>
      <c r="S7" s="60"/>
      <c r="T7" s="60"/>
      <c r="U7" s="60"/>
      <c r="V7" s="60"/>
      <c r="W7" s="60">
        <v>405677085</v>
      </c>
      <c r="X7" s="60">
        <v>374318229</v>
      </c>
      <c r="Y7" s="60">
        <v>31358856</v>
      </c>
      <c r="Z7" s="140">
        <v>8.38</v>
      </c>
      <c r="AA7" s="62">
        <v>526796082</v>
      </c>
    </row>
    <row r="8" spans="1:27" ht="12.75">
      <c r="A8" s="249" t="s">
        <v>178</v>
      </c>
      <c r="B8" s="182"/>
      <c r="C8" s="155">
        <v>67045118</v>
      </c>
      <c r="D8" s="155"/>
      <c r="E8" s="59">
        <v>81653229</v>
      </c>
      <c r="F8" s="60">
        <v>73618585</v>
      </c>
      <c r="G8" s="60">
        <v>13539309</v>
      </c>
      <c r="H8" s="60">
        <v>10480641</v>
      </c>
      <c r="I8" s="60">
        <v>20060560</v>
      </c>
      <c r="J8" s="60">
        <v>44080510</v>
      </c>
      <c r="K8" s="60">
        <v>856111</v>
      </c>
      <c r="L8" s="60">
        <v>38503210</v>
      </c>
      <c r="M8" s="60">
        <v>716864</v>
      </c>
      <c r="N8" s="60">
        <v>40076185</v>
      </c>
      <c r="O8" s="60">
        <v>6531471</v>
      </c>
      <c r="P8" s="60">
        <v>-9250904</v>
      </c>
      <c r="Q8" s="60">
        <v>1258414</v>
      </c>
      <c r="R8" s="60">
        <v>-1461019</v>
      </c>
      <c r="S8" s="60"/>
      <c r="T8" s="60"/>
      <c r="U8" s="60"/>
      <c r="V8" s="60"/>
      <c r="W8" s="60">
        <v>82695676</v>
      </c>
      <c r="X8" s="60">
        <v>63278466</v>
      </c>
      <c r="Y8" s="60">
        <v>19417210</v>
      </c>
      <c r="Z8" s="140">
        <v>30.69</v>
      </c>
      <c r="AA8" s="62">
        <v>73618585</v>
      </c>
    </row>
    <row r="9" spans="1:27" ht="12.75">
      <c r="A9" s="249" t="s">
        <v>179</v>
      </c>
      <c r="B9" s="182"/>
      <c r="C9" s="155">
        <v>92056376</v>
      </c>
      <c r="D9" s="155"/>
      <c r="E9" s="59">
        <v>105451199</v>
      </c>
      <c r="F9" s="60">
        <v>105551196</v>
      </c>
      <c r="G9" s="60">
        <v>37515000</v>
      </c>
      <c r="H9" s="60">
        <v>6483000</v>
      </c>
      <c r="I9" s="60"/>
      <c r="J9" s="60">
        <v>43998000</v>
      </c>
      <c r="K9" s="60">
        <v>62000</v>
      </c>
      <c r="L9" s="60">
        <v>494287</v>
      </c>
      <c r="M9" s="60">
        <v>22269293</v>
      </c>
      <c r="N9" s="60">
        <v>22825580</v>
      </c>
      <c r="O9" s="60">
        <v>782203</v>
      </c>
      <c r="P9" s="60">
        <v>1030627</v>
      </c>
      <c r="Q9" s="60">
        <v>30276636</v>
      </c>
      <c r="R9" s="60">
        <v>32089466</v>
      </c>
      <c r="S9" s="60"/>
      <c r="T9" s="60"/>
      <c r="U9" s="60"/>
      <c r="V9" s="60"/>
      <c r="W9" s="60">
        <v>98913046</v>
      </c>
      <c r="X9" s="60">
        <v>89834151</v>
      </c>
      <c r="Y9" s="60">
        <v>9078895</v>
      </c>
      <c r="Z9" s="140">
        <v>10.11</v>
      </c>
      <c r="AA9" s="62">
        <v>105551196</v>
      </c>
    </row>
    <row r="10" spans="1:27" ht="12.75">
      <c r="A10" s="249" t="s">
        <v>180</v>
      </c>
      <c r="B10" s="182"/>
      <c r="C10" s="155">
        <v>41797301</v>
      </c>
      <c r="D10" s="155"/>
      <c r="E10" s="59">
        <v>56727001</v>
      </c>
      <c r="F10" s="60">
        <v>62427000</v>
      </c>
      <c r="G10" s="60">
        <v>28410000</v>
      </c>
      <c r="H10" s="60"/>
      <c r="I10" s="60"/>
      <c r="J10" s="60">
        <v>28410000</v>
      </c>
      <c r="K10" s="60">
        <v>11238000</v>
      </c>
      <c r="L10" s="60">
        <v>10000</v>
      </c>
      <c r="M10" s="60">
        <v>5519000</v>
      </c>
      <c r="N10" s="60">
        <v>16767000</v>
      </c>
      <c r="O10" s="60">
        <v>10023105</v>
      </c>
      <c r="P10" s="60">
        <v>300000</v>
      </c>
      <c r="Q10" s="60">
        <v>13021916</v>
      </c>
      <c r="R10" s="60">
        <v>23345021</v>
      </c>
      <c r="S10" s="60"/>
      <c r="T10" s="60"/>
      <c r="U10" s="60"/>
      <c r="V10" s="60"/>
      <c r="W10" s="60">
        <v>68522021</v>
      </c>
      <c r="X10" s="60">
        <v>42695244</v>
      </c>
      <c r="Y10" s="60">
        <v>25826777</v>
      </c>
      <c r="Z10" s="140">
        <v>60.49</v>
      </c>
      <c r="AA10" s="62">
        <v>62427000</v>
      </c>
    </row>
    <row r="11" spans="1:27" ht="12.75">
      <c r="A11" s="249" t="s">
        <v>181</v>
      </c>
      <c r="B11" s="182"/>
      <c r="C11" s="155">
        <v>18688826</v>
      </c>
      <c r="D11" s="155"/>
      <c r="E11" s="59">
        <v>12810008</v>
      </c>
      <c r="F11" s="60">
        <v>13809998</v>
      </c>
      <c r="G11" s="60">
        <v>894107</v>
      </c>
      <c r="H11" s="60">
        <v>1718032</v>
      </c>
      <c r="I11" s="60">
        <v>-1982166</v>
      </c>
      <c r="J11" s="60">
        <v>629973</v>
      </c>
      <c r="K11" s="60">
        <v>428342</v>
      </c>
      <c r="L11" s="60">
        <v>300399</v>
      </c>
      <c r="M11" s="60">
        <v>1186812</v>
      </c>
      <c r="N11" s="60">
        <v>1915553</v>
      </c>
      <c r="O11" s="60">
        <v>1196852</v>
      </c>
      <c r="P11" s="60">
        <v>849895</v>
      </c>
      <c r="Q11" s="60">
        <v>1337658</v>
      </c>
      <c r="R11" s="60">
        <v>3384405</v>
      </c>
      <c r="S11" s="60"/>
      <c r="T11" s="60"/>
      <c r="U11" s="60"/>
      <c r="V11" s="60"/>
      <c r="W11" s="60">
        <v>5929931</v>
      </c>
      <c r="X11" s="60">
        <v>8177762</v>
      </c>
      <c r="Y11" s="60">
        <v>-2247831</v>
      </c>
      <c r="Z11" s="140">
        <v>-27.49</v>
      </c>
      <c r="AA11" s="62">
        <v>13809998</v>
      </c>
    </row>
    <row r="12" spans="1:27" ht="12.75">
      <c r="A12" s="249" t="s">
        <v>182</v>
      </c>
      <c r="B12" s="182"/>
      <c r="C12" s="155"/>
      <c r="D12" s="155"/>
      <c r="E12" s="59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242" t="s">
        <v>183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9" t="s">
        <v>184</v>
      </c>
      <c r="B14" s="182"/>
      <c r="C14" s="155">
        <v>-685730689</v>
      </c>
      <c r="D14" s="155"/>
      <c r="E14" s="59">
        <v>-771745475</v>
      </c>
      <c r="F14" s="60">
        <v>-804220084</v>
      </c>
      <c r="G14" s="60">
        <v>-71083885</v>
      </c>
      <c r="H14" s="60">
        <v>-64937992</v>
      </c>
      <c r="I14" s="60">
        <v>-63312595</v>
      </c>
      <c r="J14" s="60">
        <v>-199334472</v>
      </c>
      <c r="K14" s="60">
        <v>-65830388</v>
      </c>
      <c r="L14" s="60">
        <v>-69262229</v>
      </c>
      <c r="M14" s="60">
        <v>-57013719</v>
      </c>
      <c r="N14" s="60">
        <v>-192106336</v>
      </c>
      <c r="O14" s="60">
        <v>-56057970</v>
      </c>
      <c r="P14" s="60">
        <v>-49185595</v>
      </c>
      <c r="Q14" s="60">
        <v>-55921503</v>
      </c>
      <c r="R14" s="60">
        <v>-161165068</v>
      </c>
      <c r="S14" s="60"/>
      <c r="T14" s="60"/>
      <c r="U14" s="60"/>
      <c r="V14" s="60"/>
      <c r="W14" s="60">
        <v>-552605876</v>
      </c>
      <c r="X14" s="60">
        <v>-603165447</v>
      </c>
      <c r="Y14" s="60">
        <v>50559571</v>
      </c>
      <c r="Z14" s="140">
        <v>-8.38</v>
      </c>
      <c r="AA14" s="62">
        <v>-804220084</v>
      </c>
    </row>
    <row r="15" spans="1:27" ht="12.75">
      <c r="A15" s="249" t="s">
        <v>40</v>
      </c>
      <c r="B15" s="182"/>
      <c r="C15" s="155">
        <v>-18795842</v>
      </c>
      <c r="D15" s="155"/>
      <c r="E15" s="59">
        <v>-22869488</v>
      </c>
      <c r="F15" s="60">
        <v>-21369488</v>
      </c>
      <c r="G15" s="60">
        <v>-123600</v>
      </c>
      <c r="H15" s="60">
        <v>-594784</v>
      </c>
      <c r="I15" s="60">
        <v>-29703</v>
      </c>
      <c r="J15" s="60">
        <v>-748087</v>
      </c>
      <c r="K15" s="60">
        <v>-250747</v>
      </c>
      <c r="L15" s="60">
        <v>-147971</v>
      </c>
      <c r="M15" s="60">
        <v>-6845686</v>
      </c>
      <c r="N15" s="60">
        <v>-7244404</v>
      </c>
      <c r="O15" s="60">
        <v>-237027</v>
      </c>
      <c r="P15" s="60">
        <v>-216942</v>
      </c>
      <c r="Q15" s="60">
        <v>-194637</v>
      </c>
      <c r="R15" s="60">
        <v>-648606</v>
      </c>
      <c r="S15" s="60"/>
      <c r="T15" s="60"/>
      <c r="U15" s="60"/>
      <c r="V15" s="60"/>
      <c r="W15" s="60">
        <v>-8641097</v>
      </c>
      <c r="X15" s="60">
        <v>-16027119</v>
      </c>
      <c r="Y15" s="60">
        <v>7386022</v>
      </c>
      <c r="Z15" s="140">
        <v>-46.08</v>
      </c>
      <c r="AA15" s="62">
        <v>-21369488</v>
      </c>
    </row>
    <row r="16" spans="1:27" ht="12.75">
      <c r="A16" s="249" t="s">
        <v>42</v>
      </c>
      <c r="B16" s="182"/>
      <c r="C16" s="155">
        <v>-26224439</v>
      </c>
      <c r="D16" s="155"/>
      <c r="E16" s="59">
        <v>-30500003</v>
      </c>
      <c r="F16" s="60">
        <v>-21736602</v>
      </c>
      <c r="G16" s="60"/>
      <c r="H16" s="60"/>
      <c r="I16" s="60">
        <v>-15550</v>
      </c>
      <c r="J16" s="60">
        <v>-15550</v>
      </c>
      <c r="K16" s="60">
        <v>-39200</v>
      </c>
      <c r="L16" s="60"/>
      <c r="M16" s="60">
        <v>-118600</v>
      </c>
      <c r="N16" s="60">
        <v>-157800</v>
      </c>
      <c r="O16" s="60">
        <v>-20050</v>
      </c>
      <c r="P16" s="60"/>
      <c r="Q16" s="60">
        <v>-1150003</v>
      </c>
      <c r="R16" s="60">
        <v>-1170053</v>
      </c>
      <c r="S16" s="60"/>
      <c r="T16" s="60"/>
      <c r="U16" s="60"/>
      <c r="V16" s="60"/>
      <c r="W16" s="60">
        <v>-1343403</v>
      </c>
      <c r="X16" s="60">
        <v>-16302456</v>
      </c>
      <c r="Y16" s="60">
        <v>14959053</v>
      </c>
      <c r="Z16" s="140">
        <v>-91.76</v>
      </c>
      <c r="AA16" s="62">
        <v>-21736602</v>
      </c>
    </row>
    <row r="17" spans="1:27" ht="12.75">
      <c r="A17" s="250" t="s">
        <v>185</v>
      </c>
      <c r="B17" s="251"/>
      <c r="C17" s="168">
        <f aca="true" t="shared" si="0" ref="C17:Y17">SUM(C6:C16)</f>
        <v>113735970</v>
      </c>
      <c r="D17" s="168">
        <f t="shared" si="0"/>
        <v>0</v>
      </c>
      <c r="E17" s="72">
        <f t="shared" si="0"/>
        <v>163232345</v>
      </c>
      <c r="F17" s="73">
        <f t="shared" si="0"/>
        <v>122983707</v>
      </c>
      <c r="G17" s="73">
        <f t="shared" si="0"/>
        <v>63597482</v>
      </c>
      <c r="H17" s="73">
        <f t="shared" si="0"/>
        <v>-3691415</v>
      </c>
      <c r="I17" s="73">
        <f t="shared" si="0"/>
        <v>6558957</v>
      </c>
      <c r="J17" s="73">
        <f t="shared" si="0"/>
        <v>66465024</v>
      </c>
      <c r="K17" s="73">
        <f t="shared" si="0"/>
        <v>-54153207</v>
      </c>
      <c r="L17" s="73">
        <f t="shared" si="0"/>
        <v>101597790</v>
      </c>
      <c r="M17" s="73">
        <f t="shared" si="0"/>
        <v>27515773</v>
      </c>
      <c r="N17" s="73">
        <f t="shared" si="0"/>
        <v>74960356</v>
      </c>
      <c r="O17" s="73">
        <f t="shared" si="0"/>
        <v>24196097</v>
      </c>
      <c r="P17" s="73">
        <f t="shared" si="0"/>
        <v>7115091</v>
      </c>
      <c r="Q17" s="73">
        <f t="shared" si="0"/>
        <v>48222226</v>
      </c>
      <c r="R17" s="73">
        <f t="shared" si="0"/>
        <v>79533414</v>
      </c>
      <c r="S17" s="73">
        <f t="shared" si="0"/>
        <v>0</v>
      </c>
      <c r="T17" s="73">
        <f t="shared" si="0"/>
        <v>0</v>
      </c>
      <c r="U17" s="73">
        <f t="shared" si="0"/>
        <v>0</v>
      </c>
      <c r="V17" s="73">
        <f t="shared" si="0"/>
        <v>0</v>
      </c>
      <c r="W17" s="73">
        <f t="shared" si="0"/>
        <v>220958794</v>
      </c>
      <c r="X17" s="73">
        <f t="shared" si="0"/>
        <v>83882343</v>
      </c>
      <c r="Y17" s="73">
        <f t="shared" si="0"/>
        <v>137076451</v>
      </c>
      <c r="Z17" s="170">
        <f>+IF(X17&lt;&gt;0,+(Y17/X17)*100,0)</f>
        <v>163.4151432799153</v>
      </c>
      <c r="AA17" s="74">
        <f>SUM(AA6:AA16)</f>
        <v>122983707</v>
      </c>
    </row>
    <row r="18" spans="1:27" ht="4.5" customHeight="1">
      <c r="A18" s="252"/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2" t="s">
        <v>186</v>
      </c>
      <c r="B19" s="182"/>
      <c r="C19" s="155"/>
      <c r="D19" s="155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2.75">
      <c r="A20" s="242" t="s">
        <v>176</v>
      </c>
      <c r="B20" s="182"/>
      <c r="C20" s="153"/>
      <c r="D20" s="153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37"/>
      <c r="AA20" s="102"/>
    </row>
    <row r="21" spans="1:27" ht="12.75">
      <c r="A21" s="249" t="s">
        <v>187</v>
      </c>
      <c r="B21" s="182"/>
      <c r="C21" s="155"/>
      <c r="D21" s="155"/>
      <c r="E21" s="59">
        <v>100000</v>
      </c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>
        <v>724748</v>
      </c>
      <c r="R21" s="159">
        <v>724748</v>
      </c>
      <c r="S21" s="159"/>
      <c r="T21" s="60"/>
      <c r="U21" s="159"/>
      <c r="V21" s="159"/>
      <c r="W21" s="159">
        <v>724748</v>
      </c>
      <c r="X21" s="60"/>
      <c r="Y21" s="159">
        <v>724748</v>
      </c>
      <c r="Z21" s="141"/>
      <c r="AA21" s="225"/>
    </row>
    <row r="22" spans="1:27" ht="12.75">
      <c r="A22" s="249" t="s">
        <v>188</v>
      </c>
      <c r="B22" s="182"/>
      <c r="C22" s="155"/>
      <c r="D22" s="155"/>
      <c r="E22" s="268"/>
      <c r="F22" s="159"/>
      <c r="G22" s="60"/>
      <c r="H22" s="60"/>
      <c r="I22" s="60"/>
      <c r="J22" s="60"/>
      <c r="K22" s="60"/>
      <c r="L22" s="60"/>
      <c r="M22" s="159"/>
      <c r="N22" s="60"/>
      <c r="O22" s="60"/>
      <c r="P22" s="60"/>
      <c r="Q22" s="60"/>
      <c r="R22" s="60"/>
      <c r="S22" s="60"/>
      <c r="T22" s="159"/>
      <c r="U22" s="60"/>
      <c r="V22" s="60"/>
      <c r="W22" s="60"/>
      <c r="X22" s="60"/>
      <c r="Y22" s="60"/>
      <c r="Z22" s="140"/>
      <c r="AA22" s="62"/>
    </row>
    <row r="23" spans="1:27" ht="12.75">
      <c r="A23" s="249" t="s">
        <v>189</v>
      </c>
      <c r="B23" s="182"/>
      <c r="C23" s="157"/>
      <c r="D23" s="157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49" t="s">
        <v>190</v>
      </c>
      <c r="B24" s="182"/>
      <c r="C24" s="155"/>
      <c r="D24" s="155"/>
      <c r="E24" s="59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62"/>
    </row>
    <row r="25" spans="1:27" ht="12.75">
      <c r="A25" s="242" t="s">
        <v>183</v>
      </c>
      <c r="B25" s="182"/>
      <c r="C25" s="155"/>
      <c r="D25" s="155"/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62"/>
    </row>
    <row r="26" spans="1:27" ht="12.75">
      <c r="A26" s="249" t="s">
        <v>191</v>
      </c>
      <c r="B26" s="182"/>
      <c r="C26" s="155">
        <v>-76621737</v>
      </c>
      <c r="D26" s="155"/>
      <c r="E26" s="59">
        <v>-143993000</v>
      </c>
      <c r="F26" s="60">
        <v>-160834356</v>
      </c>
      <c r="G26" s="60">
        <v>-1115523</v>
      </c>
      <c r="H26" s="60">
        <v>-12421377</v>
      </c>
      <c r="I26" s="60">
        <v>-5638148</v>
      </c>
      <c r="J26" s="60">
        <v>-19175048</v>
      </c>
      <c r="K26" s="60">
        <v>-8535221</v>
      </c>
      <c r="L26" s="60">
        <v>-13701635</v>
      </c>
      <c r="M26" s="60">
        <v>-9843416</v>
      </c>
      <c r="N26" s="60">
        <v>-32080272</v>
      </c>
      <c r="O26" s="60">
        <v>-18432950</v>
      </c>
      <c r="P26" s="60">
        <v>-6188238</v>
      </c>
      <c r="Q26" s="60">
        <v>-6161231</v>
      </c>
      <c r="R26" s="60">
        <v>-30782419</v>
      </c>
      <c r="S26" s="60"/>
      <c r="T26" s="60"/>
      <c r="U26" s="60"/>
      <c r="V26" s="60"/>
      <c r="W26" s="60">
        <v>-82037739</v>
      </c>
      <c r="X26" s="60">
        <v>-115160303</v>
      </c>
      <c r="Y26" s="60">
        <v>33122564</v>
      </c>
      <c r="Z26" s="140">
        <v>-28.76</v>
      </c>
      <c r="AA26" s="62">
        <v>-160834356</v>
      </c>
    </row>
    <row r="27" spans="1:27" ht="12.75">
      <c r="A27" s="250" t="s">
        <v>192</v>
      </c>
      <c r="B27" s="251"/>
      <c r="C27" s="168">
        <f aca="true" t="shared" si="1" ref="C27:Y27">SUM(C21:C26)</f>
        <v>-76621737</v>
      </c>
      <c r="D27" s="168">
        <f>SUM(D21:D26)</f>
        <v>0</v>
      </c>
      <c r="E27" s="72">
        <f t="shared" si="1"/>
        <v>-143893000</v>
      </c>
      <c r="F27" s="73">
        <f t="shared" si="1"/>
        <v>-160834356</v>
      </c>
      <c r="G27" s="73">
        <f t="shared" si="1"/>
        <v>-1115523</v>
      </c>
      <c r="H27" s="73">
        <f t="shared" si="1"/>
        <v>-12421377</v>
      </c>
      <c r="I27" s="73">
        <f t="shared" si="1"/>
        <v>-5638148</v>
      </c>
      <c r="J27" s="73">
        <f t="shared" si="1"/>
        <v>-19175048</v>
      </c>
      <c r="K27" s="73">
        <f t="shared" si="1"/>
        <v>-8535221</v>
      </c>
      <c r="L27" s="73">
        <f t="shared" si="1"/>
        <v>-13701635</v>
      </c>
      <c r="M27" s="73">
        <f t="shared" si="1"/>
        <v>-9843416</v>
      </c>
      <c r="N27" s="73">
        <f t="shared" si="1"/>
        <v>-32080272</v>
      </c>
      <c r="O27" s="73">
        <f t="shared" si="1"/>
        <v>-18432950</v>
      </c>
      <c r="P27" s="73">
        <f t="shared" si="1"/>
        <v>-6188238</v>
      </c>
      <c r="Q27" s="73">
        <f t="shared" si="1"/>
        <v>-5436483</v>
      </c>
      <c r="R27" s="73">
        <f t="shared" si="1"/>
        <v>-30057671</v>
      </c>
      <c r="S27" s="73">
        <f t="shared" si="1"/>
        <v>0</v>
      </c>
      <c r="T27" s="73">
        <f t="shared" si="1"/>
        <v>0</v>
      </c>
      <c r="U27" s="73">
        <f t="shared" si="1"/>
        <v>0</v>
      </c>
      <c r="V27" s="73">
        <f t="shared" si="1"/>
        <v>0</v>
      </c>
      <c r="W27" s="73">
        <f t="shared" si="1"/>
        <v>-81312991</v>
      </c>
      <c r="X27" s="73">
        <f t="shared" si="1"/>
        <v>-115160303</v>
      </c>
      <c r="Y27" s="73">
        <f t="shared" si="1"/>
        <v>33847312</v>
      </c>
      <c r="Z27" s="170">
        <f>+IF(X27&lt;&gt;0,+(Y27/X27)*100,0)</f>
        <v>-29.39147528988353</v>
      </c>
      <c r="AA27" s="74">
        <f>SUM(AA21:AA26)</f>
        <v>-160834356</v>
      </c>
    </row>
    <row r="28" spans="1:27" ht="4.5" customHeight="1">
      <c r="A28" s="252"/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2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2" t="s">
        <v>176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194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49" t="s">
        <v>195</v>
      </c>
      <c r="B32" s="182"/>
      <c r="C32" s="155"/>
      <c r="D32" s="155"/>
      <c r="E32" s="59">
        <v>58010000</v>
      </c>
      <c r="F32" s="60">
        <v>58010000</v>
      </c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>
        <v>58010000</v>
      </c>
    </row>
    <row r="33" spans="1:27" ht="12.75">
      <c r="A33" s="249" t="s">
        <v>196</v>
      </c>
      <c r="B33" s="182"/>
      <c r="C33" s="155"/>
      <c r="D33" s="155"/>
      <c r="E33" s="59"/>
      <c r="F33" s="60"/>
      <c r="G33" s="60"/>
      <c r="H33" s="159"/>
      <c r="I33" s="159"/>
      <c r="J33" s="159"/>
      <c r="K33" s="60"/>
      <c r="L33" s="60"/>
      <c r="M33" s="60"/>
      <c r="N33" s="60"/>
      <c r="O33" s="159"/>
      <c r="P33" s="159"/>
      <c r="Q33" s="159"/>
      <c r="R33" s="60"/>
      <c r="S33" s="60"/>
      <c r="T33" s="60"/>
      <c r="U33" s="60"/>
      <c r="V33" s="159"/>
      <c r="W33" s="159"/>
      <c r="X33" s="159"/>
      <c r="Y33" s="60"/>
      <c r="Z33" s="140"/>
      <c r="AA33" s="62"/>
    </row>
    <row r="34" spans="1:27" ht="12.75">
      <c r="A34" s="242" t="s">
        <v>183</v>
      </c>
      <c r="B34" s="182"/>
      <c r="C34" s="155"/>
      <c r="D34" s="155"/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49" t="s">
        <v>197</v>
      </c>
      <c r="B35" s="182"/>
      <c r="C35" s="155">
        <v>-7022861</v>
      </c>
      <c r="D35" s="155"/>
      <c r="E35" s="59">
        <v>-26845644</v>
      </c>
      <c r="F35" s="60">
        <v>-24440000</v>
      </c>
      <c r="G35" s="60">
        <v>-465014</v>
      </c>
      <c r="H35" s="60">
        <v>-423679</v>
      </c>
      <c r="I35" s="60">
        <v>-753078</v>
      </c>
      <c r="J35" s="60">
        <v>-1641771</v>
      </c>
      <c r="K35" s="60">
        <v>-532035</v>
      </c>
      <c r="L35" s="60">
        <v>-476352</v>
      </c>
      <c r="M35" s="60">
        <v>-8125348</v>
      </c>
      <c r="N35" s="60">
        <v>-9133735</v>
      </c>
      <c r="O35" s="60">
        <v>5222238</v>
      </c>
      <c r="P35" s="60">
        <v>-565839</v>
      </c>
      <c r="Q35" s="60">
        <v>42834219</v>
      </c>
      <c r="R35" s="60">
        <v>47490618</v>
      </c>
      <c r="S35" s="60"/>
      <c r="T35" s="60"/>
      <c r="U35" s="60"/>
      <c r="V35" s="60"/>
      <c r="W35" s="60">
        <v>36715112</v>
      </c>
      <c r="X35" s="60">
        <v>-7872132</v>
      </c>
      <c r="Y35" s="60">
        <v>44587244</v>
      </c>
      <c r="Z35" s="140">
        <v>-566.39</v>
      </c>
      <c r="AA35" s="62">
        <v>-24440000</v>
      </c>
    </row>
    <row r="36" spans="1:27" ht="12.75">
      <c r="A36" s="250" t="s">
        <v>198</v>
      </c>
      <c r="B36" s="251"/>
      <c r="C36" s="168">
        <f aca="true" t="shared" si="2" ref="C36:Y36">SUM(C31:C35)</f>
        <v>-7022861</v>
      </c>
      <c r="D36" s="168">
        <f>SUM(D31:D35)</f>
        <v>0</v>
      </c>
      <c r="E36" s="72">
        <f t="shared" si="2"/>
        <v>31164356</v>
      </c>
      <c r="F36" s="73">
        <f t="shared" si="2"/>
        <v>33570000</v>
      </c>
      <c r="G36" s="73">
        <f t="shared" si="2"/>
        <v>-465014</v>
      </c>
      <c r="H36" s="73">
        <f t="shared" si="2"/>
        <v>-423679</v>
      </c>
      <c r="I36" s="73">
        <f t="shared" si="2"/>
        <v>-753078</v>
      </c>
      <c r="J36" s="73">
        <f t="shared" si="2"/>
        <v>-1641771</v>
      </c>
      <c r="K36" s="73">
        <f t="shared" si="2"/>
        <v>-532035</v>
      </c>
      <c r="L36" s="73">
        <f t="shared" si="2"/>
        <v>-476352</v>
      </c>
      <c r="M36" s="73">
        <f t="shared" si="2"/>
        <v>-8125348</v>
      </c>
      <c r="N36" s="73">
        <f t="shared" si="2"/>
        <v>-9133735</v>
      </c>
      <c r="O36" s="73">
        <f t="shared" si="2"/>
        <v>5222238</v>
      </c>
      <c r="P36" s="73">
        <f t="shared" si="2"/>
        <v>-565839</v>
      </c>
      <c r="Q36" s="73">
        <f t="shared" si="2"/>
        <v>42834219</v>
      </c>
      <c r="R36" s="73">
        <f t="shared" si="2"/>
        <v>47490618</v>
      </c>
      <c r="S36" s="73">
        <f t="shared" si="2"/>
        <v>0</v>
      </c>
      <c r="T36" s="73">
        <f t="shared" si="2"/>
        <v>0</v>
      </c>
      <c r="U36" s="73">
        <f t="shared" si="2"/>
        <v>0</v>
      </c>
      <c r="V36" s="73">
        <f t="shared" si="2"/>
        <v>0</v>
      </c>
      <c r="W36" s="73">
        <f t="shared" si="2"/>
        <v>36715112</v>
      </c>
      <c r="X36" s="73">
        <f t="shared" si="2"/>
        <v>-7872132</v>
      </c>
      <c r="Y36" s="73">
        <f t="shared" si="2"/>
        <v>44587244</v>
      </c>
      <c r="Z36" s="170">
        <f>+IF(X36&lt;&gt;0,+(Y36/X36)*100,0)</f>
        <v>-566.3935005154893</v>
      </c>
      <c r="AA36" s="74">
        <f>SUM(AA31:AA35)</f>
        <v>33570000</v>
      </c>
    </row>
    <row r="37" spans="1:27" ht="4.5" customHeight="1">
      <c r="A37" s="252"/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2" t="s">
        <v>199</v>
      </c>
      <c r="B38" s="182"/>
      <c r="C38" s="153">
        <f aca="true" t="shared" si="3" ref="C38:Y38">+C17+C27+C36</f>
        <v>30091372</v>
      </c>
      <c r="D38" s="153">
        <f>+D17+D27+D36</f>
        <v>0</v>
      </c>
      <c r="E38" s="99">
        <f t="shared" si="3"/>
        <v>50503701</v>
      </c>
      <c r="F38" s="100">
        <f t="shared" si="3"/>
        <v>-4280649</v>
      </c>
      <c r="G38" s="100">
        <f t="shared" si="3"/>
        <v>62016945</v>
      </c>
      <c r="H38" s="100">
        <f t="shared" si="3"/>
        <v>-16536471</v>
      </c>
      <c r="I38" s="100">
        <f t="shared" si="3"/>
        <v>167731</v>
      </c>
      <c r="J38" s="100">
        <f t="shared" si="3"/>
        <v>45648205</v>
      </c>
      <c r="K38" s="100">
        <f t="shared" si="3"/>
        <v>-63220463</v>
      </c>
      <c r="L38" s="100">
        <f t="shared" si="3"/>
        <v>87419803</v>
      </c>
      <c r="M38" s="100">
        <f t="shared" si="3"/>
        <v>9547009</v>
      </c>
      <c r="N38" s="100">
        <f t="shared" si="3"/>
        <v>33746349</v>
      </c>
      <c r="O38" s="100">
        <f t="shared" si="3"/>
        <v>10985385</v>
      </c>
      <c r="P38" s="100">
        <f t="shared" si="3"/>
        <v>361014</v>
      </c>
      <c r="Q38" s="100">
        <f t="shared" si="3"/>
        <v>85619962</v>
      </c>
      <c r="R38" s="100">
        <f t="shared" si="3"/>
        <v>96966361</v>
      </c>
      <c r="S38" s="100">
        <f t="shared" si="3"/>
        <v>0</v>
      </c>
      <c r="T38" s="100">
        <f t="shared" si="3"/>
        <v>0</v>
      </c>
      <c r="U38" s="100">
        <f t="shared" si="3"/>
        <v>0</v>
      </c>
      <c r="V38" s="100">
        <f t="shared" si="3"/>
        <v>0</v>
      </c>
      <c r="W38" s="100">
        <f t="shared" si="3"/>
        <v>176360915</v>
      </c>
      <c r="X38" s="100">
        <f t="shared" si="3"/>
        <v>-39150092</v>
      </c>
      <c r="Y38" s="100">
        <f t="shared" si="3"/>
        <v>215511007</v>
      </c>
      <c r="Z38" s="137">
        <f>+IF(X38&lt;&gt;0,+(Y38/X38)*100,0)</f>
        <v>-550.4738200870639</v>
      </c>
      <c r="AA38" s="102">
        <f>+AA17+AA27+AA36</f>
        <v>-4280649</v>
      </c>
    </row>
    <row r="39" spans="1:27" ht="12.75">
      <c r="A39" s="249" t="s">
        <v>200</v>
      </c>
      <c r="B39" s="182"/>
      <c r="C39" s="153">
        <v>99999502</v>
      </c>
      <c r="D39" s="153"/>
      <c r="E39" s="99">
        <v>134965547</v>
      </c>
      <c r="F39" s="100">
        <v>130090874</v>
      </c>
      <c r="G39" s="100">
        <v>130090874</v>
      </c>
      <c r="H39" s="100">
        <v>192107819</v>
      </c>
      <c r="I39" s="100">
        <v>175571348</v>
      </c>
      <c r="J39" s="100">
        <v>130090874</v>
      </c>
      <c r="K39" s="100">
        <v>175739079</v>
      </c>
      <c r="L39" s="100">
        <v>112518616</v>
      </c>
      <c r="M39" s="100">
        <v>199938419</v>
      </c>
      <c r="N39" s="100">
        <v>175739079</v>
      </c>
      <c r="O39" s="100">
        <v>209485428</v>
      </c>
      <c r="P39" s="100">
        <v>220470813</v>
      </c>
      <c r="Q39" s="100">
        <v>220831827</v>
      </c>
      <c r="R39" s="100">
        <v>209485428</v>
      </c>
      <c r="S39" s="100"/>
      <c r="T39" s="100"/>
      <c r="U39" s="100"/>
      <c r="V39" s="100"/>
      <c r="W39" s="100">
        <v>130090874</v>
      </c>
      <c r="X39" s="100">
        <v>130090874</v>
      </c>
      <c r="Y39" s="100"/>
      <c r="Z39" s="137"/>
      <c r="AA39" s="102">
        <v>130090874</v>
      </c>
    </row>
    <row r="40" spans="1:27" ht="12.75">
      <c r="A40" s="269" t="s">
        <v>201</v>
      </c>
      <c r="B40" s="256"/>
      <c r="C40" s="257">
        <v>130090874</v>
      </c>
      <c r="D40" s="257"/>
      <c r="E40" s="258">
        <v>185469246</v>
      </c>
      <c r="F40" s="259">
        <v>125810225</v>
      </c>
      <c r="G40" s="259">
        <v>192107819</v>
      </c>
      <c r="H40" s="259">
        <v>175571348</v>
      </c>
      <c r="I40" s="259">
        <v>175739079</v>
      </c>
      <c r="J40" s="259">
        <v>175739079</v>
      </c>
      <c r="K40" s="259">
        <v>112518616</v>
      </c>
      <c r="L40" s="259">
        <v>199938419</v>
      </c>
      <c r="M40" s="259">
        <v>209485428</v>
      </c>
      <c r="N40" s="259">
        <v>209485428</v>
      </c>
      <c r="O40" s="259">
        <v>220470813</v>
      </c>
      <c r="P40" s="259">
        <v>220831827</v>
      </c>
      <c r="Q40" s="259">
        <v>306451789</v>
      </c>
      <c r="R40" s="259">
        <v>306451789</v>
      </c>
      <c r="S40" s="259"/>
      <c r="T40" s="259"/>
      <c r="U40" s="259"/>
      <c r="V40" s="259"/>
      <c r="W40" s="259">
        <v>306451789</v>
      </c>
      <c r="X40" s="259">
        <v>90940782</v>
      </c>
      <c r="Y40" s="259">
        <v>215511007</v>
      </c>
      <c r="Z40" s="260">
        <v>236.98</v>
      </c>
      <c r="AA40" s="261">
        <v>125810225</v>
      </c>
    </row>
    <row r="41" spans="1:27" ht="12.75">
      <c r="A41" s="118" t="s">
        <v>288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267" t="s">
        <v>297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202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203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2.75">
      <c r="A5" s="290" t="s">
        <v>204</v>
      </c>
      <c r="B5" s="136"/>
      <c r="C5" s="108">
        <f aca="true" t="shared" si="0" ref="C5:Y5">SUM(C11:C18)</f>
        <v>83494229</v>
      </c>
      <c r="D5" s="200">
        <f t="shared" si="0"/>
        <v>0</v>
      </c>
      <c r="E5" s="106">
        <f t="shared" si="0"/>
        <v>139459000</v>
      </c>
      <c r="F5" s="106">
        <f t="shared" si="0"/>
        <v>155753730</v>
      </c>
      <c r="G5" s="106">
        <f t="shared" si="0"/>
        <v>1115523</v>
      </c>
      <c r="H5" s="106">
        <f t="shared" si="0"/>
        <v>12421377</v>
      </c>
      <c r="I5" s="106">
        <f t="shared" si="0"/>
        <v>5630256</v>
      </c>
      <c r="J5" s="106">
        <f t="shared" si="0"/>
        <v>19167156</v>
      </c>
      <c r="K5" s="106">
        <f t="shared" si="0"/>
        <v>8535221</v>
      </c>
      <c r="L5" s="106">
        <f t="shared" si="0"/>
        <v>13693902</v>
      </c>
      <c r="M5" s="106">
        <f t="shared" si="0"/>
        <v>9469364</v>
      </c>
      <c r="N5" s="106">
        <f t="shared" si="0"/>
        <v>31698487</v>
      </c>
      <c r="O5" s="106">
        <f t="shared" si="0"/>
        <v>16518850</v>
      </c>
      <c r="P5" s="106">
        <f t="shared" si="0"/>
        <v>4699609</v>
      </c>
      <c r="Q5" s="106">
        <f t="shared" si="0"/>
        <v>3671812</v>
      </c>
      <c r="R5" s="106">
        <f t="shared" si="0"/>
        <v>24890271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75755914</v>
      </c>
      <c r="X5" s="106">
        <f t="shared" si="0"/>
        <v>116815298</v>
      </c>
      <c r="Y5" s="106">
        <f t="shared" si="0"/>
        <v>-41059384</v>
      </c>
      <c r="Z5" s="201">
        <f>+IF(X5&lt;&gt;0,+(Y5/X5)*100,0)</f>
        <v>-35.148978518207436</v>
      </c>
      <c r="AA5" s="199">
        <f>SUM(AA11:AA18)</f>
        <v>155753730</v>
      </c>
    </row>
    <row r="6" spans="1:27" ht="12.75">
      <c r="A6" s="291" t="s">
        <v>205</v>
      </c>
      <c r="B6" s="142"/>
      <c r="C6" s="62">
        <v>6644892</v>
      </c>
      <c r="D6" s="156"/>
      <c r="E6" s="60">
        <v>9539000</v>
      </c>
      <c r="F6" s="60">
        <v>30039000</v>
      </c>
      <c r="G6" s="60"/>
      <c r="H6" s="60"/>
      <c r="I6" s="60"/>
      <c r="J6" s="60"/>
      <c r="K6" s="60"/>
      <c r="L6" s="60">
        <v>4317342</v>
      </c>
      <c r="M6" s="60">
        <v>1365656</v>
      </c>
      <c r="N6" s="60">
        <v>5682998</v>
      </c>
      <c r="O6" s="60"/>
      <c r="P6" s="60">
        <v>414160</v>
      </c>
      <c r="Q6" s="60">
        <v>2107935</v>
      </c>
      <c r="R6" s="60">
        <v>2522095</v>
      </c>
      <c r="S6" s="60"/>
      <c r="T6" s="60"/>
      <c r="U6" s="60"/>
      <c r="V6" s="60"/>
      <c r="W6" s="60">
        <v>8205093</v>
      </c>
      <c r="X6" s="60">
        <v>22529250</v>
      </c>
      <c r="Y6" s="60">
        <v>-14324157</v>
      </c>
      <c r="Z6" s="140">
        <v>-63.58</v>
      </c>
      <c r="AA6" s="155">
        <v>30039000</v>
      </c>
    </row>
    <row r="7" spans="1:27" ht="12.75">
      <c r="A7" s="291" t="s">
        <v>206</v>
      </c>
      <c r="B7" s="142"/>
      <c r="C7" s="62">
        <v>19545161</v>
      </c>
      <c r="D7" s="156"/>
      <c r="E7" s="60">
        <v>47853000</v>
      </c>
      <c r="F7" s="60">
        <v>24866106</v>
      </c>
      <c r="G7" s="60">
        <v>23615</v>
      </c>
      <c r="H7" s="60"/>
      <c r="I7" s="60">
        <v>425978</v>
      </c>
      <c r="J7" s="60">
        <v>449593</v>
      </c>
      <c r="K7" s="60">
        <v>970523</v>
      </c>
      <c r="L7" s="60">
        <v>2431281</v>
      </c>
      <c r="M7" s="60">
        <v>1074312</v>
      </c>
      <c r="N7" s="60">
        <v>4476116</v>
      </c>
      <c r="O7" s="60"/>
      <c r="P7" s="60">
        <v>1740029</v>
      </c>
      <c r="Q7" s="60">
        <v>1082354</v>
      </c>
      <c r="R7" s="60">
        <v>2822383</v>
      </c>
      <c r="S7" s="60"/>
      <c r="T7" s="60"/>
      <c r="U7" s="60"/>
      <c r="V7" s="60"/>
      <c r="W7" s="60">
        <v>7748092</v>
      </c>
      <c r="X7" s="60">
        <v>18649580</v>
      </c>
      <c r="Y7" s="60">
        <v>-10901488</v>
      </c>
      <c r="Z7" s="140">
        <v>-58.45</v>
      </c>
      <c r="AA7" s="155">
        <v>24866106</v>
      </c>
    </row>
    <row r="8" spans="1:27" ht="12.75">
      <c r="A8" s="291" t="s">
        <v>207</v>
      </c>
      <c r="B8" s="142"/>
      <c r="C8" s="62">
        <v>18644630</v>
      </c>
      <c r="D8" s="156"/>
      <c r="E8" s="60">
        <v>22050000</v>
      </c>
      <c r="F8" s="60">
        <v>25253032</v>
      </c>
      <c r="G8" s="60">
        <v>1067052</v>
      </c>
      <c r="H8" s="60">
        <v>19200</v>
      </c>
      <c r="I8" s="60">
        <v>3057450</v>
      </c>
      <c r="J8" s="60">
        <v>4143702</v>
      </c>
      <c r="K8" s="60">
        <v>4706528</v>
      </c>
      <c r="L8" s="60">
        <v>4641614</v>
      </c>
      <c r="M8" s="60">
        <v>1380811</v>
      </c>
      <c r="N8" s="60">
        <v>10728953</v>
      </c>
      <c r="O8" s="60">
        <v>-798946</v>
      </c>
      <c r="P8" s="60"/>
      <c r="Q8" s="60"/>
      <c r="R8" s="60">
        <v>-798946</v>
      </c>
      <c r="S8" s="60"/>
      <c r="T8" s="60"/>
      <c r="U8" s="60"/>
      <c r="V8" s="60"/>
      <c r="W8" s="60">
        <v>14073709</v>
      </c>
      <c r="X8" s="60">
        <v>18939774</v>
      </c>
      <c r="Y8" s="60">
        <v>-4866065</v>
      </c>
      <c r="Z8" s="140">
        <v>-25.69</v>
      </c>
      <c r="AA8" s="155">
        <v>25253032</v>
      </c>
    </row>
    <row r="9" spans="1:27" ht="12.75">
      <c r="A9" s="291" t="s">
        <v>208</v>
      </c>
      <c r="B9" s="142"/>
      <c r="C9" s="62">
        <v>1339125</v>
      </c>
      <c r="D9" s="156"/>
      <c r="E9" s="60">
        <v>28000000</v>
      </c>
      <c r="F9" s="60">
        <v>26861672</v>
      </c>
      <c r="G9" s="60"/>
      <c r="H9" s="60">
        <v>12064103</v>
      </c>
      <c r="I9" s="60">
        <v>671086</v>
      </c>
      <c r="J9" s="60">
        <v>12735189</v>
      </c>
      <c r="K9" s="60">
        <v>256756</v>
      </c>
      <c r="L9" s="60">
        <v>653086</v>
      </c>
      <c r="M9" s="60">
        <v>1444783</v>
      </c>
      <c r="N9" s="60">
        <v>2354625</v>
      </c>
      <c r="O9" s="60">
        <v>663000</v>
      </c>
      <c r="P9" s="60"/>
      <c r="Q9" s="60"/>
      <c r="R9" s="60">
        <v>663000</v>
      </c>
      <c r="S9" s="60"/>
      <c r="T9" s="60"/>
      <c r="U9" s="60"/>
      <c r="V9" s="60"/>
      <c r="W9" s="60">
        <v>15752814</v>
      </c>
      <c r="X9" s="60">
        <v>20146254</v>
      </c>
      <c r="Y9" s="60">
        <v>-4393440</v>
      </c>
      <c r="Z9" s="140">
        <v>-21.81</v>
      </c>
      <c r="AA9" s="155">
        <v>26861672</v>
      </c>
    </row>
    <row r="10" spans="1:27" ht="12.75">
      <c r="A10" s="291" t="s">
        <v>209</v>
      </c>
      <c r="B10" s="142"/>
      <c r="C10" s="62">
        <v>14720742</v>
      </c>
      <c r="D10" s="156"/>
      <c r="E10" s="60">
        <v>10100000</v>
      </c>
      <c r="F10" s="60">
        <v>3000000</v>
      </c>
      <c r="G10" s="60"/>
      <c r="H10" s="60"/>
      <c r="I10" s="60">
        <v>102188</v>
      </c>
      <c r="J10" s="60">
        <v>102188</v>
      </c>
      <c r="K10" s="60">
        <v>416670</v>
      </c>
      <c r="L10" s="60">
        <v>7419</v>
      </c>
      <c r="M10" s="60">
        <v>2915132</v>
      </c>
      <c r="N10" s="60">
        <v>3339221</v>
      </c>
      <c r="O10" s="60">
        <v>2418295</v>
      </c>
      <c r="P10" s="60"/>
      <c r="Q10" s="60"/>
      <c r="R10" s="60">
        <v>2418295</v>
      </c>
      <c r="S10" s="60"/>
      <c r="T10" s="60"/>
      <c r="U10" s="60"/>
      <c r="V10" s="60"/>
      <c r="W10" s="60">
        <v>5859704</v>
      </c>
      <c r="X10" s="60">
        <v>2250000</v>
      </c>
      <c r="Y10" s="60">
        <v>3609704</v>
      </c>
      <c r="Z10" s="140">
        <v>160.43</v>
      </c>
      <c r="AA10" s="155">
        <v>3000000</v>
      </c>
    </row>
    <row r="11" spans="1:27" ht="12.75">
      <c r="A11" s="292" t="s">
        <v>210</v>
      </c>
      <c r="B11" s="142"/>
      <c r="C11" s="293">
        <f aca="true" t="shared" si="1" ref="C11:Y11">SUM(C6:C10)</f>
        <v>60894550</v>
      </c>
      <c r="D11" s="294">
        <f t="shared" si="1"/>
        <v>0</v>
      </c>
      <c r="E11" s="295">
        <f t="shared" si="1"/>
        <v>117542000</v>
      </c>
      <c r="F11" s="295">
        <f t="shared" si="1"/>
        <v>110019810</v>
      </c>
      <c r="G11" s="295">
        <f t="shared" si="1"/>
        <v>1090667</v>
      </c>
      <c r="H11" s="295">
        <f t="shared" si="1"/>
        <v>12083303</v>
      </c>
      <c r="I11" s="295">
        <f t="shared" si="1"/>
        <v>4256702</v>
      </c>
      <c r="J11" s="295">
        <f t="shared" si="1"/>
        <v>17430672</v>
      </c>
      <c r="K11" s="295">
        <f t="shared" si="1"/>
        <v>6350477</v>
      </c>
      <c r="L11" s="295">
        <f t="shared" si="1"/>
        <v>12050742</v>
      </c>
      <c r="M11" s="295">
        <f t="shared" si="1"/>
        <v>8180694</v>
      </c>
      <c r="N11" s="295">
        <f t="shared" si="1"/>
        <v>26581913</v>
      </c>
      <c r="O11" s="295">
        <f t="shared" si="1"/>
        <v>2282349</v>
      </c>
      <c r="P11" s="295">
        <f t="shared" si="1"/>
        <v>2154189</v>
      </c>
      <c r="Q11" s="295">
        <f t="shared" si="1"/>
        <v>3190289</v>
      </c>
      <c r="R11" s="295">
        <f t="shared" si="1"/>
        <v>7626827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51639412</v>
      </c>
      <c r="X11" s="295">
        <f t="shared" si="1"/>
        <v>82514858</v>
      </c>
      <c r="Y11" s="295">
        <f t="shared" si="1"/>
        <v>-30875446</v>
      </c>
      <c r="Z11" s="296">
        <f>+IF(X11&lt;&gt;0,+(Y11/X11)*100,0)</f>
        <v>-37.418044153938915</v>
      </c>
      <c r="AA11" s="297">
        <f>SUM(AA6:AA10)</f>
        <v>110019810</v>
      </c>
    </row>
    <row r="12" spans="1:27" ht="12.75">
      <c r="A12" s="298" t="s">
        <v>211</v>
      </c>
      <c r="B12" s="136"/>
      <c r="C12" s="62">
        <v>3264431</v>
      </c>
      <c r="D12" s="156"/>
      <c r="E12" s="60">
        <v>5600000</v>
      </c>
      <c r="F12" s="60">
        <v>15152872</v>
      </c>
      <c r="G12" s="60"/>
      <c r="H12" s="60"/>
      <c r="I12" s="60">
        <v>743677</v>
      </c>
      <c r="J12" s="60">
        <v>743677</v>
      </c>
      <c r="K12" s="60">
        <v>28313</v>
      </c>
      <c r="L12" s="60">
        <v>83095</v>
      </c>
      <c r="M12" s="60"/>
      <c r="N12" s="60">
        <v>111408</v>
      </c>
      <c r="O12" s="60">
        <v>26384</v>
      </c>
      <c r="P12" s="60">
        <v>119989</v>
      </c>
      <c r="Q12" s="60">
        <v>449316</v>
      </c>
      <c r="R12" s="60">
        <v>595689</v>
      </c>
      <c r="S12" s="60"/>
      <c r="T12" s="60"/>
      <c r="U12" s="60"/>
      <c r="V12" s="60"/>
      <c r="W12" s="60">
        <v>1450774</v>
      </c>
      <c r="X12" s="60">
        <v>11364654</v>
      </c>
      <c r="Y12" s="60">
        <v>-9913880</v>
      </c>
      <c r="Z12" s="140">
        <v>-87.23</v>
      </c>
      <c r="AA12" s="155">
        <v>15152872</v>
      </c>
    </row>
    <row r="13" spans="1:27" ht="12.75">
      <c r="A13" s="298" t="s">
        <v>212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2.75">
      <c r="A14" s="298" t="s">
        <v>213</v>
      </c>
      <c r="B14" s="136"/>
      <c r="C14" s="62"/>
      <c r="D14" s="156"/>
      <c r="E14" s="60"/>
      <c r="F14" s="60">
        <v>10280652</v>
      </c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>
        <v>7710489</v>
      </c>
      <c r="Y14" s="60">
        <v>-7710489</v>
      </c>
      <c r="Z14" s="140">
        <v>-100</v>
      </c>
      <c r="AA14" s="155">
        <v>10280652</v>
      </c>
    </row>
    <row r="15" spans="1:27" ht="12.75">
      <c r="A15" s="298" t="s">
        <v>214</v>
      </c>
      <c r="B15" s="136" t="s">
        <v>138</v>
      </c>
      <c r="C15" s="62">
        <v>19335248</v>
      </c>
      <c r="D15" s="156"/>
      <c r="E15" s="60">
        <v>16317000</v>
      </c>
      <c r="F15" s="60">
        <v>20300396</v>
      </c>
      <c r="G15" s="60">
        <v>24856</v>
      </c>
      <c r="H15" s="60">
        <v>338074</v>
      </c>
      <c r="I15" s="60">
        <v>629877</v>
      </c>
      <c r="J15" s="60">
        <v>992807</v>
      </c>
      <c r="K15" s="60">
        <v>2156431</v>
      </c>
      <c r="L15" s="60">
        <v>1560065</v>
      </c>
      <c r="M15" s="60">
        <v>1288670</v>
      </c>
      <c r="N15" s="60">
        <v>5005166</v>
      </c>
      <c r="O15" s="60">
        <v>14210117</v>
      </c>
      <c r="P15" s="60">
        <v>2425431</v>
      </c>
      <c r="Q15" s="60">
        <v>32207</v>
      </c>
      <c r="R15" s="60">
        <v>16667755</v>
      </c>
      <c r="S15" s="60"/>
      <c r="T15" s="60"/>
      <c r="U15" s="60"/>
      <c r="V15" s="60"/>
      <c r="W15" s="60">
        <v>22665728</v>
      </c>
      <c r="X15" s="60">
        <v>15225297</v>
      </c>
      <c r="Y15" s="60">
        <v>7440431</v>
      </c>
      <c r="Z15" s="140">
        <v>48.87</v>
      </c>
      <c r="AA15" s="155">
        <v>20300396</v>
      </c>
    </row>
    <row r="16" spans="1:27" ht="12.75">
      <c r="A16" s="299" t="s">
        <v>215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2.75">
      <c r="A17" s="298" t="s">
        <v>216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2.75">
      <c r="A18" s="298" t="s">
        <v>217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2.75">
      <c r="A20" s="290" t="s">
        <v>218</v>
      </c>
      <c r="B20" s="136"/>
      <c r="C20" s="102">
        <f aca="true" t="shared" si="2" ref="C20:Y20">SUM(C26:C33)</f>
        <v>994948</v>
      </c>
      <c r="D20" s="154">
        <f t="shared" si="2"/>
        <v>0</v>
      </c>
      <c r="E20" s="100">
        <f t="shared" si="2"/>
        <v>4534000</v>
      </c>
      <c r="F20" s="100">
        <f t="shared" si="2"/>
        <v>5080626</v>
      </c>
      <c r="G20" s="100">
        <f t="shared" si="2"/>
        <v>0</v>
      </c>
      <c r="H20" s="100">
        <f t="shared" si="2"/>
        <v>0</v>
      </c>
      <c r="I20" s="100">
        <f t="shared" si="2"/>
        <v>7892</v>
      </c>
      <c r="J20" s="100">
        <f t="shared" si="2"/>
        <v>7892</v>
      </c>
      <c r="K20" s="100">
        <f t="shared" si="2"/>
        <v>0</v>
      </c>
      <c r="L20" s="100">
        <f t="shared" si="2"/>
        <v>7733</v>
      </c>
      <c r="M20" s="100">
        <f t="shared" si="2"/>
        <v>374052</v>
      </c>
      <c r="N20" s="100">
        <f t="shared" si="2"/>
        <v>381785</v>
      </c>
      <c r="O20" s="100">
        <f t="shared" si="2"/>
        <v>1914100</v>
      </c>
      <c r="P20" s="100">
        <f t="shared" si="2"/>
        <v>1428815</v>
      </c>
      <c r="Q20" s="100">
        <f t="shared" si="2"/>
        <v>910585</v>
      </c>
      <c r="R20" s="100">
        <f t="shared" si="2"/>
        <v>4253500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4643177</v>
      </c>
      <c r="X20" s="100">
        <f t="shared" si="2"/>
        <v>3810470</v>
      </c>
      <c r="Y20" s="100">
        <f t="shared" si="2"/>
        <v>832707</v>
      </c>
      <c r="Z20" s="137">
        <f>+IF(X20&lt;&gt;0,+(Y20/X20)*100,0)</f>
        <v>21.853130978593192</v>
      </c>
      <c r="AA20" s="153">
        <f>SUM(AA26:AA33)</f>
        <v>5080626</v>
      </c>
    </row>
    <row r="21" spans="1:27" ht="12.75">
      <c r="A21" s="291" t="s">
        <v>205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2.75">
      <c r="A22" s="291" t="s">
        <v>206</v>
      </c>
      <c r="B22" s="142"/>
      <c r="C22" s="62"/>
      <c r="D22" s="156"/>
      <c r="E22" s="60"/>
      <c r="F22" s="60">
        <v>7893</v>
      </c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>
        <v>5920</v>
      </c>
      <c r="Y22" s="60">
        <v>-5920</v>
      </c>
      <c r="Z22" s="140">
        <v>-100</v>
      </c>
      <c r="AA22" s="155">
        <v>7893</v>
      </c>
    </row>
    <row r="23" spans="1:27" ht="12.75">
      <c r="A23" s="291" t="s">
        <v>207</v>
      </c>
      <c r="B23" s="142"/>
      <c r="C23" s="62">
        <v>485042</v>
      </c>
      <c r="D23" s="156"/>
      <c r="E23" s="60">
        <v>1500000</v>
      </c>
      <c r="F23" s="60">
        <v>2000000</v>
      </c>
      <c r="G23" s="60"/>
      <c r="H23" s="60"/>
      <c r="I23" s="60"/>
      <c r="J23" s="60"/>
      <c r="K23" s="60"/>
      <c r="L23" s="60"/>
      <c r="M23" s="60">
        <v>374052</v>
      </c>
      <c r="N23" s="60">
        <v>374052</v>
      </c>
      <c r="O23" s="60">
        <v>997122</v>
      </c>
      <c r="P23" s="60">
        <v>1704247</v>
      </c>
      <c r="Q23" s="60">
        <v>556330</v>
      </c>
      <c r="R23" s="60">
        <v>3257699</v>
      </c>
      <c r="S23" s="60"/>
      <c r="T23" s="60"/>
      <c r="U23" s="60"/>
      <c r="V23" s="60"/>
      <c r="W23" s="60">
        <v>3631751</v>
      </c>
      <c r="X23" s="60">
        <v>1500000</v>
      </c>
      <c r="Y23" s="60">
        <v>2131751</v>
      </c>
      <c r="Z23" s="140">
        <v>142.12</v>
      </c>
      <c r="AA23" s="155">
        <v>2000000</v>
      </c>
    </row>
    <row r="24" spans="1:27" ht="12.75">
      <c r="A24" s="291" t="s">
        <v>208</v>
      </c>
      <c r="B24" s="142"/>
      <c r="C24" s="62">
        <v>493506</v>
      </c>
      <c r="D24" s="156"/>
      <c r="E24" s="60">
        <v>1500000</v>
      </c>
      <c r="F24" s="60">
        <v>1550000</v>
      </c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>
        <v>43860</v>
      </c>
      <c r="R24" s="60">
        <v>43860</v>
      </c>
      <c r="S24" s="60"/>
      <c r="T24" s="60"/>
      <c r="U24" s="60"/>
      <c r="V24" s="60"/>
      <c r="W24" s="60">
        <v>43860</v>
      </c>
      <c r="X24" s="60">
        <v>1162500</v>
      </c>
      <c r="Y24" s="60">
        <v>-1118640</v>
      </c>
      <c r="Z24" s="140">
        <v>-96.23</v>
      </c>
      <c r="AA24" s="155">
        <v>1550000</v>
      </c>
    </row>
    <row r="25" spans="1:27" ht="12.75">
      <c r="A25" s="291" t="s">
        <v>209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2.75">
      <c r="A26" s="292" t="s">
        <v>210</v>
      </c>
      <c r="B26" s="302"/>
      <c r="C26" s="293">
        <f aca="true" t="shared" si="3" ref="C26:Y26">SUM(C21:C25)</f>
        <v>978548</v>
      </c>
      <c r="D26" s="294">
        <f t="shared" si="3"/>
        <v>0</v>
      </c>
      <c r="E26" s="295">
        <f t="shared" si="3"/>
        <v>3000000</v>
      </c>
      <c r="F26" s="295">
        <f t="shared" si="3"/>
        <v>3557893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374052</v>
      </c>
      <c r="N26" s="295">
        <f t="shared" si="3"/>
        <v>374052</v>
      </c>
      <c r="O26" s="295">
        <f t="shared" si="3"/>
        <v>997122</v>
      </c>
      <c r="P26" s="295">
        <f t="shared" si="3"/>
        <v>1704247</v>
      </c>
      <c r="Q26" s="295">
        <f t="shared" si="3"/>
        <v>600190</v>
      </c>
      <c r="R26" s="295">
        <f t="shared" si="3"/>
        <v>3301559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3675611</v>
      </c>
      <c r="X26" s="295">
        <f t="shared" si="3"/>
        <v>2668420</v>
      </c>
      <c r="Y26" s="295">
        <f t="shared" si="3"/>
        <v>1007191</v>
      </c>
      <c r="Z26" s="296">
        <f>+IF(X26&lt;&gt;0,+(Y26/X26)*100,0)</f>
        <v>37.74484526423876</v>
      </c>
      <c r="AA26" s="297">
        <f>SUM(AA21:AA25)</f>
        <v>3557893</v>
      </c>
    </row>
    <row r="27" spans="1:27" ht="12.75">
      <c r="A27" s="298" t="s">
        <v>211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>
        <v>193974</v>
      </c>
      <c r="Q27" s="60">
        <v>185148</v>
      </c>
      <c r="R27" s="60">
        <v>379122</v>
      </c>
      <c r="S27" s="60"/>
      <c r="T27" s="60"/>
      <c r="U27" s="60"/>
      <c r="V27" s="60"/>
      <c r="W27" s="60">
        <v>379122</v>
      </c>
      <c r="X27" s="60"/>
      <c r="Y27" s="60">
        <v>379122</v>
      </c>
      <c r="Z27" s="140"/>
      <c r="AA27" s="155"/>
    </row>
    <row r="28" spans="1:27" ht="12.75">
      <c r="A28" s="298" t="s">
        <v>212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2.75">
      <c r="A29" s="298" t="s">
        <v>213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2.75">
      <c r="A30" s="298" t="s">
        <v>214</v>
      </c>
      <c r="B30" s="136" t="s">
        <v>138</v>
      </c>
      <c r="C30" s="62">
        <v>16400</v>
      </c>
      <c r="D30" s="156"/>
      <c r="E30" s="60">
        <v>1534000</v>
      </c>
      <c r="F30" s="60">
        <v>1522733</v>
      </c>
      <c r="G30" s="60"/>
      <c r="H30" s="60"/>
      <c r="I30" s="60">
        <v>7892</v>
      </c>
      <c r="J30" s="60">
        <v>7892</v>
      </c>
      <c r="K30" s="60"/>
      <c r="L30" s="60">
        <v>7733</v>
      </c>
      <c r="M30" s="60"/>
      <c r="N30" s="60">
        <v>7733</v>
      </c>
      <c r="O30" s="60">
        <v>916978</v>
      </c>
      <c r="P30" s="60">
        <v>-469406</v>
      </c>
      <c r="Q30" s="60">
        <v>125247</v>
      </c>
      <c r="R30" s="60">
        <v>572819</v>
      </c>
      <c r="S30" s="60"/>
      <c r="T30" s="60"/>
      <c r="U30" s="60"/>
      <c r="V30" s="60"/>
      <c r="W30" s="60">
        <v>588444</v>
      </c>
      <c r="X30" s="60">
        <v>1142050</v>
      </c>
      <c r="Y30" s="60">
        <v>-553606</v>
      </c>
      <c r="Z30" s="140">
        <v>-48.47</v>
      </c>
      <c r="AA30" s="155">
        <v>1522733</v>
      </c>
    </row>
    <row r="31" spans="1:27" ht="12.75">
      <c r="A31" s="299" t="s">
        <v>215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2.75">
      <c r="A32" s="298" t="s">
        <v>216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2.75">
      <c r="A33" s="298" t="s">
        <v>217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2.75">
      <c r="A35" s="290" t="s">
        <v>219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2.75">
      <c r="A36" s="291" t="s">
        <v>205</v>
      </c>
      <c r="B36" s="142"/>
      <c r="C36" s="62">
        <f aca="true" t="shared" si="4" ref="C36:Y40">C6+C21</f>
        <v>6644892</v>
      </c>
      <c r="D36" s="156">
        <f t="shared" si="4"/>
        <v>0</v>
      </c>
      <c r="E36" s="60">
        <f t="shared" si="4"/>
        <v>9539000</v>
      </c>
      <c r="F36" s="60">
        <f t="shared" si="4"/>
        <v>30039000</v>
      </c>
      <c r="G36" s="60">
        <f t="shared" si="4"/>
        <v>0</v>
      </c>
      <c r="H36" s="60">
        <f t="shared" si="4"/>
        <v>0</v>
      </c>
      <c r="I36" s="60">
        <f t="shared" si="4"/>
        <v>0</v>
      </c>
      <c r="J36" s="60">
        <f t="shared" si="4"/>
        <v>0</v>
      </c>
      <c r="K36" s="60">
        <f t="shared" si="4"/>
        <v>0</v>
      </c>
      <c r="L36" s="60">
        <f t="shared" si="4"/>
        <v>4317342</v>
      </c>
      <c r="M36" s="60">
        <f t="shared" si="4"/>
        <v>1365656</v>
      </c>
      <c r="N36" s="60">
        <f t="shared" si="4"/>
        <v>5682998</v>
      </c>
      <c r="O36" s="60">
        <f t="shared" si="4"/>
        <v>0</v>
      </c>
      <c r="P36" s="60">
        <f t="shared" si="4"/>
        <v>414160</v>
      </c>
      <c r="Q36" s="60">
        <f t="shared" si="4"/>
        <v>2107935</v>
      </c>
      <c r="R36" s="60">
        <f t="shared" si="4"/>
        <v>2522095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8205093</v>
      </c>
      <c r="X36" s="60">
        <f t="shared" si="4"/>
        <v>22529250</v>
      </c>
      <c r="Y36" s="60">
        <f t="shared" si="4"/>
        <v>-14324157</v>
      </c>
      <c r="Z36" s="140">
        <f aca="true" t="shared" si="5" ref="Z36:Z49">+IF(X36&lt;&gt;0,+(Y36/X36)*100,0)</f>
        <v>-63.58026565464896</v>
      </c>
      <c r="AA36" s="155">
        <f>AA6+AA21</f>
        <v>30039000</v>
      </c>
    </row>
    <row r="37" spans="1:27" ht="12.75">
      <c r="A37" s="291" t="s">
        <v>206</v>
      </c>
      <c r="B37" s="142"/>
      <c r="C37" s="62">
        <f t="shared" si="4"/>
        <v>19545161</v>
      </c>
      <c r="D37" s="156">
        <f t="shared" si="4"/>
        <v>0</v>
      </c>
      <c r="E37" s="60">
        <f t="shared" si="4"/>
        <v>47853000</v>
      </c>
      <c r="F37" s="60">
        <f t="shared" si="4"/>
        <v>24873999</v>
      </c>
      <c r="G37" s="60">
        <f t="shared" si="4"/>
        <v>23615</v>
      </c>
      <c r="H37" s="60">
        <f t="shared" si="4"/>
        <v>0</v>
      </c>
      <c r="I37" s="60">
        <f t="shared" si="4"/>
        <v>425978</v>
      </c>
      <c r="J37" s="60">
        <f t="shared" si="4"/>
        <v>449593</v>
      </c>
      <c r="K37" s="60">
        <f t="shared" si="4"/>
        <v>970523</v>
      </c>
      <c r="L37" s="60">
        <f t="shared" si="4"/>
        <v>2431281</v>
      </c>
      <c r="M37" s="60">
        <f t="shared" si="4"/>
        <v>1074312</v>
      </c>
      <c r="N37" s="60">
        <f t="shared" si="4"/>
        <v>4476116</v>
      </c>
      <c r="O37" s="60">
        <f t="shared" si="4"/>
        <v>0</v>
      </c>
      <c r="P37" s="60">
        <f t="shared" si="4"/>
        <v>1740029</v>
      </c>
      <c r="Q37" s="60">
        <f t="shared" si="4"/>
        <v>1082354</v>
      </c>
      <c r="R37" s="60">
        <f t="shared" si="4"/>
        <v>2822383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7748092</v>
      </c>
      <c r="X37" s="60">
        <f t="shared" si="4"/>
        <v>18655500</v>
      </c>
      <c r="Y37" s="60">
        <f t="shared" si="4"/>
        <v>-10907408</v>
      </c>
      <c r="Z37" s="140">
        <f t="shared" si="5"/>
        <v>-58.46751896223634</v>
      </c>
      <c r="AA37" s="155">
        <f>AA7+AA22</f>
        <v>24873999</v>
      </c>
    </row>
    <row r="38" spans="1:27" ht="12.75">
      <c r="A38" s="291" t="s">
        <v>207</v>
      </c>
      <c r="B38" s="142"/>
      <c r="C38" s="62">
        <f t="shared" si="4"/>
        <v>19129672</v>
      </c>
      <c r="D38" s="156">
        <f t="shared" si="4"/>
        <v>0</v>
      </c>
      <c r="E38" s="60">
        <f t="shared" si="4"/>
        <v>23550000</v>
      </c>
      <c r="F38" s="60">
        <f t="shared" si="4"/>
        <v>27253032</v>
      </c>
      <c r="G38" s="60">
        <f t="shared" si="4"/>
        <v>1067052</v>
      </c>
      <c r="H38" s="60">
        <f t="shared" si="4"/>
        <v>19200</v>
      </c>
      <c r="I38" s="60">
        <f t="shared" si="4"/>
        <v>3057450</v>
      </c>
      <c r="J38" s="60">
        <f t="shared" si="4"/>
        <v>4143702</v>
      </c>
      <c r="K38" s="60">
        <f t="shared" si="4"/>
        <v>4706528</v>
      </c>
      <c r="L38" s="60">
        <f t="shared" si="4"/>
        <v>4641614</v>
      </c>
      <c r="M38" s="60">
        <f t="shared" si="4"/>
        <v>1754863</v>
      </c>
      <c r="N38" s="60">
        <f t="shared" si="4"/>
        <v>11103005</v>
      </c>
      <c r="O38" s="60">
        <f t="shared" si="4"/>
        <v>198176</v>
      </c>
      <c r="P38" s="60">
        <f t="shared" si="4"/>
        <v>1704247</v>
      </c>
      <c r="Q38" s="60">
        <f t="shared" si="4"/>
        <v>556330</v>
      </c>
      <c r="R38" s="60">
        <f t="shared" si="4"/>
        <v>2458753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17705460</v>
      </c>
      <c r="X38" s="60">
        <f t="shared" si="4"/>
        <v>20439774</v>
      </c>
      <c r="Y38" s="60">
        <f t="shared" si="4"/>
        <v>-2734314</v>
      </c>
      <c r="Z38" s="140">
        <f t="shared" si="5"/>
        <v>-13.377417969494182</v>
      </c>
      <c r="AA38" s="155">
        <f>AA8+AA23</f>
        <v>27253032</v>
      </c>
    </row>
    <row r="39" spans="1:27" ht="12.75">
      <c r="A39" s="291" t="s">
        <v>208</v>
      </c>
      <c r="B39" s="142"/>
      <c r="C39" s="62">
        <f t="shared" si="4"/>
        <v>1832631</v>
      </c>
      <c r="D39" s="156">
        <f t="shared" si="4"/>
        <v>0</v>
      </c>
      <c r="E39" s="60">
        <f t="shared" si="4"/>
        <v>29500000</v>
      </c>
      <c r="F39" s="60">
        <f t="shared" si="4"/>
        <v>28411672</v>
      </c>
      <c r="G39" s="60">
        <f t="shared" si="4"/>
        <v>0</v>
      </c>
      <c r="H39" s="60">
        <f t="shared" si="4"/>
        <v>12064103</v>
      </c>
      <c r="I39" s="60">
        <f t="shared" si="4"/>
        <v>671086</v>
      </c>
      <c r="J39" s="60">
        <f t="shared" si="4"/>
        <v>12735189</v>
      </c>
      <c r="K39" s="60">
        <f t="shared" si="4"/>
        <v>256756</v>
      </c>
      <c r="L39" s="60">
        <f t="shared" si="4"/>
        <v>653086</v>
      </c>
      <c r="M39" s="60">
        <f t="shared" si="4"/>
        <v>1444783</v>
      </c>
      <c r="N39" s="60">
        <f t="shared" si="4"/>
        <v>2354625</v>
      </c>
      <c r="O39" s="60">
        <f t="shared" si="4"/>
        <v>663000</v>
      </c>
      <c r="P39" s="60">
        <f t="shared" si="4"/>
        <v>0</v>
      </c>
      <c r="Q39" s="60">
        <f t="shared" si="4"/>
        <v>43860</v>
      </c>
      <c r="R39" s="60">
        <f t="shared" si="4"/>
        <v>706860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15796674</v>
      </c>
      <c r="X39" s="60">
        <f t="shared" si="4"/>
        <v>21308754</v>
      </c>
      <c r="Y39" s="60">
        <f t="shared" si="4"/>
        <v>-5512080</v>
      </c>
      <c r="Z39" s="140">
        <f t="shared" si="5"/>
        <v>-25.867678607580714</v>
      </c>
      <c r="AA39" s="155">
        <f>AA9+AA24</f>
        <v>28411672</v>
      </c>
    </row>
    <row r="40" spans="1:27" ht="12.75">
      <c r="A40" s="291" t="s">
        <v>209</v>
      </c>
      <c r="B40" s="142"/>
      <c r="C40" s="62">
        <f t="shared" si="4"/>
        <v>14720742</v>
      </c>
      <c r="D40" s="156">
        <f t="shared" si="4"/>
        <v>0</v>
      </c>
      <c r="E40" s="60">
        <f t="shared" si="4"/>
        <v>10100000</v>
      </c>
      <c r="F40" s="60">
        <f t="shared" si="4"/>
        <v>3000000</v>
      </c>
      <c r="G40" s="60">
        <f t="shared" si="4"/>
        <v>0</v>
      </c>
      <c r="H40" s="60">
        <f t="shared" si="4"/>
        <v>0</v>
      </c>
      <c r="I40" s="60">
        <f t="shared" si="4"/>
        <v>102188</v>
      </c>
      <c r="J40" s="60">
        <f t="shared" si="4"/>
        <v>102188</v>
      </c>
      <c r="K40" s="60">
        <f t="shared" si="4"/>
        <v>416670</v>
      </c>
      <c r="L40" s="60">
        <f t="shared" si="4"/>
        <v>7419</v>
      </c>
      <c r="M40" s="60">
        <f t="shared" si="4"/>
        <v>2915132</v>
      </c>
      <c r="N40" s="60">
        <f t="shared" si="4"/>
        <v>3339221</v>
      </c>
      <c r="O40" s="60">
        <f t="shared" si="4"/>
        <v>2418295</v>
      </c>
      <c r="P40" s="60">
        <f t="shared" si="4"/>
        <v>0</v>
      </c>
      <c r="Q40" s="60">
        <f t="shared" si="4"/>
        <v>0</v>
      </c>
      <c r="R40" s="60">
        <f t="shared" si="4"/>
        <v>2418295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5859704</v>
      </c>
      <c r="X40" s="60">
        <f t="shared" si="4"/>
        <v>2250000</v>
      </c>
      <c r="Y40" s="60">
        <f t="shared" si="4"/>
        <v>3609704</v>
      </c>
      <c r="Z40" s="140">
        <f t="shared" si="5"/>
        <v>160.4312888888889</v>
      </c>
      <c r="AA40" s="155">
        <f>AA10+AA25</f>
        <v>3000000</v>
      </c>
    </row>
    <row r="41" spans="1:27" ht="12.75">
      <c r="A41" s="292" t="s">
        <v>210</v>
      </c>
      <c r="B41" s="142"/>
      <c r="C41" s="293">
        <f aca="true" t="shared" si="6" ref="C41:Y41">SUM(C36:C40)</f>
        <v>61873098</v>
      </c>
      <c r="D41" s="294">
        <f t="shared" si="6"/>
        <v>0</v>
      </c>
      <c r="E41" s="295">
        <f t="shared" si="6"/>
        <v>120542000</v>
      </c>
      <c r="F41" s="295">
        <f t="shared" si="6"/>
        <v>113577703</v>
      </c>
      <c r="G41" s="295">
        <f t="shared" si="6"/>
        <v>1090667</v>
      </c>
      <c r="H41" s="295">
        <f t="shared" si="6"/>
        <v>12083303</v>
      </c>
      <c r="I41" s="295">
        <f t="shared" si="6"/>
        <v>4256702</v>
      </c>
      <c r="J41" s="295">
        <f t="shared" si="6"/>
        <v>17430672</v>
      </c>
      <c r="K41" s="295">
        <f t="shared" si="6"/>
        <v>6350477</v>
      </c>
      <c r="L41" s="295">
        <f t="shared" si="6"/>
        <v>12050742</v>
      </c>
      <c r="M41" s="295">
        <f t="shared" si="6"/>
        <v>8554746</v>
      </c>
      <c r="N41" s="295">
        <f t="shared" si="6"/>
        <v>26955965</v>
      </c>
      <c r="O41" s="295">
        <f t="shared" si="6"/>
        <v>3279471</v>
      </c>
      <c r="P41" s="295">
        <f t="shared" si="6"/>
        <v>3858436</v>
      </c>
      <c r="Q41" s="295">
        <f t="shared" si="6"/>
        <v>3790479</v>
      </c>
      <c r="R41" s="295">
        <f t="shared" si="6"/>
        <v>10928386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55315023</v>
      </c>
      <c r="X41" s="295">
        <f t="shared" si="6"/>
        <v>85183278</v>
      </c>
      <c r="Y41" s="295">
        <f t="shared" si="6"/>
        <v>-29868255</v>
      </c>
      <c r="Z41" s="296">
        <f t="shared" si="5"/>
        <v>-35.06351915689368</v>
      </c>
      <c r="AA41" s="297">
        <f>SUM(AA36:AA40)</f>
        <v>113577703</v>
      </c>
    </row>
    <row r="42" spans="1:27" ht="12.75">
      <c r="A42" s="298" t="s">
        <v>211</v>
      </c>
      <c r="B42" s="136"/>
      <c r="C42" s="95">
        <f aca="true" t="shared" si="7" ref="C42:Y48">C12+C27</f>
        <v>3264431</v>
      </c>
      <c r="D42" s="129">
        <f t="shared" si="7"/>
        <v>0</v>
      </c>
      <c r="E42" s="54">
        <f t="shared" si="7"/>
        <v>5600000</v>
      </c>
      <c r="F42" s="54">
        <f t="shared" si="7"/>
        <v>15152872</v>
      </c>
      <c r="G42" s="54">
        <f t="shared" si="7"/>
        <v>0</v>
      </c>
      <c r="H42" s="54">
        <f t="shared" si="7"/>
        <v>0</v>
      </c>
      <c r="I42" s="54">
        <f t="shared" si="7"/>
        <v>743677</v>
      </c>
      <c r="J42" s="54">
        <f t="shared" si="7"/>
        <v>743677</v>
      </c>
      <c r="K42" s="54">
        <f t="shared" si="7"/>
        <v>28313</v>
      </c>
      <c r="L42" s="54">
        <f t="shared" si="7"/>
        <v>83095</v>
      </c>
      <c r="M42" s="54">
        <f t="shared" si="7"/>
        <v>0</v>
      </c>
      <c r="N42" s="54">
        <f t="shared" si="7"/>
        <v>111408</v>
      </c>
      <c r="O42" s="54">
        <f t="shared" si="7"/>
        <v>26384</v>
      </c>
      <c r="P42" s="54">
        <f t="shared" si="7"/>
        <v>313963</v>
      </c>
      <c r="Q42" s="54">
        <f t="shared" si="7"/>
        <v>634464</v>
      </c>
      <c r="R42" s="54">
        <f t="shared" si="7"/>
        <v>974811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1829896</v>
      </c>
      <c r="X42" s="54">
        <f t="shared" si="7"/>
        <v>11364654</v>
      </c>
      <c r="Y42" s="54">
        <f t="shared" si="7"/>
        <v>-9534758</v>
      </c>
      <c r="Z42" s="184">
        <f t="shared" si="5"/>
        <v>-83.89835713432191</v>
      </c>
      <c r="AA42" s="130">
        <f aca="true" t="shared" si="8" ref="AA42:AA48">AA12+AA27</f>
        <v>15152872</v>
      </c>
    </row>
    <row r="43" spans="1:27" ht="12.75">
      <c r="A43" s="298" t="s">
        <v>212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2.75">
      <c r="A44" s="298" t="s">
        <v>213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10280652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7710489</v>
      </c>
      <c r="Y44" s="54">
        <f t="shared" si="7"/>
        <v>-7710489</v>
      </c>
      <c r="Z44" s="184">
        <f t="shared" si="5"/>
        <v>-100</v>
      </c>
      <c r="AA44" s="130">
        <f t="shared" si="8"/>
        <v>10280652</v>
      </c>
    </row>
    <row r="45" spans="1:27" ht="12.75">
      <c r="A45" s="298" t="s">
        <v>214</v>
      </c>
      <c r="B45" s="136" t="s">
        <v>138</v>
      </c>
      <c r="C45" s="95">
        <f t="shared" si="7"/>
        <v>19351648</v>
      </c>
      <c r="D45" s="129">
        <f t="shared" si="7"/>
        <v>0</v>
      </c>
      <c r="E45" s="54">
        <f t="shared" si="7"/>
        <v>17851000</v>
      </c>
      <c r="F45" s="54">
        <f t="shared" si="7"/>
        <v>21823129</v>
      </c>
      <c r="G45" s="54">
        <f t="shared" si="7"/>
        <v>24856</v>
      </c>
      <c r="H45" s="54">
        <f t="shared" si="7"/>
        <v>338074</v>
      </c>
      <c r="I45" s="54">
        <f t="shared" si="7"/>
        <v>637769</v>
      </c>
      <c r="J45" s="54">
        <f t="shared" si="7"/>
        <v>1000699</v>
      </c>
      <c r="K45" s="54">
        <f t="shared" si="7"/>
        <v>2156431</v>
      </c>
      <c r="L45" s="54">
        <f t="shared" si="7"/>
        <v>1567798</v>
      </c>
      <c r="M45" s="54">
        <f t="shared" si="7"/>
        <v>1288670</v>
      </c>
      <c r="N45" s="54">
        <f t="shared" si="7"/>
        <v>5012899</v>
      </c>
      <c r="O45" s="54">
        <f t="shared" si="7"/>
        <v>15127095</v>
      </c>
      <c r="P45" s="54">
        <f t="shared" si="7"/>
        <v>1956025</v>
      </c>
      <c r="Q45" s="54">
        <f t="shared" si="7"/>
        <v>157454</v>
      </c>
      <c r="R45" s="54">
        <f t="shared" si="7"/>
        <v>17240574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23254172</v>
      </c>
      <c r="X45" s="54">
        <f t="shared" si="7"/>
        <v>16367347</v>
      </c>
      <c r="Y45" s="54">
        <f t="shared" si="7"/>
        <v>6886825</v>
      </c>
      <c r="Z45" s="184">
        <f t="shared" si="5"/>
        <v>42.07661143861617</v>
      </c>
      <c r="AA45" s="130">
        <f t="shared" si="8"/>
        <v>21823129</v>
      </c>
    </row>
    <row r="46" spans="1:27" ht="12.75">
      <c r="A46" s="299" t="s">
        <v>215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2.75">
      <c r="A47" s="298" t="s">
        <v>216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2.75">
      <c r="A48" s="298" t="s">
        <v>217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2.75">
      <c r="A49" s="308" t="s">
        <v>220</v>
      </c>
      <c r="B49" s="149"/>
      <c r="C49" s="239">
        <f aca="true" t="shared" si="9" ref="C49:Y49">SUM(C41:C48)</f>
        <v>84489177</v>
      </c>
      <c r="D49" s="218">
        <f t="shared" si="9"/>
        <v>0</v>
      </c>
      <c r="E49" s="220">
        <f t="shared" si="9"/>
        <v>143993000</v>
      </c>
      <c r="F49" s="220">
        <f t="shared" si="9"/>
        <v>160834356</v>
      </c>
      <c r="G49" s="220">
        <f t="shared" si="9"/>
        <v>1115523</v>
      </c>
      <c r="H49" s="220">
        <f t="shared" si="9"/>
        <v>12421377</v>
      </c>
      <c r="I49" s="220">
        <f t="shared" si="9"/>
        <v>5638148</v>
      </c>
      <c r="J49" s="220">
        <f t="shared" si="9"/>
        <v>19175048</v>
      </c>
      <c r="K49" s="220">
        <f t="shared" si="9"/>
        <v>8535221</v>
      </c>
      <c r="L49" s="220">
        <f t="shared" si="9"/>
        <v>13701635</v>
      </c>
      <c r="M49" s="220">
        <f t="shared" si="9"/>
        <v>9843416</v>
      </c>
      <c r="N49" s="220">
        <f t="shared" si="9"/>
        <v>32080272</v>
      </c>
      <c r="O49" s="220">
        <f t="shared" si="9"/>
        <v>18432950</v>
      </c>
      <c r="P49" s="220">
        <f t="shared" si="9"/>
        <v>6128424</v>
      </c>
      <c r="Q49" s="220">
        <f t="shared" si="9"/>
        <v>4582397</v>
      </c>
      <c r="R49" s="220">
        <f t="shared" si="9"/>
        <v>29143771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80399091</v>
      </c>
      <c r="X49" s="220">
        <f t="shared" si="9"/>
        <v>120625768</v>
      </c>
      <c r="Y49" s="220">
        <f t="shared" si="9"/>
        <v>-40226677</v>
      </c>
      <c r="Z49" s="221">
        <f t="shared" si="5"/>
        <v>-33.348328194685564</v>
      </c>
      <c r="AA49" s="222">
        <f>SUM(AA41:AA48)</f>
        <v>160834356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2.75">
      <c r="A51" s="309" t="s">
        <v>221</v>
      </c>
      <c r="B51" s="136"/>
      <c r="C51" s="95">
        <f aca="true" t="shared" si="10" ref="C51:Y51">SUM(C57:C61)</f>
        <v>50705738</v>
      </c>
      <c r="D51" s="129">
        <f t="shared" si="10"/>
        <v>0</v>
      </c>
      <c r="E51" s="54">
        <f t="shared" si="10"/>
        <v>58613567</v>
      </c>
      <c r="F51" s="54">
        <f t="shared" si="10"/>
        <v>103788497</v>
      </c>
      <c r="G51" s="54">
        <f t="shared" si="10"/>
        <v>169934</v>
      </c>
      <c r="H51" s="54">
        <f t="shared" si="10"/>
        <v>9729254</v>
      </c>
      <c r="I51" s="54">
        <f t="shared" si="10"/>
        <v>3121471</v>
      </c>
      <c r="J51" s="54">
        <f t="shared" si="10"/>
        <v>13020659</v>
      </c>
      <c r="K51" s="54">
        <f t="shared" si="10"/>
        <v>3939264</v>
      </c>
      <c r="L51" s="54">
        <f t="shared" si="10"/>
        <v>9586535</v>
      </c>
      <c r="M51" s="54">
        <f t="shared" si="10"/>
        <v>3293087</v>
      </c>
      <c r="N51" s="54">
        <f t="shared" si="10"/>
        <v>16818886</v>
      </c>
      <c r="O51" s="54">
        <f t="shared" si="10"/>
        <v>5622714</v>
      </c>
      <c r="P51" s="54">
        <f t="shared" si="10"/>
        <v>59816</v>
      </c>
      <c r="Q51" s="54">
        <f t="shared" si="10"/>
        <v>1578833</v>
      </c>
      <c r="R51" s="54">
        <f t="shared" si="10"/>
        <v>7261363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37100908</v>
      </c>
      <c r="X51" s="54">
        <f t="shared" si="10"/>
        <v>77841373</v>
      </c>
      <c r="Y51" s="54">
        <f t="shared" si="10"/>
        <v>-40740465</v>
      </c>
      <c r="Z51" s="184">
        <f>+IF(X51&lt;&gt;0,+(Y51/X51)*100,0)</f>
        <v>-52.337803702409005</v>
      </c>
      <c r="AA51" s="130">
        <f>SUM(AA57:AA61)</f>
        <v>103788497</v>
      </c>
    </row>
    <row r="52" spans="1:27" ht="12.75">
      <c r="A52" s="310" t="s">
        <v>205</v>
      </c>
      <c r="B52" s="142"/>
      <c r="C52" s="62"/>
      <c r="D52" s="156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>
        <v>791688</v>
      </c>
      <c r="R52" s="60">
        <v>791688</v>
      </c>
      <c r="S52" s="60"/>
      <c r="T52" s="60"/>
      <c r="U52" s="60"/>
      <c r="V52" s="60"/>
      <c r="W52" s="60">
        <v>791688</v>
      </c>
      <c r="X52" s="60"/>
      <c r="Y52" s="60">
        <v>791688</v>
      </c>
      <c r="Z52" s="140"/>
      <c r="AA52" s="155"/>
    </row>
    <row r="53" spans="1:27" ht="12.75">
      <c r="A53" s="310" t="s">
        <v>206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2.75">
      <c r="A54" s="310" t="s">
        <v>207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>
        <v>492257</v>
      </c>
      <c r="R54" s="60">
        <v>492257</v>
      </c>
      <c r="S54" s="60"/>
      <c r="T54" s="60"/>
      <c r="U54" s="60"/>
      <c r="V54" s="60"/>
      <c r="W54" s="60">
        <v>492257</v>
      </c>
      <c r="X54" s="60"/>
      <c r="Y54" s="60">
        <v>492257</v>
      </c>
      <c r="Z54" s="140"/>
      <c r="AA54" s="155"/>
    </row>
    <row r="55" spans="1:27" ht="12.75">
      <c r="A55" s="310" t="s">
        <v>208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2.75">
      <c r="A56" s="310" t="s">
        <v>209</v>
      </c>
      <c r="B56" s="142"/>
      <c r="C56" s="62">
        <v>50705738</v>
      </c>
      <c r="D56" s="156"/>
      <c r="E56" s="60">
        <v>58613567</v>
      </c>
      <c r="F56" s="60">
        <v>103788497</v>
      </c>
      <c r="G56" s="60">
        <v>169934</v>
      </c>
      <c r="H56" s="60">
        <v>9729254</v>
      </c>
      <c r="I56" s="60">
        <v>3121471</v>
      </c>
      <c r="J56" s="60">
        <v>13020659</v>
      </c>
      <c r="K56" s="60">
        <v>3939264</v>
      </c>
      <c r="L56" s="60">
        <v>9586535</v>
      </c>
      <c r="M56" s="60">
        <v>3293087</v>
      </c>
      <c r="N56" s="60">
        <v>16818886</v>
      </c>
      <c r="O56" s="60">
        <v>5622714</v>
      </c>
      <c r="P56" s="60"/>
      <c r="Q56" s="60"/>
      <c r="R56" s="60">
        <v>5622714</v>
      </c>
      <c r="S56" s="60"/>
      <c r="T56" s="60"/>
      <c r="U56" s="60"/>
      <c r="V56" s="60"/>
      <c r="W56" s="60">
        <v>35462259</v>
      </c>
      <c r="X56" s="60">
        <v>77841373</v>
      </c>
      <c r="Y56" s="60">
        <v>-42379114</v>
      </c>
      <c r="Z56" s="140">
        <v>-54.44</v>
      </c>
      <c r="AA56" s="155">
        <v>103788497</v>
      </c>
    </row>
    <row r="57" spans="1:27" ht="12.75">
      <c r="A57" s="138" t="s">
        <v>210</v>
      </c>
      <c r="B57" s="142"/>
      <c r="C57" s="293">
        <f aca="true" t="shared" si="11" ref="C57:Y57">SUM(C52:C56)</f>
        <v>50705738</v>
      </c>
      <c r="D57" s="294">
        <f t="shared" si="11"/>
        <v>0</v>
      </c>
      <c r="E57" s="295">
        <f t="shared" si="11"/>
        <v>58613567</v>
      </c>
      <c r="F57" s="295">
        <f t="shared" si="11"/>
        <v>103788497</v>
      </c>
      <c r="G57" s="295">
        <f t="shared" si="11"/>
        <v>169934</v>
      </c>
      <c r="H57" s="295">
        <f t="shared" si="11"/>
        <v>9729254</v>
      </c>
      <c r="I57" s="295">
        <f t="shared" si="11"/>
        <v>3121471</v>
      </c>
      <c r="J57" s="295">
        <f t="shared" si="11"/>
        <v>13020659</v>
      </c>
      <c r="K57" s="295">
        <f t="shared" si="11"/>
        <v>3939264</v>
      </c>
      <c r="L57" s="295">
        <f t="shared" si="11"/>
        <v>9586535</v>
      </c>
      <c r="M57" s="295">
        <f t="shared" si="11"/>
        <v>3293087</v>
      </c>
      <c r="N57" s="295">
        <f t="shared" si="11"/>
        <v>16818886</v>
      </c>
      <c r="O57" s="295">
        <f t="shared" si="11"/>
        <v>5622714</v>
      </c>
      <c r="P57" s="295">
        <f t="shared" si="11"/>
        <v>0</v>
      </c>
      <c r="Q57" s="295">
        <f t="shared" si="11"/>
        <v>1283945</v>
      </c>
      <c r="R57" s="295">
        <f t="shared" si="11"/>
        <v>6906659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36746204</v>
      </c>
      <c r="X57" s="295">
        <f t="shared" si="11"/>
        <v>77841373</v>
      </c>
      <c r="Y57" s="295">
        <f t="shared" si="11"/>
        <v>-41095169</v>
      </c>
      <c r="Z57" s="296">
        <f>+IF(X57&lt;&gt;0,+(Y57/X57)*100,0)</f>
        <v>-52.79347911810343</v>
      </c>
      <c r="AA57" s="297">
        <f>SUM(AA52:AA56)</f>
        <v>103788497</v>
      </c>
    </row>
    <row r="58" spans="1:27" ht="12.75">
      <c r="A58" s="311" t="s">
        <v>211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2.75">
      <c r="A59" s="311" t="s">
        <v>212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2.75">
      <c r="A60" s="311" t="s">
        <v>213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2.75">
      <c r="A61" s="311" t="s">
        <v>214</v>
      </c>
      <c r="B61" s="136" t="s">
        <v>222</v>
      </c>
      <c r="C61" s="62"/>
      <c r="D61" s="156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>
        <v>59816</v>
      </c>
      <c r="Q61" s="60">
        <v>294888</v>
      </c>
      <c r="R61" s="60">
        <v>354704</v>
      </c>
      <c r="S61" s="60"/>
      <c r="T61" s="60"/>
      <c r="U61" s="60"/>
      <c r="V61" s="60"/>
      <c r="W61" s="60">
        <v>354704</v>
      </c>
      <c r="X61" s="60"/>
      <c r="Y61" s="60">
        <v>354704</v>
      </c>
      <c r="Z61" s="140"/>
      <c r="AA61" s="155"/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2.75">
      <c r="A64" s="315" t="s">
        <v>223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2.7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2.75">
      <c r="A66" s="311" t="s">
        <v>224</v>
      </c>
      <c r="B66" s="316"/>
      <c r="C66" s="273"/>
      <c r="D66" s="274"/>
      <c r="E66" s="275"/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140"/>
      <c r="AA66" s="277"/>
    </row>
    <row r="67" spans="1:27" ht="12.75">
      <c r="A67" s="311" t="s">
        <v>225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2.75">
      <c r="A68" s="311" t="s">
        <v>43</v>
      </c>
      <c r="B68" s="316"/>
      <c r="C68" s="62"/>
      <c r="D68" s="156"/>
      <c r="E68" s="60">
        <v>57874146</v>
      </c>
      <c r="F68" s="60"/>
      <c r="G68" s="60">
        <v>169934</v>
      </c>
      <c r="H68" s="60">
        <v>9729254</v>
      </c>
      <c r="I68" s="60">
        <v>3121470</v>
      </c>
      <c r="J68" s="60">
        <v>13020658</v>
      </c>
      <c r="K68" s="60">
        <v>3939264</v>
      </c>
      <c r="L68" s="60">
        <v>9586536</v>
      </c>
      <c r="M68" s="60">
        <v>3293087</v>
      </c>
      <c r="N68" s="60">
        <v>16818887</v>
      </c>
      <c r="O68" s="60">
        <v>5622714</v>
      </c>
      <c r="P68" s="60">
        <v>1840891</v>
      </c>
      <c r="Q68" s="60">
        <v>2498795</v>
      </c>
      <c r="R68" s="60">
        <v>9962400</v>
      </c>
      <c r="S68" s="60"/>
      <c r="T68" s="60"/>
      <c r="U68" s="60"/>
      <c r="V68" s="60"/>
      <c r="W68" s="60">
        <v>39801945</v>
      </c>
      <c r="X68" s="60"/>
      <c r="Y68" s="60">
        <v>39801945</v>
      </c>
      <c r="Z68" s="140"/>
      <c r="AA68" s="155"/>
    </row>
    <row r="69" spans="1:27" ht="12.75">
      <c r="A69" s="238" t="s">
        <v>226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57874146</v>
      </c>
      <c r="F69" s="220">
        <f t="shared" si="12"/>
        <v>0</v>
      </c>
      <c r="G69" s="220">
        <f t="shared" si="12"/>
        <v>169934</v>
      </c>
      <c r="H69" s="220">
        <f t="shared" si="12"/>
        <v>9729254</v>
      </c>
      <c r="I69" s="220">
        <f t="shared" si="12"/>
        <v>3121470</v>
      </c>
      <c r="J69" s="220">
        <f t="shared" si="12"/>
        <v>13020658</v>
      </c>
      <c r="K69" s="220">
        <f t="shared" si="12"/>
        <v>3939264</v>
      </c>
      <c r="L69" s="220">
        <f t="shared" si="12"/>
        <v>9586536</v>
      </c>
      <c r="M69" s="220">
        <f t="shared" si="12"/>
        <v>3293087</v>
      </c>
      <c r="N69" s="220">
        <f t="shared" si="12"/>
        <v>16818887</v>
      </c>
      <c r="O69" s="220">
        <f t="shared" si="12"/>
        <v>5622714</v>
      </c>
      <c r="P69" s="220">
        <f t="shared" si="12"/>
        <v>1840891</v>
      </c>
      <c r="Q69" s="220">
        <f t="shared" si="12"/>
        <v>2498795</v>
      </c>
      <c r="R69" s="220">
        <f t="shared" si="12"/>
        <v>9962400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39801945</v>
      </c>
      <c r="X69" s="220">
        <f t="shared" si="12"/>
        <v>0</v>
      </c>
      <c r="Y69" s="220">
        <f t="shared" si="12"/>
        <v>39801945</v>
      </c>
      <c r="Z69" s="221">
        <f>+IF(X69&lt;&gt;0,+(Y69/X69)*100,0)</f>
        <v>0</v>
      </c>
      <c r="AA69" s="222">
        <f>SUM(AA65:AA68)</f>
        <v>0</v>
      </c>
    </row>
    <row r="70" spans="1:27" ht="12.75">
      <c r="A70" s="272" t="s">
        <v>288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2.75">
      <c r="A71" s="267" t="s">
        <v>299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2.75">
      <c r="A72" s="267" t="s">
        <v>300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2.75">
      <c r="A73" s="223" t="s">
        <v>301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2.7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227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228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60894550</v>
      </c>
      <c r="D5" s="357">
        <f t="shared" si="0"/>
        <v>0</v>
      </c>
      <c r="E5" s="356">
        <f t="shared" si="0"/>
        <v>117542000</v>
      </c>
      <c r="F5" s="358">
        <f t="shared" si="0"/>
        <v>110019810</v>
      </c>
      <c r="G5" s="358">
        <f t="shared" si="0"/>
        <v>1090667</v>
      </c>
      <c r="H5" s="356">
        <f t="shared" si="0"/>
        <v>12083303</v>
      </c>
      <c r="I5" s="356">
        <f t="shared" si="0"/>
        <v>4256702</v>
      </c>
      <c r="J5" s="358">
        <f t="shared" si="0"/>
        <v>17430672</v>
      </c>
      <c r="K5" s="358">
        <f t="shared" si="0"/>
        <v>6350477</v>
      </c>
      <c r="L5" s="356">
        <f t="shared" si="0"/>
        <v>12050742</v>
      </c>
      <c r="M5" s="356">
        <f t="shared" si="0"/>
        <v>8180694</v>
      </c>
      <c r="N5" s="358">
        <f t="shared" si="0"/>
        <v>26581913</v>
      </c>
      <c r="O5" s="358">
        <f t="shared" si="0"/>
        <v>2282349</v>
      </c>
      <c r="P5" s="356">
        <f t="shared" si="0"/>
        <v>2154189</v>
      </c>
      <c r="Q5" s="356">
        <f t="shared" si="0"/>
        <v>3190289</v>
      </c>
      <c r="R5" s="358">
        <f t="shared" si="0"/>
        <v>7626827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51639412</v>
      </c>
      <c r="X5" s="356">
        <f t="shared" si="0"/>
        <v>82514858</v>
      </c>
      <c r="Y5" s="358">
        <f t="shared" si="0"/>
        <v>-30875446</v>
      </c>
      <c r="Z5" s="359">
        <f>+IF(X5&lt;&gt;0,+(Y5/X5)*100,0)</f>
        <v>-37.418044153938915</v>
      </c>
      <c r="AA5" s="360">
        <f>+AA6+AA8+AA11+AA13+AA15</f>
        <v>110019810</v>
      </c>
    </row>
    <row r="6" spans="1:27" ht="12.75">
      <c r="A6" s="361" t="s">
        <v>205</v>
      </c>
      <c r="B6" s="142"/>
      <c r="C6" s="60">
        <f>+C7</f>
        <v>6644892</v>
      </c>
      <c r="D6" s="340">
        <f aca="true" t="shared" si="1" ref="D6:AA6">+D7</f>
        <v>0</v>
      </c>
      <c r="E6" s="60">
        <f t="shared" si="1"/>
        <v>9539000</v>
      </c>
      <c r="F6" s="59">
        <f t="shared" si="1"/>
        <v>30039000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4317342</v>
      </c>
      <c r="M6" s="60">
        <f t="shared" si="1"/>
        <v>1365656</v>
      </c>
      <c r="N6" s="59">
        <f t="shared" si="1"/>
        <v>5682998</v>
      </c>
      <c r="O6" s="59">
        <f t="shared" si="1"/>
        <v>0</v>
      </c>
      <c r="P6" s="60">
        <f t="shared" si="1"/>
        <v>414160</v>
      </c>
      <c r="Q6" s="60">
        <f t="shared" si="1"/>
        <v>2107935</v>
      </c>
      <c r="R6" s="59">
        <f t="shared" si="1"/>
        <v>2522095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8205093</v>
      </c>
      <c r="X6" s="60">
        <f t="shared" si="1"/>
        <v>22529250</v>
      </c>
      <c r="Y6" s="59">
        <f t="shared" si="1"/>
        <v>-14324157</v>
      </c>
      <c r="Z6" s="61">
        <f>+IF(X6&lt;&gt;0,+(Y6/X6)*100,0)</f>
        <v>-63.58026565464896</v>
      </c>
      <c r="AA6" s="62">
        <f t="shared" si="1"/>
        <v>30039000</v>
      </c>
    </row>
    <row r="7" spans="1:27" ht="12.75">
      <c r="A7" s="291" t="s">
        <v>229</v>
      </c>
      <c r="B7" s="142"/>
      <c r="C7" s="60">
        <v>6644892</v>
      </c>
      <c r="D7" s="340"/>
      <c r="E7" s="60">
        <v>9539000</v>
      </c>
      <c r="F7" s="59">
        <v>30039000</v>
      </c>
      <c r="G7" s="59"/>
      <c r="H7" s="60"/>
      <c r="I7" s="60"/>
      <c r="J7" s="59"/>
      <c r="K7" s="59"/>
      <c r="L7" s="60">
        <v>4317342</v>
      </c>
      <c r="M7" s="60">
        <v>1365656</v>
      </c>
      <c r="N7" s="59">
        <v>5682998</v>
      </c>
      <c r="O7" s="59"/>
      <c r="P7" s="60">
        <v>414160</v>
      </c>
      <c r="Q7" s="60">
        <v>2107935</v>
      </c>
      <c r="R7" s="59">
        <v>2522095</v>
      </c>
      <c r="S7" s="59"/>
      <c r="T7" s="60"/>
      <c r="U7" s="60"/>
      <c r="V7" s="59"/>
      <c r="W7" s="59">
        <v>8205093</v>
      </c>
      <c r="X7" s="60">
        <v>22529250</v>
      </c>
      <c r="Y7" s="59">
        <v>-14324157</v>
      </c>
      <c r="Z7" s="61">
        <v>-63.58</v>
      </c>
      <c r="AA7" s="62">
        <v>30039000</v>
      </c>
    </row>
    <row r="8" spans="1:27" ht="12.75">
      <c r="A8" s="361" t="s">
        <v>206</v>
      </c>
      <c r="B8" s="142"/>
      <c r="C8" s="60">
        <f aca="true" t="shared" si="2" ref="C8:Y8">SUM(C9:C10)</f>
        <v>19545161</v>
      </c>
      <c r="D8" s="340">
        <f t="shared" si="2"/>
        <v>0</v>
      </c>
      <c r="E8" s="60">
        <f t="shared" si="2"/>
        <v>47853000</v>
      </c>
      <c r="F8" s="59">
        <f t="shared" si="2"/>
        <v>24866106</v>
      </c>
      <c r="G8" s="59">
        <f t="shared" si="2"/>
        <v>23615</v>
      </c>
      <c r="H8" s="60">
        <f t="shared" si="2"/>
        <v>0</v>
      </c>
      <c r="I8" s="60">
        <f t="shared" si="2"/>
        <v>425978</v>
      </c>
      <c r="J8" s="59">
        <f t="shared" si="2"/>
        <v>449593</v>
      </c>
      <c r="K8" s="59">
        <f t="shared" si="2"/>
        <v>970523</v>
      </c>
      <c r="L8" s="60">
        <f t="shared" si="2"/>
        <v>2431281</v>
      </c>
      <c r="M8" s="60">
        <f t="shared" si="2"/>
        <v>1074312</v>
      </c>
      <c r="N8" s="59">
        <f t="shared" si="2"/>
        <v>4476116</v>
      </c>
      <c r="O8" s="59">
        <f t="shared" si="2"/>
        <v>0</v>
      </c>
      <c r="P8" s="60">
        <f t="shared" si="2"/>
        <v>1740029</v>
      </c>
      <c r="Q8" s="60">
        <f t="shared" si="2"/>
        <v>1082354</v>
      </c>
      <c r="R8" s="59">
        <f t="shared" si="2"/>
        <v>2822383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7748092</v>
      </c>
      <c r="X8" s="60">
        <f t="shared" si="2"/>
        <v>18649580</v>
      </c>
      <c r="Y8" s="59">
        <f t="shared" si="2"/>
        <v>-10901488</v>
      </c>
      <c r="Z8" s="61">
        <f>+IF(X8&lt;&gt;0,+(Y8/X8)*100,0)</f>
        <v>-58.454335164652505</v>
      </c>
      <c r="AA8" s="62">
        <f>SUM(AA9:AA10)</f>
        <v>24866106</v>
      </c>
    </row>
    <row r="9" spans="1:27" ht="12.75">
      <c r="A9" s="291" t="s">
        <v>230</v>
      </c>
      <c r="B9" s="142"/>
      <c r="C9" s="60">
        <v>19458161</v>
      </c>
      <c r="D9" s="340"/>
      <c r="E9" s="60">
        <v>47603000</v>
      </c>
      <c r="F9" s="59">
        <v>24866106</v>
      </c>
      <c r="G9" s="59">
        <v>23615</v>
      </c>
      <c r="H9" s="60"/>
      <c r="I9" s="60">
        <v>425978</v>
      </c>
      <c r="J9" s="59">
        <v>449593</v>
      </c>
      <c r="K9" s="59">
        <v>970523</v>
      </c>
      <c r="L9" s="60">
        <v>2431281</v>
      </c>
      <c r="M9" s="60">
        <v>1074312</v>
      </c>
      <c r="N9" s="59">
        <v>4476116</v>
      </c>
      <c r="O9" s="59"/>
      <c r="P9" s="60">
        <v>1740029</v>
      </c>
      <c r="Q9" s="60">
        <v>1082354</v>
      </c>
      <c r="R9" s="59">
        <v>2822383</v>
      </c>
      <c r="S9" s="59"/>
      <c r="T9" s="60"/>
      <c r="U9" s="60"/>
      <c r="V9" s="59"/>
      <c r="W9" s="59">
        <v>7748092</v>
      </c>
      <c r="X9" s="60">
        <v>18649580</v>
      </c>
      <c r="Y9" s="59">
        <v>-10901488</v>
      </c>
      <c r="Z9" s="61">
        <v>-58.45</v>
      </c>
      <c r="AA9" s="62">
        <v>24866106</v>
      </c>
    </row>
    <row r="10" spans="1:27" ht="12.75">
      <c r="A10" s="291" t="s">
        <v>231</v>
      </c>
      <c r="B10" s="142"/>
      <c r="C10" s="60">
        <v>87000</v>
      </c>
      <c r="D10" s="340"/>
      <c r="E10" s="60">
        <v>250000</v>
      </c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18644630</v>
      </c>
      <c r="D11" s="363">
        <f aca="true" t="shared" si="3" ref="D11:AA11">+D12</f>
        <v>0</v>
      </c>
      <c r="E11" s="362">
        <f t="shared" si="3"/>
        <v>22050000</v>
      </c>
      <c r="F11" s="364">
        <f t="shared" si="3"/>
        <v>25253032</v>
      </c>
      <c r="G11" s="364">
        <f t="shared" si="3"/>
        <v>1067052</v>
      </c>
      <c r="H11" s="362">
        <f t="shared" si="3"/>
        <v>19200</v>
      </c>
      <c r="I11" s="362">
        <f t="shared" si="3"/>
        <v>3057450</v>
      </c>
      <c r="J11" s="364">
        <f t="shared" si="3"/>
        <v>4143702</v>
      </c>
      <c r="K11" s="364">
        <f t="shared" si="3"/>
        <v>4706528</v>
      </c>
      <c r="L11" s="362">
        <f t="shared" si="3"/>
        <v>4641614</v>
      </c>
      <c r="M11" s="362">
        <f t="shared" si="3"/>
        <v>1380811</v>
      </c>
      <c r="N11" s="364">
        <f t="shared" si="3"/>
        <v>10728953</v>
      </c>
      <c r="O11" s="364">
        <f t="shared" si="3"/>
        <v>-798946</v>
      </c>
      <c r="P11" s="362">
        <f t="shared" si="3"/>
        <v>0</v>
      </c>
      <c r="Q11" s="362">
        <f t="shared" si="3"/>
        <v>0</v>
      </c>
      <c r="R11" s="364">
        <f t="shared" si="3"/>
        <v>-798946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14073709</v>
      </c>
      <c r="X11" s="362">
        <f t="shared" si="3"/>
        <v>18939774</v>
      </c>
      <c r="Y11" s="364">
        <f t="shared" si="3"/>
        <v>-4866065</v>
      </c>
      <c r="Z11" s="365">
        <f>+IF(X11&lt;&gt;0,+(Y11/X11)*100,0)</f>
        <v>-25.69230762732438</v>
      </c>
      <c r="AA11" s="366">
        <f t="shared" si="3"/>
        <v>25253032</v>
      </c>
    </row>
    <row r="12" spans="1:27" ht="12.75">
      <c r="A12" s="291" t="s">
        <v>232</v>
      </c>
      <c r="B12" s="136"/>
      <c r="C12" s="60">
        <v>18644630</v>
      </c>
      <c r="D12" s="340"/>
      <c r="E12" s="60">
        <v>22050000</v>
      </c>
      <c r="F12" s="59">
        <v>25253032</v>
      </c>
      <c r="G12" s="59">
        <v>1067052</v>
      </c>
      <c r="H12" s="60">
        <v>19200</v>
      </c>
      <c r="I12" s="60">
        <v>3057450</v>
      </c>
      <c r="J12" s="59">
        <v>4143702</v>
      </c>
      <c r="K12" s="59">
        <v>4706528</v>
      </c>
      <c r="L12" s="60">
        <v>4641614</v>
      </c>
      <c r="M12" s="60">
        <v>1380811</v>
      </c>
      <c r="N12" s="59">
        <v>10728953</v>
      </c>
      <c r="O12" s="59">
        <v>-798946</v>
      </c>
      <c r="P12" s="60"/>
      <c r="Q12" s="60"/>
      <c r="R12" s="59">
        <v>-798946</v>
      </c>
      <c r="S12" s="59"/>
      <c r="T12" s="60"/>
      <c r="U12" s="60"/>
      <c r="V12" s="59"/>
      <c r="W12" s="59">
        <v>14073709</v>
      </c>
      <c r="X12" s="60">
        <v>18939774</v>
      </c>
      <c r="Y12" s="59">
        <v>-4866065</v>
      </c>
      <c r="Z12" s="61">
        <v>-25.69</v>
      </c>
      <c r="AA12" s="62">
        <v>25253032</v>
      </c>
    </row>
    <row r="13" spans="1:27" ht="12.75">
      <c r="A13" s="361" t="s">
        <v>208</v>
      </c>
      <c r="B13" s="136"/>
      <c r="C13" s="275">
        <f>+C14</f>
        <v>1339125</v>
      </c>
      <c r="D13" s="341">
        <f aca="true" t="shared" si="4" ref="D13:AA13">+D14</f>
        <v>0</v>
      </c>
      <c r="E13" s="275">
        <f t="shared" si="4"/>
        <v>28000000</v>
      </c>
      <c r="F13" s="342">
        <f t="shared" si="4"/>
        <v>26861672</v>
      </c>
      <c r="G13" s="342">
        <f t="shared" si="4"/>
        <v>0</v>
      </c>
      <c r="H13" s="275">
        <f t="shared" si="4"/>
        <v>12064103</v>
      </c>
      <c r="I13" s="275">
        <f t="shared" si="4"/>
        <v>671086</v>
      </c>
      <c r="J13" s="342">
        <f t="shared" si="4"/>
        <v>12735189</v>
      </c>
      <c r="K13" s="342">
        <f t="shared" si="4"/>
        <v>256756</v>
      </c>
      <c r="L13" s="275">
        <f t="shared" si="4"/>
        <v>653086</v>
      </c>
      <c r="M13" s="275">
        <f t="shared" si="4"/>
        <v>1444783</v>
      </c>
      <c r="N13" s="342">
        <f t="shared" si="4"/>
        <v>2354625</v>
      </c>
      <c r="O13" s="342">
        <f t="shared" si="4"/>
        <v>663000</v>
      </c>
      <c r="P13" s="275">
        <f t="shared" si="4"/>
        <v>0</v>
      </c>
      <c r="Q13" s="275">
        <f t="shared" si="4"/>
        <v>0</v>
      </c>
      <c r="R13" s="342">
        <f t="shared" si="4"/>
        <v>663000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15752814</v>
      </c>
      <c r="X13" s="275">
        <f t="shared" si="4"/>
        <v>20146254</v>
      </c>
      <c r="Y13" s="342">
        <f t="shared" si="4"/>
        <v>-4393440</v>
      </c>
      <c r="Z13" s="335">
        <f>+IF(X13&lt;&gt;0,+(Y13/X13)*100,0)</f>
        <v>-21.807726637418547</v>
      </c>
      <c r="AA13" s="273">
        <f t="shared" si="4"/>
        <v>26861672</v>
      </c>
    </row>
    <row r="14" spans="1:27" ht="12.75">
      <c r="A14" s="291" t="s">
        <v>233</v>
      </c>
      <c r="B14" s="136"/>
      <c r="C14" s="60">
        <v>1339125</v>
      </c>
      <c r="D14" s="340"/>
      <c r="E14" s="60">
        <v>28000000</v>
      </c>
      <c r="F14" s="59">
        <v>26861672</v>
      </c>
      <c r="G14" s="59"/>
      <c r="H14" s="60">
        <v>12064103</v>
      </c>
      <c r="I14" s="60">
        <v>671086</v>
      </c>
      <c r="J14" s="59">
        <v>12735189</v>
      </c>
      <c r="K14" s="59">
        <v>256756</v>
      </c>
      <c r="L14" s="60">
        <v>653086</v>
      </c>
      <c r="M14" s="60">
        <v>1444783</v>
      </c>
      <c r="N14" s="59">
        <v>2354625</v>
      </c>
      <c r="O14" s="59">
        <v>663000</v>
      </c>
      <c r="P14" s="60"/>
      <c r="Q14" s="60"/>
      <c r="R14" s="59">
        <v>663000</v>
      </c>
      <c r="S14" s="59"/>
      <c r="T14" s="60"/>
      <c r="U14" s="60"/>
      <c r="V14" s="59"/>
      <c r="W14" s="59">
        <v>15752814</v>
      </c>
      <c r="X14" s="60">
        <v>20146254</v>
      </c>
      <c r="Y14" s="59">
        <v>-4393440</v>
      </c>
      <c r="Z14" s="61">
        <v>-21.81</v>
      </c>
      <c r="AA14" s="62">
        <v>26861672</v>
      </c>
    </row>
    <row r="15" spans="1:27" ht="12.75">
      <c r="A15" s="361" t="s">
        <v>209</v>
      </c>
      <c r="B15" s="136"/>
      <c r="C15" s="60">
        <f aca="true" t="shared" si="5" ref="C15:Y15">SUM(C16:C20)</f>
        <v>14720742</v>
      </c>
      <c r="D15" s="340">
        <f t="shared" si="5"/>
        <v>0</v>
      </c>
      <c r="E15" s="60">
        <f t="shared" si="5"/>
        <v>10100000</v>
      </c>
      <c r="F15" s="59">
        <f t="shared" si="5"/>
        <v>3000000</v>
      </c>
      <c r="G15" s="59">
        <f t="shared" si="5"/>
        <v>0</v>
      </c>
      <c r="H15" s="60">
        <f t="shared" si="5"/>
        <v>0</v>
      </c>
      <c r="I15" s="60">
        <f t="shared" si="5"/>
        <v>102188</v>
      </c>
      <c r="J15" s="59">
        <f t="shared" si="5"/>
        <v>102188</v>
      </c>
      <c r="K15" s="59">
        <f t="shared" si="5"/>
        <v>416670</v>
      </c>
      <c r="L15" s="60">
        <f t="shared" si="5"/>
        <v>7419</v>
      </c>
      <c r="M15" s="60">
        <f t="shared" si="5"/>
        <v>2915132</v>
      </c>
      <c r="N15" s="59">
        <f t="shared" si="5"/>
        <v>3339221</v>
      </c>
      <c r="O15" s="59">
        <f t="shared" si="5"/>
        <v>2418295</v>
      </c>
      <c r="P15" s="60">
        <f t="shared" si="5"/>
        <v>0</v>
      </c>
      <c r="Q15" s="60">
        <f t="shared" si="5"/>
        <v>0</v>
      </c>
      <c r="R15" s="59">
        <f t="shared" si="5"/>
        <v>2418295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5859704</v>
      </c>
      <c r="X15" s="60">
        <f t="shared" si="5"/>
        <v>2250000</v>
      </c>
      <c r="Y15" s="59">
        <f t="shared" si="5"/>
        <v>3609704</v>
      </c>
      <c r="Z15" s="61">
        <f>+IF(X15&lt;&gt;0,+(Y15/X15)*100,0)</f>
        <v>160.4312888888889</v>
      </c>
      <c r="AA15" s="62">
        <f>SUM(AA16:AA20)</f>
        <v>3000000</v>
      </c>
    </row>
    <row r="16" spans="1:27" ht="12.75">
      <c r="A16" s="291" t="s">
        <v>234</v>
      </c>
      <c r="B16" s="300"/>
      <c r="C16" s="60">
        <v>7342174</v>
      </c>
      <c r="D16" s="340"/>
      <c r="E16" s="60">
        <v>3400000</v>
      </c>
      <c r="F16" s="59">
        <v>3000000</v>
      </c>
      <c r="G16" s="59"/>
      <c r="H16" s="60"/>
      <c r="I16" s="60"/>
      <c r="J16" s="59"/>
      <c r="K16" s="59">
        <v>414160</v>
      </c>
      <c r="L16" s="60"/>
      <c r="M16" s="60">
        <v>2915132</v>
      </c>
      <c r="N16" s="59">
        <v>3329292</v>
      </c>
      <c r="O16" s="59">
        <v>2415000</v>
      </c>
      <c r="P16" s="60"/>
      <c r="Q16" s="60"/>
      <c r="R16" s="59">
        <v>2415000</v>
      </c>
      <c r="S16" s="59"/>
      <c r="T16" s="60"/>
      <c r="U16" s="60"/>
      <c r="V16" s="59"/>
      <c r="W16" s="59">
        <v>5744292</v>
      </c>
      <c r="X16" s="60">
        <v>2250000</v>
      </c>
      <c r="Y16" s="59">
        <v>3494292</v>
      </c>
      <c r="Z16" s="61">
        <v>155.3</v>
      </c>
      <c r="AA16" s="62">
        <v>3000000</v>
      </c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>
        <v>7378568</v>
      </c>
      <c r="D20" s="340"/>
      <c r="E20" s="60">
        <v>6700000</v>
      </c>
      <c r="F20" s="59"/>
      <c r="G20" s="59"/>
      <c r="H20" s="60"/>
      <c r="I20" s="60">
        <v>102188</v>
      </c>
      <c r="J20" s="59">
        <v>102188</v>
      </c>
      <c r="K20" s="59">
        <v>2510</v>
      </c>
      <c r="L20" s="60">
        <v>7419</v>
      </c>
      <c r="M20" s="60"/>
      <c r="N20" s="59">
        <v>9929</v>
      </c>
      <c r="O20" s="59">
        <v>3295</v>
      </c>
      <c r="P20" s="60"/>
      <c r="Q20" s="60"/>
      <c r="R20" s="59">
        <v>3295</v>
      </c>
      <c r="S20" s="59"/>
      <c r="T20" s="60"/>
      <c r="U20" s="60"/>
      <c r="V20" s="59"/>
      <c r="W20" s="59">
        <v>115412</v>
      </c>
      <c r="X20" s="60"/>
      <c r="Y20" s="59">
        <v>115412</v>
      </c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3264431</v>
      </c>
      <c r="D22" s="344">
        <f t="shared" si="6"/>
        <v>0</v>
      </c>
      <c r="E22" s="343">
        <f t="shared" si="6"/>
        <v>5600000</v>
      </c>
      <c r="F22" s="345">
        <f t="shared" si="6"/>
        <v>15152872</v>
      </c>
      <c r="G22" s="345">
        <f t="shared" si="6"/>
        <v>0</v>
      </c>
      <c r="H22" s="343">
        <f t="shared" si="6"/>
        <v>0</v>
      </c>
      <c r="I22" s="343">
        <f t="shared" si="6"/>
        <v>743677</v>
      </c>
      <c r="J22" s="345">
        <f t="shared" si="6"/>
        <v>743677</v>
      </c>
      <c r="K22" s="345">
        <f t="shared" si="6"/>
        <v>28313</v>
      </c>
      <c r="L22" s="343">
        <f t="shared" si="6"/>
        <v>83095</v>
      </c>
      <c r="M22" s="343">
        <f t="shared" si="6"/>
        <v>0</v>
      </c>
      <c r="N22" s="345">
        <f t="shared" si="6"/>
        <v>111408</v>
      </c>
      <c r="O22" s="345">
        <f t="shared" si="6"/>
        <v>26384</v>
      </c>
      <c r="P22" s="343">
        <f t="shared" si="6"/>
        <v>119989</v>
      </c>
      <c r="Q22" s="343">
        <f t="shared" si="6"/>
        <v>449316</v>
      </c>
      <c r="R22" s="345">
        <f t="shared" si="6"/>
        <v>595689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1450774</v>
      </c>
      <c r="X22" s="343">
        <f t="shared" si="6"/>
        <v>11364655</v>
      </c>
      <c r="Y22" s="345">
        <f t="shared" si="6"/>
        <v>-9913881</v>
      </c>
      <c r="Z22" s="336">
        <f>+IF(X22&lt;&gt;0,+(Y22/X22)*100,0)</f>
        <v>-87.23433311437962</v>
      </c>
      <c r="AA22" s="350">
        <f>SUM(AA23:AA32)</f>
        <v>15152872</v>
      </c>
    </row>
    <row r="23" spans="1:27" ht="12.75">
      <c r="A23" s="361" t="s">
        <v>237</v>
      </c>
      <c r="B23" s="142"/>
      <c r="C23" s="60"/>
      <c r="D23" s="340"/>
      <c r="E23" s="60"/>
      <c r="F23" s="59">
        <v>1622953</v>
      </c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>
        <v>1217215</v>
      </c>
      <c r="Y23" s="59">
        <v>-1217215</v>
      </c>
      <c r="Z23" s="61">
        <v>-100</v>
      </c>
      <c r="AA23" s="62">
        <v>1622953</v>
      </c>
    </row>
    <row r="24" spans="1:27" ht="12.75">
      <c r="A24" s="361" t="s">
        <v>238</v>
      </c>
      <c r="B24" s="142"/>
      <c r="C24" s="60">
        <v>1122570</v>
      </c>
      <c r="D24" s="340"/>
      <c r="E24" s="60">
        <v>4900000</v>
      </c>
      <c r="F24" s="59">
        <v>5626137</v>
      </c>
      <c r="G24" s="59"/>
      <c r="H24" s="60"/>
      <c r="I24" s="60">
        <v>727874</v>
      </c>
      <c r="J24" s="59">
        <v>727874</v>
      </c>
      <c r="K24" s="59">
        <v>28313</v>
      </c>
      <c r="L24" s="60">
        <v>82399</v>
      </c>
      <c r="M24" s="60"/>
      <c r="N24" s="59">
        <v>110712</v>
      </c>
      <c r="O24" s="59">
        <v>26384</v>
      </c>
      <c r="P24" s="60"/>
      <c r="Q24" s="60"/>
      <c r="R24" s="59">
        <v>26384</v>
      </c>
      <c r="S24" s="59"/>
      <c r="T24" s="60"/>
      <c r="U24" s="60"/>
      <c r="V24" s="59"/>
      <c r="W24" s="59">
        <v>864970</v>
      </c>
      <c r="X24" s="60">
        <v>4219603</v>
      </c>
      <c r="Y24" s="59">
        <v>-3354633</v>
      </c>
      <c r="Z24" s="61">
        <v>-79.5</v>
      </c>
      <c r="AA24" s="62">
        <v>5626137</v>
      </c>
    </row>
    <row r="25" spans="1:27" ht="12.75">
      <c r="A25" s="361" t="s">
        <v>239</v>
      </c>
      <c r="B25" s="142"/>
      <c r="C25" s="60"/>
      <c r="D25" s="340"/>
      <c r="E25" s="60">
        <v>200000</v>
      </c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>
        <v>1592300</v>
      </c>
      <c r="D26" s="363"/>
      <c r="E26" s="362"/>
      <c r="F26" s="364">
        <v>2338000</v>
      </c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>
        <v>48086</v>
      </c>
      <c r="R26" s="364">
        <v>48086</v>
      </c>
      <c r="S26" s="364"/>
      <c r="T26" s="362"/>
      <c r="U26" s="362"/>
      <c r="V26" s="364"/>
      <c r="W26" s="364">
        <v>48086</v>
      </c>
      <c r="X26" s="362">
        <v>1753500</v>
      </c>
      <c r="Y26" s="364">
        <v>-1705414</v>
      </c>
      <c r="Z26" s="365">
        <v>-97.26</v>
      </c>
      <c r="AA26" s="366">
        <v>2338000</v>
      </c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>
        <v>549561</v>
      </c>
      <c r="D32" s="340"/>
      <c r="E32" s="60">
        <v>500000</v>
      </c>
      <c r="F32" s="59">
        <v>5565782</v>
      </c>
      <c r="G32" s="59"/>
      <c r="H32" s="60"/>
      <c r="I32" s="60">
        <v>15803</v>
      </c>
      <c r="J32" s="59">
        <v>15803</v>
      </c>
      <c r="K32" s="59"/>
      <c r="L32" s="60">
        <v>696</v>
      </c>
      <c r="M32" s="60"/>
      <c r="N32" s="59">
        <v>696</v>
      </c>
      <c r="O32" s="59"/>
      <c r="P32" s="60">
        <v>119989</v>
      </c>
      <c r="Q32" s="60">
        <v>401230</v>
      </c>
      <c r="R32" s="59">
        <v>521219</v>
      </c>
      <c r="S32" s="59"/>
      <c r="T32" s="60"/>
      <c r="U32" s="60"/>
      <c r="V32" s="59"/>
      <c r="W32" s="59">
        <v>537718</v>
      </c>
      <c r="X32" s="60">
        <v>4174337</v>
      </c>
      <c r="Y32" s="59">
        <v>-3636619</v>
      </c>
      <c r="Z32" s="61">
        <v>-87.12</v>
      </c>
      <c r="AA32" s="62">
        <v>5565782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10280652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7710489</v>
      </c>
      <c r="Y37" s="345">
        <f t="shared" si="8"/>
        <v>-7710489</v>
      </c>
      <c r="Z37" s="336">
        <f>+IF(X37&lt;&gt;0,+(Y37/X37)*100,0)</f>
        <v>-100</v>
      </c>
      <c r="AA37" s="350">
        <f t="shared" si="8"/>
        <v>10280652</v>
      </c>
    </row>
    <row r="38" spans="1:27" ht="12.75">
      <c r="A38" s="361" t="s">
        <v>213</v>
      </c>
      <c r="B38" s="142"/>
      <c r="C38" s="60"/>
      <c r="D38" s="340"/>
      <c r="E38" s="60"/>
      <c r="F38" s="59">
        <v>10280652</v>
      </c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>
        <v>7710489</v>
      </c>
      <c r="Y38" s="59">
        <v>-7710489</v>
      </c>
      <c r="Z38" s="61">
        <v>-100</v>
      </c>
      <c r="AA38" s="62">
        <v>10280652</v>
      </c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19335248</v>
      </c>
      <c r="D40" s="344">
        <f t="shared" si="9"/>
        <v>0</v>
      </c>
      <c r="E40" s="343">
        <f t="shared" si="9"/>
        <v>16317000</v>
      </c>
      <c r="F40" s="345">
        <f t="shared" si="9"/>
        <v>20300396</v>
      </c>
      <c r="G40" s="345">
        <f t="shared" si="9"/>
        <v>24856</v>
      </c>
      <c r="H40" s="343">
        <f t="shared" si="9"/>
        <v>338074</v>
      </c>
      <c r="I40" s="343">
        <f t="shared" si="9"/>
        <v>629877</v>
      </c>
      <c r="J40" s="345">
        <f t="shared" si="9"/>
        <v>992807</v>
      </c>
      <c r="K40" s="345">
        <f t="shared" si="9"/>
        <v>2156431</v>
      </c>
      <c r="L40" s="343">
        <f t="shared" si="9"/>
        <v>1560065</v>
      </c>
      <c r="M40" s="343">
        <f t="shared" si="9"/>
        <v>1288670</v>
      </c>
      <c r="N40" s="345">
        <f t="shared" si="9"/>
        <v>5005166</v>
      </c>
      <c r="O40" s="345">
        <f t="shared" si="9"/>
        <v>14210117</v>
      </c>
      <c r="P40" s="343">
        <f t="shared" si="9"/>
        <v>2425431</v>
      </c>
      <c r="Q40" s="343">
        <f t="shared" si="9"/>
        <v>32207</v>
      </c>
      <c r="R40" s="345">
        <f t="shared" si="9"/>
        <v>16667755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22665728</v>
      </c>
      <c r="X40" s="343">
        <f t="shared" si="9"/>
        <v>15225297</v>
      </c>
      <c r="Y40" s="345">
        <f t="shared" si="9"/>
        <v>7440431</v>
      </c>
      <c r="Z40" s="336">
        <f>+IF(X40&lt;&gt;0,+(Y40/X40)*100,0)</f>
        <v>48.86887264005424</v>
      </c>
      <c r="AA40" s="350">
        <f>SUM(AA41:AA49)</f>
        <v>20300396</v>
      </c>
    </row>
    <row r="41" spans="1:27" ht="12.75">
      <c r="A41" s="361" t="s">
        <v>248</v>
      </c>
      <c r="B41" s="142"/>
      <c r="C41" s="362">
        <v>3853852</v>
      </c>
      <c r="D41" s="363"/>
      <c r="E41" s="362">
        <v>8900000</v>
      </c>
      <c r="F41" s="364">
        <v>11655840</v>
      </c>
      <c r="G41" s="364">
        <v>2792</v>
      </c>
      <c r="H41" s="362">
        <v>45853</v>
      </c>
      <c r="I41" s="362">
        <v>53781</v>
      </c>
      <c r="J41" s="364">
        <v>102426</v>
      </c>
      <c r="K41" s="364">
        <v>67293</v>
      </c>
      <c r="L41" s="362">
        <v>29361</v>
      </c>
      <c r="M41" s="362">
        <v>33901</v>
      </c>
      <c r="N41" s="364">
        <v>130555</v>
      </c>
      <c r="O41" s="364">
        <v>4540282</v>
      </c>
      <c r="P41" s="362">
        <v>2001294</v>
      </c>
      <c r="Q41" s="362"/>
      <c r="R41" s="364">
        <v>6541576</v>
      </c>
      <c r="S41" s="364"/>
      <c r="T41" s="362"/>
      <c r="U41" s="362"/>
      <c r="V41" s="364"/>
      <c r="W41" s="364">
        <v>6774557</v>
      </c>
      <c r="X41" s="362">
        <v>8741880</v>
      </c>
      <c r="Y41" s="364">
        <v>-1967323</v>
      </c>
      <c r="Z41" s="365">
        <v>-22.5</v>
      </c>
      <c r="AA41" s="366">
        <v>11655840</v>
      </c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>
        <v>813637</v>
      </c>
      <c r="D43" s="369"/>
      <c r="E43" s="305">
        <v>2799000</v>
      </c>
      <c r="F43" s="370">
        <v>5711200</v>
      </c>
      <c r="G43" s="370">
        <v>22064</v>
      </c>
      <c r="H43" s="305">
        <v>244698</v>
      </c>
      <c r="I43" s="305">
        <v>551896</v>
      </c>
      <c r="J43" s="370">
        <v>818658</v>
      </c>
      <c r="K43" s="370">
        <v>1976020</v>
      </c>
      <c r="L43" s="305">
        <v>1417624</v>
      </c>
      <c r="M43" s="305">
        <v>1108381</v>
      </c>
      <c r="N43" s="370">
        <v>4502025</v>
      </c>
      <c r="O43" s="370">
        <v>30257</v>
      </c>
      <c r="P43" s="305"/>
      <c r="Q43" s="305">
        <v>17465</v>
      </c>
      <c r="R43" s="370">
        <v>47722</v>
      </c>
      <c r="S43" s="370"/>
      <c r="T43" s="305"/>
      <c r="U43" s="305"/>
      <c r="V43" s="370"/>
      <c r="W43" s="370">
        <v>5368405</v>
      </c>
      <c r="X43" s="305">
        <v>4283400</v>
      </c>
      <c r="Y43" s="370">
        <v>1085005</v>
      </c>
      <c r="Z43" s="371">
        <v>25.33</v>
      </c>
      <c r="AA43" s="303">
        <v>5711200</v>
      </c>
    </row>
    <row r="44" spans="1:27" ht="12.75">
      <c r="A44" s="361" t="s">
        <v>251</v>
      </c>
      <c r="B44" s="136"/>
      <c r="C44" s="60">
        <v>3697986</v>
      </c>
      <c r="D44" s="368"/>
      <c r="E44" s="54">
        <v>3048000</v>
      </c>
      <c r="F44" s="53">
        <v>1187356</v>
      </c>
      <c r="G44" s="53"/>
      <c r="H44" s="54">
        <v>47523</v>
      </c>
      <c r="I44" s="54">
        <v>24200</v>
      </c>
      <c r="J44" s="53">
        <v>71723</v>
      </c>
      <c r="K44" s="53">
        <v>102418</v>
      </c>
      <c r="L44" s="54">
        <v>113080</v>
      </c>
      <c r="M44" s="54">
        <v>47938</v>
      </c>
      <c r="N44" s="53">
        <v>263436</v>
      </c>
      <c r="O44" s="53">
        <v>8578</v>
      </c>
      <c r="P44" s="54">
        <v>33799</v>
      </c>
      <c r="Q44" s="54">
        <v>1342</v>
      </c>
      <c r="R44" s="53">
        <v>43719</v>
      </c>
      <c r="S44" s="53"/>
      <c r="T44" s="54"/>
      <c r="U44" s="54"/>
      <c r="V44" s="53"/>
      <c r="W44" s="53">
        <v>378878</v>
      </c>
      <c r="X44" s="54">
        <v>890517</v>
      </c>
      <c r="Y44" s="53">
        <v>-511639</v>
      </c>
      <c r="Z44" s="94">
        <v>-57.45</v>
      </c>
      <c r="AA44" s="95">
        <v>1187356</v>
      </c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>
        <v>300000</v>
      </c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>
        <v>34066</v>
      </c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>
        <v>65632</v>
      </c>
      <c r="D48" s="368"/>
      <c r="E48" s="54">
        <v>1140000</v>
      </c>
      <c r="F48" s="53">
        <v>770000</v>
      </c>
      <c r="G48" s="53"/>
      <c r="H48" s="54"/>
      <c r="I48" s="54"/>
      <c r="J48" s="53"/>
      <c r="K48" s="53"/>
      <c r="L48" s="54"/>
      <c r="M48" s="54"/>
      <c r="N48" s="53"/>
      <c r="O48" s="53">
        <v>9631000</v>
      </c>
      <c r="P48" s="54"/>
      <c r="Q48" s="54"/>
      <c r="R48" s="53">
        <v>9631000</v>
      </c>
      <c r="S48" s="53"/>
      <c r="T48" s="54"/>
      <c r="U48" s="54"/>
      <c r="V48" s="53"/>
      <c r="W48" s="53">
        <v>9631000</v>
      </c>
      <c r="X48" s="54">
        <v>577500</v>
      </c>
      <c r="Y48" s="53">
        <v>9053500</v>
      </c>
      <c r="Z48" s="94">
        <v>1567.71</v>
      </c>
      <c r="AA48" s="95">
        <v>770000</v>
      </c>
    </row>
    <row r="49" spans="1:27" ht="12.75">
      <c r="A49" s="361" t="s">
        <v>93</v>
      </c>
      <c r="B49" s="136"/>
      <c r="C49" s="54">
        <v>10870075</v>
      </c>
      <c r="D49" s="368"/>
      <c r="E49" s="54">
        <v>130000</v>
      </c>
      <c r="F49" s="53">
        <v>976000</v>
      </c>
      <c r="G49" s="53"/>
      <c r="H49" s="54"/>
      <c r="I49" s="54"/>
      <c r="J49" s="53"/>
      <c r="K49" s="53">
        <v>10700</v>
      </c>
      <c r="L49" s="54"/>
      <c r="M49" s="54">
        <v>98450</v>
      </c>
      <c r="N49" s="53">
        <v>109150</v>
      </c>
      <c r="O49" s="53"/>
      <c r="P49" s="54">
        <v>390338</v>
      </c>
      <c r="Q49" s="54">
        <v>13400</v>
      </c>
      <c r="R49" s="53">
        <v>403738</v>
      </c>
      <c r="S49" s="53"/>
      <c r="T49" s="54"/>
      <c r="U49" s="54"/>
      <c r="V49" s="53"/>
      <c r="W49" s="53">
        <v>512888</v>
      </c>
      <c r="X49" s="54">
        <v>732000</v>
      </c>
      <c r="Y49" s="53">
        <v>-219112</v>
      </c>
      <c r="Z49" s="94">
        <v>-29.93</v>
      </c>
      <c r="AA49" s="95">
        <v>976000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258</v>
      </c>
      <c r="B60" s="149" t="s">
        <v>72</v>
      </c>
      <c r="C60" s="219">
        <f aca="true" t="shared" si="14" ref="C60:Y60">+C57+C54+C51+C40+C37+C34+C22+C5</f>
        <v>83494229</v>
      </c>
      <c r="D60" s="346">
        <f t="shared" si="14"/>
        <v>0</v>
      </c>
      <c r="E60" s="219">
        <f t="shared" si="14"/>
        <v>139459000</v>
      </c>
      <c r="F60" s="264">
        <f t="shared" si="14"/>
        <v>155753730</v>
      </c>
      <c r="G60" s="264">
        <f t="shared" si="14"/>
        <v>1115523</v>
      </c>
      <c r="H60" s="219">
        <f t="shared" si="14"/>
        <v>12421377</v>
      </c>
      <c r="I60" s="219">
        <f t="shared" si="14"/>
        <v>5630256</v>
      </c>
      <c r="J60" s="264">
        <f t="shared" si="14"/>
        <v>19167156</v>
      </c>
      <c r="K60" s="264">
        <f t="shared" si="14"/>
        <v>8535221</v>
      </c>
      <c r="L60" s="219">
        <f t="shared" si="14"/>
        <v>13693902</v>
      </c>
      <c r="M60" s="219">
        <f t="shared" si="14"/>
        <v>9469364</v>
      </c>
      <c r="N60" s="264">
        <f t="shared" si="14"/>
        <v>31698487</v>
      </c>
      <c r="O60" s="264">
        <f t="shared" si="14"/>
        <v>16518850</v>
      </c>
      <c r="P60" s="219">
        <f t="shared" si="14"/>
        <v>4699609</v>
      </c>
      <c r="Q60" s="219">
        <f t="shared" si="14"/>
        <v>3671812</v>
      </c>
      <c r="R60" s="264">
        <f t="shared" si="14"/>
        <v>24890271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75755914</v>
      </c>
      <c r="X60" s="219">
        <f t="shared" si="14"/>
        <v>116815299</v>
      </c>
      <c r="Y60" s="264">
        <f t="shared" si="14"/>
        <v>-41059385</v>
      </c>
      <c r="Z60" s="337">
        <f>+IF(X60&lt;&gt;0,+(Y60/X60)*100,0)</f>
        <v>-35.148979073366064</v>
      </c>
      <c r="AA60" s="232">
        <f>+AA57+AA54+AA51+AA40+AA37+AA34+AA22+AA5</f>
        <v>155753730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263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264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978548</v>
      </c>
      <c r="D5" s="357">
        <f t="shared" si="0"/>
        <v>0</v>
      </c>
      <c r="E5" s="356">
        <f t="shared" si="0"/>
        <v>3000000</v>
      </c>
      <c r="F5" s="358">
        <f t="shared" si="0"/>
        <v>3557893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374052</v>
      </c>
      <c r="N5" s="358">
        <f t="shared" si="0"/>
        <v>374052</v>
      </c>
      <c r="O5" s="358">
        <f t="shared" si="0"/>
        <v>997122</v>
      </c>
      <c r="P5" s="356">
        <f t="shared" si="0"/>
        <v>1704247</v>
      </c>
      <c r="Q5" s="356">
        <f t="shared" si="0"/>
        <v>600190</v>
      </c>
      <c r="R5" s="358">
        <f t="shared" si="0"/>
        <v>3301559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3675611</v>
      </c>
      <c r="X5" s="356">
        <f t="shared" si="0"/>
        <v>2668420</v>
      </c>
      <c r="Y5" s="358">
        <f t="shared" si="0"/>
        <v>1007191</v>
      </c>
      <c r="Z5" s="359">
        <f>+IF(X5&lt;&gt;0,+(Y5/X5)*100,0)</f>
        <v>37.74484526423876</v>
      </c>
      <c r="AA5" s="360">
        <f>+AA6+AA8+AA11+AA13+AA15</f>
        <v>3557893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229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7893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5920</v>
      </c>
      <c r="Y8" s="59">
        <f t="shared" si="2"/>
        <v>-5920</v>
      </c>
      <c r="Z8" s="61">
        <f>+IF(X8&lt;&gt;0,+(Y8/X8)*100,0)</f>
        <v>-100</v>
      </c>
      <c r="AA8" s="62">
        <f>SUM(AA9:AA10)</f>
        <v>7893</v>
      </c>
    </row>
    <row r="9" spans="1:27" ht="12.75">
      <c r="A9" s="291" t="s">
        <v>230</v>
      </c>
      <c r="B9" s="142"/>
      <c r="C9" s="60"/>
      <c r="D9" s="340"/>
      <c r="E9" s="60"/>
      <c r="F9" s="59">
        <v>7893</v>
      </c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>
        <v>5920</v>
      </c>
      <c r="Y9" s="59">
        <v>-5920</v>
      </c>
      <c r="Z9" s="61">
        <v>-100</v>
      </c>
      <c r="AA9" s="62">
        <v>7893</v>
      </c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485042</v>
      </c>
      <c r="D11" s="363">
        <f aca="true" t="shared" si="3" ref="D11:AA11">+D12</f>
        <v>0</v>
      </c>
      <c r="E11" s="362">
        <f t="shared" si="3"/>
        <v>1500000</v>
      </c>
      <c r="F11" s="364">
        <f t="shared" si="3"/>
        <v>2000000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374052</v>
      </c>
      <c r="N11" s="364">
        <f t="shared" si="3"/>
        <v>374052</v>
      </c>
      <c r="O11" s="364">
        <f t="shared" si="3"/>
        <v>997122</v>
      </c>
      <c r="P11" s="362">
        <f t="shared" si="3"/>
        <v>1704247</v>
      </c>
      <c r="Q11" s="362">
        <f t="shared" si="3"/>
        <v>556330</v>
      </c>
      <c r="R11" s="364">
        <f t="shared" si="3"/>
        <v>3257699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3631751</v>
      </c>
      <c r="X11" s="362">
        <f t="shared" si="3"/>
        <v>1500000</v>
      </c>
      <c r="Y11" s="364">
        <f t="shared" si="3"/>
        <v>2131751</v>
      </c>
      <c r="Z11" s="365">
        <f>+IF(X11&lt;&gt;0,+(Y11/X11)*100,0)</f>
        <v>142.11673333333331</v>
      </c>
      <c r="AA11" s="366">
        <f t="shared" si="3"/>
        <v>2000000</v>
      </c>
    </row>
    <row r="12" spans="1:27" ht="12.75">
      <c r="A12" s="291" t="s">
        <v>232</v>
      </c>
      <c r="B12" s="136"/>
      <c r="C12" s="60">
        <v>485042</v>
      </c>
      <c r="D12" s="340"/>
      <c r="E12" s="60">
        <v>1500000</v>
      </c>
      <c r="F12" s="59">
        <v>2000000</v>
      </c>
      <c r="G12" s="59"/>
      <c r="H12" s="60"/>
      <c r="I12" s="60"/>
      <c r="J12" s="59"/>
      <c r="K12" s="59"/>
      <c r="L12" s="60"/>
      <c r="M12" s="60">
        <v>374052</v>
      </c>
      <c r="N12" s="59">
        <v>374052</v>
      </c>
      <c r="O12" s="59">
        <v>997122</v>
      </c>
      <c r="P12" s="60">
        <v>1704247</v>
      </c>
      <c r="Q12" s="60">
        <v>556330</v>
      </c>
      <c r="R12" s="59">
        <v>3257699</v>
      </c>
      <c r="S12" s="59"/>
      <c r="T12" s="60"/>
      <c r="U12" s="60"/>
      <c r="V12" s="59"/>
      <c r="W12" s="59">
        <v>3631751</v>
      </c>
      <c r="X12" s="60">
        <v>1500000</v>
      </c>
      <c r="Y12" s="59">
        <v>2131751</v>
      </c>
      <c r="Z12" s="61">
        <v>142.12</v>
      </c>
      <c r="AA12" s="62">
        <v>2000000</v>
      </c>
    </row>
    <row r="13" spans="1:27" ht="12.75">
      <c r="A13" s="361" t="s">
        <v>208</v>
      </c>
      <c r="B13" s="136"/>
      <c r="C13" s="275">
        <f>+C14</f>
        <v>493506</v>
      </c>
      <c r="D13" s="341">
        <f aca="true" t="shared" si="4" ref="D13:AA13">+D14</f>
        <v>0</v>
      </c>
      <c r="E13" s="275">
        <f t="shared" si="4"/>
        <v>1500000</v>
      </c>
      <c r="F13" s="342">
        <f t="shared" si="4"/>
        <v>1550000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43860</v>
      </c>
      <c r="R13" s="342">
        <f t="shared" si="4"/>
        <v>43860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43860</v>
      </c>
      <c r="X13" s="275">
        <f t="shared" si="4"/>
        <v>1162500</v>
      </c>
      <c r="Y13" s="342">
        <f t="shared" si="4"/>
        <v>-1118640</v>
      </c>
      <c r="Z13" s="335">
        <f>+IF(X13&lt;&gt;0,+(Y13/X13)*100,0)</f>
        <v>-96.22709677419354</v>
      </c>
      <c r="AA13" s="273">
        <f t="shared" si="4"/>
        <v>1550000</v>
      </c>
    </row>
    <row r="14" spans="1:27" ht="12.75">
      <c r="A14" s="291" t="s">
        <v>233</v>
      </c>
      <c r="B14" s="136"/>
      <c r="C14" s="60">
        <v>493506</v>
      </c>
      <c r="D14" s="340"/>
      <c r="E14" s="60">
        <v>1500000</v>
      </c>
      <c r="F14" s="59">
        <v>1550000</v>
      </c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>
        <v>43860</v>
      </c>
      <c r="R14" s="59">
        <v>43860</v>
      </c>
      <c r="S14" s="59"/>
      <c r="T14" s="60"/>
      <c r="U14" s="60"/>
      <c r="V14" s="59"/>
      <c r="W14" s="59">
        <v>43860</v>
      </c>
      <c r="X14" s="60">
        <v>1162500</v>
      </c>
      <c r="Y14" s="59">
        <v>-1118640</v>
      </c>
      <c r="Z14" s="61">
        <v>-96.23</v>
      </c>
      <c r="AA14" s="62">
        <v>1550000</v>
      </c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193974</v>
      </c>
      <c r="Q22" s="343">
        <f t="shared" si="6"/>
        <v>185148</v>
      </c>
      <c r="R22" s="345">
        <f t="shared" si="6"/>
        <v>379122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379122</v>
      </c>
      <c r="X22" s="343">
        <f t="shared" si="6"/>
        <v>0</v>
      </c>
      <c r="Y22" s="345">
        <f t="shared" si="6"/>
        <v>379122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>
        <v>131606</v>
      </c>
      <c r="Q24" s="60"/>
      <c r="R24" s="59">
        <v>131606</v>
      </c>
      <c r="S24" s="59"/>
      <c r="T24" s="60"/>
      <c r="U24" s="60"/>
      <c r="V24" s="59"/>
      <c r="W24" s="59">
        <v>131606</v>
      </c>
      <c r="X24" s="60"/>
      <c r="Y24" s="59">
        <v>131606</v>
      </c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>
        <v>62368</v>
      </c>
      <c r="Q26" s="362">
        <v>185148</v>
      </c>
      <c r="R26" s="364">
        <v>247516</v>
      </c>
      <c r="S26" s="364"/>
      <c r="T26" s="362"/>
      <c r="U26" s="362"/>
      <c r="V26" s="364"/>
      <c r="W26" s="364">
        <v>247516</v>
      </c>
      <c r="X26" s="362"/>
      <c r="Y26" s="364">
        <v>247516</v>
      </c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16400</v>
      </c>
      <c r="D40" s="344">
        <f t="shared" si="9"/>
        <v>0</v>
      </c>
      <c r="E40" s="343">
        <f t="shared" si="9"/>
        <v>1534000</v>
      </c>
      <c r="F40" s="345">
        <f t="shared" si="9"/>
        <v>1522733</v>
      </c>
      <c r="G40" s="345">
        <f t="shared" si="9"/>
        <v>0</v>
      </c>
      <c r="H40" s="343">
        <f t="shared" si="9"/>
        <v>0</v>
      </c>
      <c r="I40" s="343">
        <f t="shared" si="9"/>
        <v>7892</v>
      </c>
      <c r="J40" s="345">
        <f t="shared" si="9"/>
        <v>7892</v>
      </c>
      <c r="K40" s="345">
        <f t="shared" si="9"/>
        <v>0</v>
      </c>
      <c r="L40" s="343">
        <f t="shared" si="9"/>
        <v>7733</v>
      </c>
      <c r="M40" s="343">
        <f t="shared" si="9"/>
        <v>0</v>
      </c>
      <c r="N40" s="345">
        <f t="shared" si="9"/>
        <v>7733</v>
      </c>
      <c r="O40" s="345">
        <f t="shared" si="9"/>
        <v>916978</v>
      </c>
      <c r="P40" s="343">
        <f t="shared" si="9"/>
        <v>-469406</v>
      </c>
      <c r="Q40" s="343">
        <f t="shared" si="9"/>
        <v>125247</v>
      </c>
      <c r="R40" s="345">
        <f t="shared" si="9"/>
        <v>572819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588444</v>
      </c>
      <c r="X40" s="343">
        <f t="shared" si="9"/>
        <v>1142050</v>
      </c>
      <c r="Y40" s="345">
        <f t="shared" si="9"/>
        <v>-553606</v>
      </c>
      <c r="Z40" s="336">
        <f>+IF(X40&lt;&gt;0,+(Y40/X40)*100,0)</f>
        <v>-48.474760299461494</v>
      </c>
      <c r="AA40" s="350">
        <f>SUM(AA41:AA49)</f>
        <v>1522733</v>
      </c>
    </row>
    <row r="41" spans="1:27" ht="12.75">
      <c r="A41" s="361" t="s">
        <v>248</v>
      </c>
      <c r="B41" s="142"/>
      <c r="C41" s="362"/>
      <c r="D41" s="363"/>
      <c r="E41" s="362">
        <v>1500000</v>
      </c>
      <c r="F41" s="364">
        <v>1500000</v>
      </c>
      <c r="G41" s="364"/>
      <c r="H41" s="362"/>
      <c r="I41" s="362"/>
      <c r="J41" s="364"/>
      <c r="K41" s="364"/>
      <c r="L41" s="362"/>
      <c r="M41" s="362"/>
      <c r="N41" s="364"/>
      <c r="O41" s="364">
        <v>916978</v>
      </c>
      <c r="P41" s="362">
        <v>-512253</v>
      </c>
      <c r="Q41" s="362">
        <v>119667</v>
      </c>
      <c r="R41" s="364">
        <v>524392</v>
      </c>
      <c r="S41" s="364"/>
      <c r="T41" s="362"/>
      <c r="U41" s="362"/>
      <c r="V41" s="364"/>
      <c r="W41" s="364">
        <v>524392</v>
      </c>
      <c r="X41" s="362">
        <v>1125000</v>
      </c>
      <c r="Y41" s="364">
        <v>-600608</v>
      </c>
      <c r="Z41" s="365">
        <v>-53.39</v>
      </c>
      <c r="AA41" s="366">
        <v>1500000</v>
      </c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>
        <v>10000</v>
      </c>
      <c r="F43" s="370"/>
      <c r="G43" s="370"/>
      <c r="H43" s="305"/>
      <c r="I43" s="305">
        <v>7892</v>
      </c>
      <c r="J43" s="370">
        <v>7892</v>
      </c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>
        <v>7892</v>
      </c>
      <c r="X43" s="305"/>
      <c r="Y43" s="370">
        <v>7892</v>
      </c>
      <c r="Z43" s="371"/>
      <c r="AA43" s="303"/>
    </row>
    <row r="44" spans="1:27" ht="12.75">
      <c r="A44" s="361" t="s">
        <v>251</v>
      </c>
      <c r="B44" s="136"/>
      <c r="C44" s="60">
        <v>16400</v>
      </c>
      <c r="D44" s="368"/>
      <c r="E44" s="54">
        <v>24000</v>
      </c>
      <c r="F44" s="53">
        <v>22733</v>
      </c>
      <c r="G44" s="53"/>
      <c r="H44" s="54"/>
      <c r="I44" s="54"/>
      <c r="J44" s="53"/>
      <c r="K44" s="53"/>
      <c r="L44" s="54">
        <v>7733</v>
      </c>
      <c r="M44" s="54"/>
      <c r="N44" s="53">
        <v>7733</v>
      </c>
      <c r="O44" s="53"/>
      <c r="P44" s="54">
        <v>42847</v>
      </c>
      <c r="Q44" s="54">
        <v>5580</v>
      </c>
      <c r="R44" s="53">
        <v>48427</v>
      </c>
      <c r="S44" s="53"/>
      <c r="T44" s="54"/>
      <c r="U44" s="54"/>
      <c r="V44" s="53"/>
      <c r="W44" s="53">
        <v>56160</v>
      </c>
      <c r="X44" s="54">
        <v>17050</v>
      </c>
      <c r="Y44" s="53">
        <v>39110</v>
      </c>
      <c r="Z44" s="94">
        <v>229.38</v>
      </c>
      <c r="AA44" s="95">
        <v>22733</v>
      </c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265</v>
      </c>
      <c r="B60" s="149" t="s">
        <v>72</v>
      </c>
      <c r="C60" s="219">
        <f aca="true" t="shared" si="14" ref="C60:Y60">+C57+C54+C51+C40+C37+C34+C22+C5</f>
        <v>994948</v>
      </c>
      <c r="D60" s="346">
        <f t="shared" si="14"/>
        <v>0</v>
      </c>
      <c r="E60" s="219">
        <f t="shared" si="14"/>
        <v>4534000</v>
      </c>
      <c r="F60" s="264">
        <f t="shared" si="14"/>
        <v>5080626</v>
      </c>
      <c r="G60" s="264">
        <f t="shared" si="14"/>
        <v>0</v>
      </c>
      <c r="H60" s="219">
        <f t="shared" si="14"/>
        <v>0</v>
      </c>
      <c r="I60" s="219">
        <f t="shared" si="14"/>
        <v>7892</v>
      </c>
      <c r="J60" s="264">
        <f t="shared" si="14"/>
        <v>7892</v>
      </c>
      <c r="K60" s="264">
        <f t="shared" si="14"/>
        <v>0</v>
      </c>
      <c r="L60" s="219">
        <f t="shared" si="14"/>
        <v>7733</v>
      </c>
      <c r="M60" s="219">
        <f t="shared" si="14"/>
        <v>374052</v>
      </c>
      <c r="N60" s="264">
        <f t="shared" si="14"/>
        <v>381785</v>
      </c>
      <c r="O60" s="264">
        <f t="shared" si="14"/>
        <v>1914100</v>
      </c>
      <c r="P60" s="219">
        <f t="shared" si="14"/>
        <v>1428815</v>
      </c>
      <c r="Q60" s="219">
        <f t="shared" si="14"/>
        <v>910585</v>
      </c>
      <c r="R60" s="264">
        <f t="shared" si="14"/>
        <v>4253500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4643177</v>
      </c>
      <c r="X60" s="219">
        <f t="shared" si="14"/>
        <v>3810470</v>
      </c>
      <c r="Y60" s="264">
        <f t="shared" si="14"/>
        <v>832707</v>
      </c>
      <c r="Z60" s="337">
        <f>+IF(X60&lt;&gt;0,+(Y60/X60)*100,0)</f>
        <v>21.853130978593192</v>
      </c>
      <c r="AA60" s="232">
        <f>+AA57+AA54+AA51+AA40+AA37+AA34+AA22+AA5</f>
        <v>5080626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2018-05-08T08:41:11Z</dcterms:created>
  <dcterms:modified xsi:type="dcterms:W3CDTF">2018-05-08T08:41:15Z</dcterms:modified>
  <cp:category/>
  <cp:version/>
  <cp:contentType/>
  <cp:contentStatus/>
</cp:coreProperties>
</file>