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<sst xmlns="http://schemas.openxmlformats.org/spreadsheetml/2006/main" count="857" uniqueCount="303">
  <si>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Lesedi(GT423)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</si>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</sst>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96106256</v>
      </c>
      <c r="C5" s="19">
        <v>0</v>
      </c>
      <c r="D5" s="59">
        <v>104446035</v>
      </c>
      <c r="E5" s="60">
        <v>104712649</v>
      </c>
      <c r="F5" s="60">
        <v>8908588</v>
      </c>
      <c r="G5" s="60">
        <v>8814306</v>
      </c>
      <c r="H5" s="60">
        <v>9009957</v>
      </c>
      <c r="I5" s="60">
        <v>26732851</v>
      </c>
      <c r="J5" s="60">
        <v>8833890</v>
      </c>
      <c r="K5" s="60">
        <v>8864992</v>
      </c>
      <c r="L5" s="60">
        <v>8873817</v>
      </c>
      <c r="M5" s="60">
        <v>26572699</v>
      </c>
      <c r="N5" s="60">
        <v>8861196</v>
      </c>
      <c r="O5" s="60">
        <v>8819008</v>
      </c>
      <c r="P5" s="60">
        <v>8873242</v>
      </c>
      <c r="Q5" s="60">
        <v>26553446</v>
      </c>
      <c r="R5" s="60">
        <v>0</v>
      </c>
      <c r="S5" s="60">
        <v>0</v>
      </c>
      <c r="T5" s="60">
        <v>0</v>
      </c>
      <c r="U5" s="60">
        <v>0</v>
      </c>
      <c r="V5" s="60">
        <v>79858996</v>
      </c>
      <c r="W5" s="60"/>
      <c r="X5" s="60">
        <v>79858996</v>
      </c>
      <c r="Y5" s="61">
        <v>0</v>
      </c>
      <c r="Z5" s="62">
        <v>104712649</v>
      </c>
    </row>
    <row r="6" spans="1:26" ht="12.75">
      <c r="A6" s="58" t="s">
        <v>32</v>
      </c>
      <c r="B6" s="19">
        <v>437756800</v>
      </c>
      <c r="C6" s="19">
        <v>0</v>
      </c>
      <c r="D6" s="59">
        <v>454228285</v>
      </c>
      <c r="E6" s="60">
        <v>452735854</v>
      </c>
      <c r="F6" s="60">
        <v>31675510</v>
      </c>
      <c r="G6" s="60">
        <v>32309441</v>
      </c>
      <c r="H6" s="60">
        <v>34910438</v>
      </c>
      <c r="I6" s="60">
        <v>98895389</v>
      </c>
      <c r="J6" s="60">
        <v>29125739</v>
      </c>
      <c r="K6" s="60">
        <v>25503622</v>
      </c>
      <c r="L6" s="60">
        <v>28361735</v>
      </c>
      <c r="M6" s="60">
        <v>82991096</v>
      </c>
      <c r="N6" s="60">
        <v>29886158</v>
      </c>
      <c r="O6" s="60">
        <v>33188582</v>
      </c>
      <c r="P6" s="60">
        <v>32200048</v>
      </c>
      <c r="Q6" s="60">
        <v>95274788</v>
      </c>
      <c r="R6" s="60">
        <v>0</v>
      </c>
      <c r="S6" s="60">
        <v>0</v>
      </c>
      <c r="T6" s="60">
        <v>0</v>
      </c>
      <c r="U6" s="60">
        <v>0</v>
      </c>
      <c r="V6" s="60">
        <v>277161273</v>
      </c>
      <c r="W6" s="60"/>
      <c r="X6" s="60">
        <v>277161273</v>
      </c>
      <c r="Y6" s="61">
        <v>0</v>
      </c>
      <c r="Z6" s="62">
        <v>452735854</v>
      </c>
    </row>
    <row r="7" spans="1:26" ht="12.75">
      <c r="A7" s="58" t="s">
        <v>33</v>
      </c>
      <c r="B7" s="19">
        <v>2309335</v>
      </c>
      <c r="C7" s="19">
        <v>0</v>
      </c>
      <c r="D7" s="59">
        <v>1250000</v>
      </c>
      <c r="E7" s="60">
        <v>2064512</v>
      </c>
      <c r="F7" s="60">
        <v>5376</v>
      </c>
      <c r="G7" s="60">
        <v>571121</v>
      </c>
      <c r="H7" s="60">
        <v>76002</v>
      </c>
      <c r="I7" s="60">
        <v>652499</v>
      </c>
      <c r="J7" s="60">
        <v>239031</v>
      </c>
      <c r="K7" s="60">
        <v>222427</v>
      </c>
      <c r="L7" s="60">
        <v>122277</v>
      </c>
      <c r="M7" s="60">
        <v>583735</v>
      </c>
      <c r="N7" s="60">
        <v>288036</v>
      </c>
      <c r="O7" s="60">
        <v>281360</v>
      </c>
      <c r="P7" s="60">
        <v>398567</v>
      </c>
      <c r="Q7" s="60">
        <v>967963</v>
      </c>
      <c r="R7" s="60">
        <v>0</v>
      </c>
      <c r="S7" s="60">
        <v>0</v>
      </c>
      <c r="T7" s="60">
        <v>0</v>
      </c>
      <c r="U7" s="60">
        <v>0</v>
      </c>
      <c r="V7" s="60">
        <v>2204197</v>
      </c>
      <c r="W7" s="60"/>
      <c r="X7" s="60">
        <v>2204197</v>
      </c>
      <c r="Y7" s="61">
        <v>0</v>
      </c>
      <c r="Z7" s="62">
        <v>2064512</v>
      </c>
    </row>
    <row r="8" spans="1:26" ht="12.75">
      <c r="A8" s="58" t="s">
        <v>34</v>
      </c>
      <c r="B8" s="19">
        <v>106611871</v>
      </c>
      <c r="C8" s="19">
        <v>0</v>
      </c>
      <c r="D8" s="59">
        <v>121013573</v>
      </c>
      <c r="E8" s="60">
        <v>119798573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1930954</v>
      </c>
      <c r="L8" s="60">
        <v>36475898</v>
      </c>
      <c r="M8" s="60">
        <v>38406852</v>
      </c>
      <c r="N8" s="60">
        <v>1284855</v>
      </c>
      <c r="O8" s="60">
        <v>590230</v>
      </c>
      <c r="P8" s="60">
        <v>27472488</v>
      </c>
      <c r="Q8" s="60">
        <v>29347573</v>
      </c>
      <c r="R8" s="60">
        <v>0</v>
      </c>
      <c r="S8" s="60">
        <v>0</v>
      </c>
      <c r="T8" s="60">
        <v>0</v>
      </c>
      <c r="U8" s="60">
        <v>0</v>
      </c>
      <c r="V8" s="60">
        <v>67754425</v>
      </c>
      <c r="W8" s="60"/>
      <c r="X8" s="60">
        <v>67754425</v>
      </c>
      <c r="Y8" s="61">
        <v>0</v>
      </c>
      <c r="Z8" s="62">
        <v>119798573</v>
      </c>
    </row>
    <row r="9" spans="1:26" ht="12.75">
      <c r="A9" s="58" t="s">
        <v>35</v>
      </c>
      <c r="B9" s="19">
        <v>67501530</v>
      </c>
      <c r="C9" s="19">
        <v>0</v>
      </c>
      <c r="D9" s="59">
        <v>62735683</v>
      </c>
      <c r="E9" s="60">
        <v>71212340</v>
      </c>
      <c r="F9" s="60">
        <v>8125976</v>
      </c>
      <c r="G9" s="60">
        <v>8589349</v>
      </c>
      <c r="H9" s="60">
        <v>8685048</v>
      </c>
      <c r="I9" s="60">
        <v>25400373</v>
      </c>
      <c r="J9" s="60">
        <v>8134193</v>
      </c>
      <c r="K9" s="60">
        <v>8196594</v>
      </c>
      <c r="L9" s="60">
        <v>8301354</v>
      </c>
      <c r="M9" s="60">
        <v>24632141</v>
      </c>
      <c r="N9" s="60">
        <v>8855943</v>
      </c>
      <c r="O9" s="60">
        <v>3085878</v>
      </c>
      <c r="P9" s="60">
        <v>3132737</v>
      </c>
      <c r="Q9" s="60">
        <v>15074558</v>
      </c>
      <c r="R9" s="60">
        <v>0</v>
      </c>
      <c r="S9" s="60">
        <v>0</v>
      </c>
      <c r="T9" s="60">
        <v>0</v>
      </c>
      <c r="U9" s="60">
        <v>0</v>
      </c>
      <c r="V9" s="60">
        <v>65107072</v>
      </c>
      <c r="W9" s="60"/>
      <c r="X9" s="60">
        <v>65107072</v>
      </c>
      <c r="Y9" s="61">
        <v>0</v>
      </c>
      <c r="Z9" s="62">
        <v>71212340</v>
      </c>
    </row>
    <row r="10" spans="1:26" ht="22.5">
      <c r="A10" s="63" t="s">
        <v>278</v>
      </c>
      <c r="B10" s="64">
        <f>SUM(B5:B9)</f>
        <v>710285792</v>
      </c>
      <c r="C10" s="64">
        <f>SUM(C5:C9)</f>
        <v>0</v>
      </c>
      <c r="D10" s="65">
        <f aca="true" t="shared" si="0" ref="D10:Z10">SUM(D5:D9)</f>
        <v>743673576</v>
      </c>
      <c r="E10" s="66">
        <f t="shared" si="0"/>
        <v>750523928</v>
      </c>
      <c r="F10" s="66">
        <f t="shared" si="0"/>
        <v>48715450</v>
      </c>
      <c r="G10" s="66">
        <f t="shared" si="0"/>
        <v>50284217</v>
      </c>
      <c r="H10" s="66">
        <f t="shared" si="0"/>
        <v>52681445</v>
      </c>
      <c r="I10" s="66">
        <f t="shared" si="0"/>
        <v>151681112</v>
      </c>
      <c r="J10" s="66">
        <f t="shared" si="0"/>
        <v>46332853</v>
      </c>
      <c r="K10" s="66">
        <f t="shared" si="0"/>
        <v>44718589</v>
      </c>
      <c r="L10" s="66">
        <f t="shared" si="0"/>
        <v>82135081</v>
      </c>
      <c r="M10" s="66">
        <f t="shared" si="0"/>
        <v>173186523</v>
      </c>
      <c r="N10" s="66">
        <f t="shared" si="0"/>
        <v>49176188</v>
      </c>
      <c r="O10" s="66">
        <f t="shared" si="0"/>
        <v>45965058</v>
      </c>
      <c r="P10" s="66">
        <f t="shared" si="0"/>
        <v>72077082</v>
      </c>
      <c r="Q10" s="66">
        <f t="shared" si="0"/>
        <v>167218328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492085963</v>
      </c>
      <c r="W10" s="66">
        <f t="shared" si="0"/>
        <v>0</v>
      </c>
      <c r="X10" s="66">
        <f t="shared" si="0"/>
        <v>492085963</v>
      </c>
      <c r="Y10" s="67">
        <f>+IF(W10&lt;&gt;0,(X10/W10)*100,0)</f>
        <v>0</v>
      </c>
      <c r="Z10" s="68">
        <f t="shared" si="0"/>
        <v>750523928</v>
      </c>
    </row>
    <row r="11" spans="1:26" ht="12.75">
      <c r="A11" s="58" t="s">
        <v>37</v>
      </c>
      <c r="B11" s="19">
        <v>157124522</v>
      </c>
      <c r="C11" s="19">
        <v>0</v>
      </c>
      <c r="D11" s="59">
        <v>160142932</v>
      </c>
      <c r="E11" s="60">
        <v>173744089</v>
      </c>
      <c r="F11" s="60">
        <v>12507218</v>
      </c>
      <c r="G11" s="60">
        <v>12956981</v>
      </c>
      <c r="H11" s="60">
        <v>13140156</v>
      </c>
      <c r="I11" s="60">
        <v>38604355</v>
      </c>
      <c r="J11" s="60">
        <v>13314245</v>
      </c>
      <c r="K11" s="60">
        <v>13291716</v>
      </c>
      <c r="L11" s="60">
        <v>17411920</v>
      </c>
      <c r="M11" s="60">
        <v>44017881</v>
      </c>
      <c r="N11" s="60">
        <v>14271066</v>
      </c>
      <c r="O11" s="60">
        <v>13754157</v>
      </c>
      <c r="P11" s="60">
        <v>13451624</v>
      </c>
      <c r="Q11" s="60">
        <v>41476847</v>
      </c>
      <c r="R11" s="60">
        <v>0</v>
      </c>
      <c r="S11" s="60">
        <v>0</v>
      </c>
      <c r="T11" s="60">
        <v>0</v>
      </c>
      <c r="U11" s="60">
        <v>0</v>
      </c>
      <c r="V11" s="60">
        <v>124099083</v>
      </c>
      <c r="W11" s="60"/>
      <c r="X11" s="60">
        <v>124099083</v>
      </c>
      <c r="Y11" s="61">
        <v>0</v>
      </c>
      <c r="Z11" s="62">
        <v>173744089</v>
      </c>
    </row>
    <row r="12" spans="1:26" ht="12.75">
      <c r="A12" s="58" t="s">
        <v>38</v>
      </c>
      <c r="B12" s="19">
        <v>10023891</v>
      </c>
      <c r="C12" s="19">
        <v>0</v>
      </c>
      <c r="D12" s="59">
        <v>10169644</v>
      </c>
      <c r="E12" s="60">
        <v>10690554</v>
      </c>
      <c r="F12" s="60">
        <v>768493</v>
      </c>
      <c r="G12" s="60">
        <v>768493</v>
      </c>
      <c r="H12" s="60">
        <v>768493</v>
      </c>
      <c r="I12" s="60">
        <v>2305479</v>
      </c>
      <c r="J12" s="60">
        <v>768493</v>
      </c>
      <c r="K12" s="60">
        <v>768493</v>
      </c>
      <c r="L12" s="60">
        <v>768493</v>
      </c>
      <c r="M12" s="60">
        <v>2305479</v>
      </c>
      <c r="N12" s="60">
        <v>729090</v>
      </c>
      <c r="O12" s="60">
        <v>1330821</v>
      </c>
      <c r="P12" s="60">
        <v>846106</v>
      </c>
      <c r="Q12" s="60">
        <v>2906017</v>
      </c>
      <c r="R12" s="60">
        <v>0</v>
      </c>
      <c r="S12" s="60">
        <v>0</v>
      </c>
      <c r="T12" s="60">
        <v>0</v>
      </c>
      <c r="U12" s="60">
        <v>0</v>
      </c>
      <c r="V12" s="60">
        <v>7516975</v>
      </c>
      <c r="W12" s="60"/>
      <c r="X12" s="60">
        <v>7516975</v>
      </c>
      <c r="Y12" s="61">
        <v>0</v>
      </c>
      <c r="Z12" s="62">
        <v>10690554</v>
      </c>
    </row>
    <row r="13" spans="1:26" ht="12.75">
      <c r="A13" s="58" t="s">
        <v>279</v>
      </c>
      <c r="B13" s="19">
        <v>36535436</v>
      </c>
      <c r="C13" s="19">
        <v>0</v>
      </c>
      <c r="D13" s="59">
        <v>41742207</v>
      </c>
      <c r="E13" s="60">
        <v>41742207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41742207</v>
      </c>
    </row>
    <row r="14" spans="1:26" ht="12.75">
      <c r="A14" s="58" t="s">
        <v>40</v>
      </c>
      <c r="B14" s="19">
        <v>11261531</v>
      </c>
      <c r="C14" s="19">
        <v>0</v>
      </c>
      <c r="D14" s="59">
        <v>10052633</v>
      </c>
      <c r="E14" s="60">
        <v>10049264</v>
      </c>
      <c r="F14" s="60">
        <v>0</v>
      </c>
      <c r="G14" s="60">
        <v>1340816</v>
      </c>
      <c r="H14" s="60">
        <v>0</v>
      </c>
      <c r="I14" s="60">
        <v>1340816</v>
      </c>
      <c r="J14" s="60">
        <v>451797</v>
      </c>
      <c r="K14" s="60">
        <v>437222</v>
      </c>
      <c r="L14" s="60">
        <v>0</v>
      </c>
      <c r="M14" s="60">
        <v>889019</v>
      </c>
      <c r="N14" s="60">
        <v>909800</v>
      </c>
      <c r="O14" s="60">
        <v>395734</v>
      </c>
      <c r="P14" s="60">
        <v>438133</v>
      </c>
      <c r="Q14" s="60">
        <v>1743667</v>
      </c>
      <c r="R14" s="60">
        <v>0</v>
      </c>
      <c r="S14" s="60">
        <v>0</v>
      </c>
      <c r="T14" s="60">
        <v>0</v>
      </c>
      <c r="U14" s="60">
        <v>0</v>
      </c>
      <c r="V14" s="60">
        <v>3973502</v>
      </c>
      <c r="W14" s="60"/>
      <c r="X14" s="60">
        <v>3973502</v>
      </c>
      <c r="Y14" s="61">
        <v>0</v>
      </c>
      <c r="Z14" s="62">
        <v>10049264</v>
      </c>
    </row>
    <row r="15" spans="1:26" ht="12.75">
      <c r="A15" s="58" t="s">
        <v>41</v>
      </c>
      <c r="B15" s="19">
        <v>296516658</v>
      </c>
      <c r="C15" s="19">
        <v>0</v>
      </c>
      <c r="D15" s="59">
        <v>308469619</v>
      </c>
      <c r="E15" s="60">
        <v>289653076</v>
      </c>
      <c r="F15" s="60">
        <v>1191372</v>
      </c>
      <c r="G15" s="60">
        <v>33002812</v>
      </c>
      <c r="H15" s="60">
        <v>47864800</v>
      </c>
      <c r="I15" s="60">
        <v>82058984</v>
      </c>
      <c r="J15" s="60">
        <v>7811821</v>
      </c>
      <c r="K15" s="60">
        <v>39133572</v>
      </c>
      <c r="L15" s="60">
        <v>2051868</v>
      </c>
      <c r="M15" s="60">
        <v>48997261</v>
      </c>
      <c r="N15" s="60">
        <v>33530494</v>
      </c>
      <c r="O15" s="60">
        <v>7308332</v>
      </c>
      <c r="P15" s="60">
        <v>19662622</v>
      </c>
      <c r="Q15" s="60">
        <v>60501448</v>
      </c>
      <c r="R15" s="60">
        <v>0</v>
      </c>
      <c r="S15" s="60">
        <v>0</v>
      </c>
      <c r="T15" s="60">
        <v>0</v>
      </c>
      <c r="U15" s="60">
        <v>0</v>
      </c>
      <c r="V15" s="60">
        <v>191557693</v>
      </c>
      <c r="W15" s="60"/>
      <c r="X15" s="60">
        <v>191557693</v>
      </c>
      <c r="Y15" s="61">
        <v>0</v>
      </c>
      <c r="Z15" s="62">
        <v>289653076</v>
      </c>
    </row>
    <row r="16" spans="1:26" ht="12.75">
      <c r="A16" s="69" t="s">
        <v>42</v>
      </c>
      <c r="B16" s="19">
        <v>4969885</v>
      </c>
      <c r="C16" s="19">
        <v>0</v>
      </c>
      <c r="D16" s="59">
        <v>187039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225402689</v>
      </c>
      <c r="C17" s="19">
        <v>0</v>
      </c>
      <c r="D17" s="59">
        <v>200222431</v>
      </c>
      <c r="E17" s="60">
        <v>210174017</v>
      </c>
      <c r="F17" s="60">
        <v>2998873</v>
      </c>
      <c r="G17" s="60">
        <v>7554436</v>
      </c>
      <c r="H17" s="60">
        <v>63417951</v>
      </c>
      <c r="I17" s="60">
        <v>73971260</v>
      </c>
      <c r="J17" s="60">
        <v>7464481</v>
      </c>
      <c r="K17" s="60">
        <v>7635624</v>
      </c>
      <c r="L17" s="60">
        <v>21405775</v>
      </c>
      <c r="M17" s="60">
        <v>36505880</v>
      </c>
      <c r="N17" s="60">
        <v>5606373</v>
      </c>
      <c r="O17" s="60">
        <v>8074422</v>
      </c>
      <c r="P17" s="60">
        <v>7402017</v>
      </c>
      <c r="Q17" s="60">
        <v>21082812</v>
      </c>
      <c r="R17" s="60">
        <v>0</v>
      </c>
      <c r="S17" s="60">
        <v>0</v>
      </c>
      <c r="T17" s="60">
        <v>0</v>
      </c>
      <c r="U17" s="60">
        <v>0</v>
      </c>
      <c r="V17" s="60">
        <v>131559952</v>
      </c>
      <c r="W17" s="60"/>
      <c r="X17" s="60">
        <v>131559952</v>
      </c>
      <c r="Y17" s="61">
        <v>0</v>
      </c>
      <c r="Z17" s="62">
        <v>210174017</v>
      </c>
    </row>
    <row r="18" spans="1:26" ht="12.75">
      <c r="A18" s="70" t="s">
        <v>44</v>
      </c>
      <c r="B18" s="71">
        <f>SUM(B11:B17)</f>
        <v>741834612</v>
      </c>
      <c r="C18" s="71">
        <f>SUM(C11:C17)</f>
        <v>0</v>
      </c>
      <c r="D18" s="72">
        <f aca="true" t="shared" si="1" ref="D18:Z18">SUM(D11:D17)</f>
        <v>730986505</v>
      </c>
      <c r="E18" s="73">
        <f t="shared" si="1"/>
        <v>736053207</v>
      </c>
      <c r="F18" s="73">
        <f t="shared" si="1"/>
        <v>17465956</v>
      </c>
      <c r="G18" s="73">
        <f t="shared" si="1"/>
        <v>55623538</v>
      </c>
      <c r="H18" s="73">
        <f t="shared" si="1"/>
        <v>125191400</v>
      </c>
      <c r="I18" s="73">
        <f t="shared" si="1"/>
        <v>198280894</v>
      </c>
      <c r="J18" s="73">
        <f t="shared" si="1"/>
        <v>29810837</v>
      </c>
      <c r="K18" s="73">
        <f t="shared" si="1"/>
        <v>61266627</v>
      </c>
      <c r="L18" s="73">
        <f t="shared" si="1"/>
        <v>41638056</v>
      </c>
      <c r="M18" s="73">
        <f t="shared" si="1"/>
        <v>132715520</v>
      </c>
      <c r="N18" s="73">
        <f t="shared" si="1"/>
        <v>55046823</v>
      </c>
      <c r="O18" s="73">
        <f t="shared" si="1"/>
        <v>30863466</v>
      </c>
      <c r="P18" s="73">
        <f t="shared" si="1"/>
        <v>41800502</v>
      </c>
      <c r="Q18" s="73">
        <f t="shared" si="1"/>
        <v>127710791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458707205</v>
      </c>
      <c r="W18" s="73">
        <f t="shared" si="1"/>
        <v>0</v>
      </c>
      <c r="X18" s="73">
        <f t="shared" si="1"/>
        <v>458707205</v>
      </c>
      <c r="Y18" s="67">
        <f>+IF(W18&lt;&gt;0,(X18/W18)*100,0)</f>
        <v>0</v>
      </c>
      <c r="Z18" s="74">
        <f t="shared" si="1"/>
        <v>736053207</v>
      </c>
    </row>
    <row r="19" spans="1:26" ht="12.75">
      <c r="A19" s="70" t="s">
        <v>45</v>
      </c>
      <c r="B19" s="75">
        <f>+B10-B18</f>
        <v>-31548820</v>
      </c>
      <c r="C19" s="75">
        <f>+C10-C18</f>
        <v>0</v>
      </c>
      <c r="D19" s="76">
        <f aca="true" t="shared" si="2" ref="D19:Z19">+D10-D18</f>
        <v>12687071</v>
      </c>
      <c r="E19" s="77">
        <f t="shared" si="2"/>
        <v>14470721</v>
      </c>
      <c r="F19" s="77">
        <f t="shared" si="2"/>
        <v>31249494</v>
      </c>
      <c r="G19" s="77">
        <f t="shared" si="2"/>
        <v>-5339321</v>
      </c>
      <c r="H19" s="77">
        <f t="shared" si="2"/>
        <v>-72509955</v>
      </c>
      <c r="I19" s="77">
        <f t="shared" si="2"/>
        <v>-46599782</v>
      </c>
      <c r="J19" s="77">
        <f t="shared" si="2"/>
        <v>16522016</v>
      </c>
      <c r="K19" s="77">
        <f t="shared" si="2"/>
        <v>-16548038</v>
      </c>
      <c r="L19" s="77">
        <f t="shared" si="2"/>
        <v>40497025</v>
      </c>
      <c r="M19" s="77">
        <f t="shared" si="2"/>
        <v>40471003</v>
      </c>
      <c r="N19" s="77">
        <f t="shared" si="2"/>
        <v>-5870635</v>
      </c>
      <c r="O19" s="77">
        <f t="shared" si="2"/>
        <v>15101592</v>
      </c>
      <c r="P19" s="77">
        <f t="shared" si="2"/>
        <v>30276580</v>
      </c>
      <c r="Q19" s="77">
        <f t="shared" si="2"/>
        <v>39507537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33378758</v>
      </c>
      <c r="W19" s="77">
        <f>IF(E10=E18,0,W10-W18)</f>
        <v>0</v>
      </c>
      <c r="X19" s="77">
        <f t="shared" si="2"/>
        <v>33378758</v>
      </c>
      <c r="Y19" s="78">
        <f>+IF(W19&lt;&gt;0,(X19/W19)*100,0)</f>
        <v>0</v>
      </c>
      <c r="Z19" s="79">
        <f t="shared" si="2"/>
        <v>14470721</v>
      </c>
    </row>
    <row r="20" spans="1:26" ht="12.75">
      <c r="A20" s="58" t="s">
        <v>46</v>
      </c>
      <c r="B20" s="19">
        <v>40266629</v>
      </c>
      <c r="C20" s="19">
        <v>0</v>
      </c>
      <c r="D20" s="59">
        <v>82965000</v>
      </c>
      <c r="E20" s="60">
        <v>81995000</v>
      </c>
      <c r="F20" s="60">
        <v>44147828</v>
      </c>
      <c r="G20" s="60">
        <v>0</v>
      </c>
      <c r="H20" s="60">
        <v>0</v>
      </c>
      <c r="I20" s="60">
        <v>44147828</v>
      </c>
      <c r="J20" s="60">
        <v>0</v>
      </c>
      <c r="K20" s="60">
        <v>11376419</v>
      </c>
      <c r="L20" s="60">
        <v>0</v>
      </c>
      <c r="M20" s="60">
        <v>11376419</v>
      </c>
      <c r="N20" s="60">
        <v>9288174</v>
      </c>
      <c r="O20" s="60">
        <v>0</v>
      </c>
      <c r="P20" s="60">
        <v>2759142</v>
      </c>
      <c r="Q20" s="60">
        <v>12047316</v>
      </c>
      <c r="R20" s="60">
        <v>0</v>
      </c>
      <c r="S20" s="60">
        <v>0</v>
      </c>
      <c r="T20" s="60">
        <v>0</v>
      </c>
      <c r="U20" s="60">
        <v>0</v>
      </c>
      <c r="V20" s="60">
        <v>67571563</v>
      </c>
      <c r="W20" s="60"/>
      <c r="X20" s="60">
        <v>67571563</v>
      </c>
      <c r="Y20" s="61">
        <v>0</v>
      </c>
      <c r="Z20" s="62">
        <v>81995000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8717809</v>
      </c>
      <c r="C22" s="86">
        <f>SUM(C19:C21)</f>
        <v>0</v>
      </c>
      <c r="D22" s="87">
        <f aca="true" t="shared" si="3" ref="D22:Z22">SUM(D19:D21)</f>
        <v>95652071</v>
      </c>
      <c r="E22" s="88">
        <f t="shared" si="3"/>
        <v>96465721</v>
      </c>
      <c r="F22" s="88">
        <f t="shared" si="3"/>
        <v>75397322</v>
      </c>
      <c r="G22" s="88">
        <f t="shared" si="3"/>
        <v>-5339321</v>
      </c>
      <c r="H22" s="88">
        <f t="shared" si="3"/>
        <v>-72509955</v>
      </c>
      <c r="I22" s="88">
        <f t="shared" si="3"/>
        <v>-2451954</v>
      </c>
      <c r="J22" s="88">
        <f t="shared" si="3"/>
        <v>16522016</v>
      </c>
      <c r="K22" s="88">
        <f t="shared" si="3"/>
        <v>-5171619</v>
      </c>
      <c r="L22" s="88">
        <f t="shared" si="3"/>
        <v>40497025</v>
      </c>
      <c r="M22" s="88">
        <f t="shared" si="3"/>
        <v>51847422</v>
      </c>
      <c r="N22" s="88">
        <f t="shared" si="3"/>
        <v>3417539</v>
      </c>
      <c r="O22" s="88">
        <f t="shared" si="3"/>
        <v>15101592</v>
      </c>
      <c r="P22" s="88">
        <f t="shared" si="3"/>
        <v>33035722</v>
      </c>
      <c r="Q22" s="88">
        <f t="shared" si="3"/>
        <v>51554853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100950321</v>
      </c>
      <c r="W22" s="88">
        <f t="shared" si="3"/>
        <v>0</v>
      </c>
      <c r="X22" s="88">
        <f t="shared" si="3"/>
        <v>100950321</v>
      </c>
      <c r="Y22" s="89">
        <f>+IF(W22&lt;&gt;0,(X22/W22)*100,0)</f>
        <v>0</v>
      </c>
      <c r="Z22" s="90">
        <f t="shared" si="3"/>
        <v>96465721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8717809</v>
      </c>
      <c r="C24" s="75">
        <f>SUM(C22:C23)</f>
        <v>0</v>
      </c>
      <c r="D24" s="76">
        <f aca="true" t="shared" si="4" ref="D24:Z24">SUM(D22:D23)</f>
        <v>95652071</v>
      </c>
      <c r="E24" s="77">
        <f t="shared" si="4"/>
        <v>96465721</v>
      </c>
      <c r="F24" s="77">
        <f t="shared" si="4"/>
        <v>75397322</v>
      </c>
      <c r="G24" s="77">
        <f t="shared" si="4"/>
        <v>-5339321</v>
      </c>
      <c r="H24" s="77">
        <f t="shared" si="4"/>
        <v>-72509955</v>
      </c>
      <c r="I24" s="77">
        <f t="shared" si="4"/>
        <v>-2451954</v>
      </c>
      <c r="J24" s="77">
        <f t="shared" si="4"/>
        <v>16522016</v>
      </c>
      <c r="K24" s="77">
        <f t="shared" si="4"/>
        <v>-5171619</v>
      </c>
      <c r="L24" s="77">
        <f t="shared" si="4"/>
        <v>40497025</v>
      </c>
      <c r="M24" s="77">
        <f t="shared" si="4"/>
        <v>51847422</v>
      </c>
      <c r="N24" s="77">
        <f t="shared" si="4"/>
        <v>3417539</v>
      </c>
      <c r="O24" s="77">
        <f t="shared" si="4"/>
        <v>15101592</v>
      </c>
      <c r="P24" s="77">
        <f t="shared" si="4"/>
        <v>33035722</v>
      </c>
      <c r="Q24" s="77">
        <f t="shared" si="4"/>
        <v>51554853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100950321</v>
      </c>
      <c r="W24" s="77">
        <f t="shared" si="4"/>
        <v>0</v>
      </c>
      <c r="X24" s="77">
        <f t="shared" si="4"/>
        <v>100950321</v>
      </c>
      <c r="Y24" s="78">
        <f>+IF(W24&lt;&gt;0,(X24/W24)*100,0)</f>
        <v>0</v>
      </c>
      <c r="Z24" s="79">
        <f t="shared" si="4"/>
        <v>96465721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34574663</v>
      </c>
      <c r="C27" s="22">
        <v>0</v>
      </c>
      <c r="D27" s="99">
        <v>95562925</v>
      </c>
      <c r="E27" s="100">
        <v>96422925</v>
      </c>
      <c r="F27" s="100">
        <v>0</v>
      </c>
      <c r="G27" s="100">
        <v>3852163</v>
      </c>
      <c r="H27" s="100">
        <v>1786441</v>
      </c>
      <c r="I27" s="100">
        <v>5638604</v>
      </c>
      <c r="J27" s="100">
        <v>3193497</v>
      </c>
      <c r="K27" s="100">
        <v>1206664</v>
      </c>
      <c r="L27" s="100">
        <v>6609710</v>
      </c>
      <c r="M27" s="100">
        <v>11009871</v>
      </c>
      <c r="N27" s="100">
        <v>2199304</v>
      </c>
      <c r="O27" s="100">
        <v>4424419</v>
      </c>
      <c r="P27" s="100">
        <v>7678398</v>
      </c>
      <c r="Q27" s="100">
        <v>14302121</v>
      </c>
      <c r="R27" s="100">
        <v>0</v>
      </c>
      <c r="S27" s="100">
        <v>0</v>
      </c>
      <c r="T27" s="100">
        <v>0</v>
      </c>
      <c r="U27" s="100">
        <v>0</v>
      </c>
      <c r="V27" s="100">
        <v>30950596</v>
      </c>
      <c r="W27" s="100">
        <v>72317194</v>
      </c>
      <c r="X27" s="100">
        <v>-41366598</v>
      </c>
      <c r="Y27" s="101">
        <v>-57.2</v>
      </c>
      <c r="Z27" s="102">
        <v>96422925</v>
      </c>
    </row>
    <row r="28" spans="1:26" ht="12.75">
      <c r="A28" s="103" t="s">
        <v>46</v>
      </c>
      <c r="B28" s="19">
        <v>31325942</v>
      </c>
      <c r="C28" s="19">
        <v>0</v>
      </c>
      <c r="D28" s="59">
        <v>78685000</v>
      </c>
      <c r="E28" s="60">
        <v>78315000</v>
      </c>
      <c r="F28" s="60">
        <v>0</v>
      </c>
      <c r="G28" s="60">
        <v>3790119</v>
      </c>
      <c r="H28" s="60">
        <v>1768648</v>
      </c>
      <c r="I28" s="60">
        <v>5558767</v>
      </c>
      <c r="J28" s="60">
        <v>3063241</v>
      </c>
      <c r="K28" s="60">
        <v>976186</v>
      </c>
      <c r="L28" s="60">
        <v>6609710</v>
      </c>
      <c r="M28" s="60">
        <v>10649137</v>
      </c>
      <c r="N28" s="60">
        <v>2108089</v>
      </c>
      <c r="O28" s="60">
        <v>4245767</v>
      </c>
      <c r="P28" s="60">
        <v>7674466</v>
      </c>
      <c r="Q28" s="60">
        <v>14028322</v>
      </c>
      <c r="R28" s="60">
        <v>0</v>
      </c>
      <c r="S28" s="60">
        <v>0</v>
      </c>
      <c r="T28" s="60">
        <v>0</v>
      </c>
      <c r="U28" s="60">
        <v>0</v>
      </c>
      <c r="V28" s="60">
        <v>30236226</v>
      </c>
      <c r="W28" s="60">
        <v>58736250</v>
      </c>
      <c r="X28" s="60">
        <v>-28500024</v>
      </c>
      <c r="Y28" s="61">
        <v>-48.52</v>
      </c>
      <c r="Z28" s="62">
        <v>78315000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3248721</v>
      </c>
      <c r="C31" s="19">
        <v>0</v>
      </c>
      <c r="D31" s="59">
        <v>16877925</v>
      </c>
      <c r="E31" s="60">
        <v>18107925</v>
      </c>
      <c r="F31" s="60">
        <v>0</v>
      </c>
      <c r="G31" s="60">
        <v>62044</v>
      </c>
      <c r="H31" s="60">
        <v>17793</v>
      </c>
      <c r="I31" s="60">
        <v>79837</v>
      </c>
      <c r="J31" s="60">
        <v>130256</v>
      </c>
      <c r="K31" s="60">
        <v>230478</v>
      </c>
      <c r="L31" s="60">
        <v>0</v>
      </c>
      <c r="M31" s="60">
        <v>360734</v>
      </c>
      <c r="N31" s="60">
        <v>91215</v>
      </c>
      <c r="O31" s="60">
        <v>178652</v>
      </c>
      <c r="P31" s="60">
        <v>3932</v>
      </c>
      <c r="Q31" s="60">
        <v>273799</v>
      </c>
      <c r="R31" s="60">
        <v>0</v>
      </c>
      <c r="S31" s="60">
        <v>0</v>
      </c>
      <c r="T31" s="60">
        <v>0</v>
      </c>
      <c r="U31" s="60">
        <v>0</v>
      </c>
      <c r="V31" s="60">
        <v>714370</v>
      </c>
      <c r="W31" s="60">
        <v>13580944</v>
      </c>
      <c r="X31" s="60">
        <v>-12866574</v>
      </c>
      <c r="Y31" s="61">
        <v>-94.74</v>
      </c>
      <c r="Z31" s="62">
        <v>18107925</v>
      </c>
    </row>
    <row r="32" spans="1:26" ht="12.75">
      <c r="A32" s="70" t="s">
        <v>54</v>
      </c>
      <c r="B32" s="22">
        <f>SUM(B28:B31)</f>
        <v>34574663</v>
      </c>
      <c r="C32" s="22">
        <f>SUM(C28:C31)</f>
        <v>0</v>
      </c>
      <c r="D32" s="99">
        <f aca="true" t="shared" si="5" ref="D32:Z32">SUM(D28:D31)</f>
        <v>95562925</v>
      </c>
      <c r="E32" s="100">
        <f t="shared" si="5"/>
        <v>96422925</v>
      </c>
      <c r="F32" s="100">
        <f t="shared" si="5"/>
        <v>0</v>
      </c>
      <c r="G32" s="100">
        <f t="shared" si="5"/>
        <v>3852163</v>
      </c>
      <c r="H32" s="100">
        <f t="shared" si="5"/>
        <v>1786441</v>
      </c>
      <c r="I32" s="100">
        <f t="shared" si="5"/>
        <v>5638604</v>
      </c>
      <c r="J32" s="100">
        <f t="shared" si="5"/>
        <v>3193497</v>
      </c>
      <c r="K32" s="100">
        <f t="shared" si="5"/>
        <v>1206664</v>
      </c>
      <c r="L32" s="100">
        <f t="shared" si="5"/>
        <v>6609710</v>
      </c>
      <c r="M32" s="100">
        <f t="shared" si="5"/>
        <v>11009871</v>
      </c>
      <c r="N32" s="100">
        <f t="shared" si="5"/>
        <v>2199304</v>
      </c>
      <c r="O32" s="100">
        <f t="shared" si="5"/>
        <v>4424419</v>
      </c>
      <c r="P32" s="100">
        <f t="shared" si="5"/>
        <v>7678398</v>
      </c>
      <c r="Q32" s="100">
        <f t="shared" si="5"/>
        <v>14302121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30950596</v>
      </c>
      <c r="W32" s="100">
        <f t="shared" si="5"/>
        <v>72317194</v>
      </c>
      <c r="X32" s="100">
        <f t="shared" si="5"/>
        <v>-41366598</v>
      </c>
      <c r="Y32" s="101">
        <f>+IF(W32&lt;&gt;0,(X32/W32)*100,0)</f>
        <v>-57.201608237178</v>
      </c>
      <c r="Z32" s="102">
        <f t="shared" si="5"/>
        <v>96422925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135073329</v>
      </c>
      <c r="C35" s="19">
        <v>0</v>
      </c>
      <c r="D35" s="59">
        <v>159185923</v>
      </c>
      <c r="E35" s="60">
        <v>158547287</v>
      </c>
      <c r="F35" s="60">
        <v>64353288</v>
      </c>
      <c r="G35" s="60">
        <v>63191025</v>
      </c>
      <c r="H35" s="60">
        <v>22153984</v>
      </c>
      <c r="I35" s="60">
        <v>22153984</v>
      </c>
      <c r="J35" s="60">
        <v>30168631</v>
      </c>
      <c r="K35" s="60">
        <v>41380609</v>
      </c>
      <c r="L35" s="60">
        <v>59592310</v>
      </c>
      <c r="M35" s="60">
        <v>59592310</v>
      </c>
      <c r="N35" s="60">
        <v>80350338</v>
      </c>
      <c r="O35" s="60">
        <v>82876065</v>
      </c>
      <c r="P35" s="60">
        <v>118677189</v>
      </c>
      <c r="Q35" s="60">
        <v>118677189</v>
      </c>
      <c r="R35" s="60">
        <v>0</v>
      </c>
      <c r="S35" s="60">
        <v>0</v>
      </c>
      <c r="T35" s="60">
        <v>0</v>
      </c>
      <c r="U35" s="60">
        <v>0</v>
      </c>
      <c r="V35" s="60">
        <v>118677189</v>
      </c>
      <c r="W35" s="60">
        <v>118910465</v>
      </c>
      <c r="X35" s="60">
        <v>-233276</v>
      </c>
      <c r="Y35" s="61">
        <v>-0.2</v>
      </c>
      <c r="Z35" s="62">
        <v>158547287</v>
      </c>
    </row>
    <row r="36" spans="1:26" ht="12.75">
      <c r="A36" s="58" t="s">
        <v>57</v>
      </c>
      <c r="B36" s="19">
        <v>817188771</v>
      </c>
      <c r="C36" s="19">
        <v>0</v>
      </c>
      <c r="D36" s="59">
        <v>876583326</v>
      </c>
      <c r="E36" s="60">
        <v>872579326</v>
      </c>
      <c r="F36" s="60">
        <v>0</v>
      </c>
      <c r="G36" s="60">
        <v>3852163</v>
      </c>
      <c r="H36" s="60">
        <v>5638604</v>
      </c>
      <c r="I36" s="60">
        <v>5638604</v>
      </c>
      <c r="J36" s="60">
        <v>8832101</v>
      </c>
      <c r="K36" s="60">
        <v>10038765</v>
      </c>
      <c r="L36" s="60">
        <v>16648475</v>
      </c>
      <c r="M36" s="60">
        <v>16648475</v>
      </c>
      <c r="N36" s="60">
        <v>18847779</v>
      </c>
      <c r="O36" s="60">
        <v>23272198</v>
      </c>
      <c r="P36" s="60">
        <v>30950594</v>
      </c>
      <c r="Q36" s="60">
        <v>30950594</v>
      </c>
      <c r="R36" s="60">
        <v>0</v>
      </c>
      <c r="S36" s="60">
        <v>0</v>
      </c>
      <c r="T36" s="60">
        <v>0</v>
      </c>
      <c r="U36" s="60">
        <v>0</v>
      </c>
      <c r="V36" s="60">
        <v>30950594</v>
      </c>
      <c r="W36" s="60">
        <v>654434495</v>
      </c>
      <c r="X36" s="60">
        <v>-623483901</v>
      </c>
      <c r="Y36" s="61">
        <v>-95.27</v>
      </c>
      <c r="Z36" s="62">
        <v>872579326</v>
      </c>
    </row>
    <row r="37" spans="1:26" ht="12.75">
      <c r="A37" s="58" t="s">
        <v>58</v>
      </c>
      <c r="B37" s="19">
        <v>165582348</v>
      </c>
      <c r="C37" s="19">
        <v>0</v>
      </c>
      <c r="D37" s="59">
        <v>220718652</v>
      </c>
      <c r="E37" s="60">
        <v>219253652</v>
      </c>
      <c r="F37" s="60">
        <v>-10572582</v>
      </c>
      <c r="G37" s="60">
        <v>-3080360</v>
      </c>
      <c r="H37" s="60">
        <v>30745106</v>
      </c>
      <c r="I37" s="60">
        <v>30745106</v>
      </c>
      <c r="J37" s="60">
        <v>25581644</v>
      </c>
      <c r="K37" s="60">
        <v>43197396</v>
      </c>
      <c r="L37" s="60">
        <v>32696838</v>
      </c>
      <c r="M37" s="60">
        <v>32696838</v>
      </c>
      <c r="N37" s="60">
        <v>51785879</v>
      </c>
      <c r="O37" s="60">
        <v>40496338</v>
      </c>
      <c r="P37" s="60">
        <v>50494519</v>
      </c>
      <c r="Q37" s="60">
        <v>50494519</v>
      </c>
      <c r="R37" s="60">
        <v>0</v>
      </c>
      <c r="S37" s="60">
        <v>0</v>
      </c>
      <c r="T37" s="60">
        <v>0</v>
      </c>
      <c r="U37" s="60">
        <v>0</v>
      </c>
      <c r="V37" s="60">
        <v>50494519</v>
      </c>
      <c r="W37" s="60">
        <v>164440239</v>
      </c>
      <c r="X37" s="60">
        <v>-113945720</v>
      </c>
      <c r="Y37" s="61">
        <v>-69.29</v>
      </c>
      <c r="Z37" s="62">
        <v>219253652</v>
      </c>
    </row>
    <row r="38" spans="1:26" ht="12.75">
      <c r="A38" s="58" t="s">
        <v>59</v>
      </c>
      <c r="B38" s="19">
        <v>116254302</v>
      </c>
      <c r="C38" s="19">
        <v>0</v>
      </c>
      <c r="D38" s="59">
        <v>65255053</v>
      </c>
      <c r="E38" s="60">
        <v>65255053</v>
      </c>
      <c r="F38" s="60">
        <v>-148754</v>
      </c>
      <c r="G38" s="60">
        <v>1262473</v>
      </c>
      <c r="H38" s="60">
        <v>1117418</v>
      </c>
      <c r="I38" s="60">
        <v>1117418</v>
      </c>
      <c r="J38" s="60">
        <v>1424335</v>
      </c>
      <c r="K38" s="60">
        <v>1716678</v>
      </c>
      <c r="L38" s="60">
        <v>-3115812</v>
      </c>
      <c r="M38" s="60">
        <v>-3115812</v>
      </c>
      <c r="N38" s="60">
        <v>-2432642</v>
      </c>
      <c r="O38" s="60">
        <v>-2262687</v>
      </c>
      <c r="P38" s="60">
        <v>-1813318</v>
      </c>
      <c r="Q38" s="60">
        <v>-1813318</v>
      </c>
      <c r="R38" s="60">
        <v>0</v>
      </c>
      <c r="S38" s="60">
        <v>0</v>
      </c>
      <c r="T38" s="60">
        <v>0</v>
      </c>
      <c r="U38" s="60">
        <v>0</v>
      </c>
      <c r="V38" s="60">
        <v>-1813318</v>
      </c>
      <c r="W38" s="60">
        <v>48941290</v>
      </c>
      <c r="X38" s="60">
        <v>-50754608</v>
      </c>
      <c r="Y38" s="61">
        <v>-103.71</v>
      </c>
      <c r="Z38" s="62">
        <v>65255053</v>
      </c>
    </row>
    <row r="39" spans="1:26" ht="12.75">
      <c r="A39" s="58" t="s">
        <v>60</v>
      </c>
      <c r="B39" s="19">
        <v>670425450</v>
      </c>
      <c r="C39" s="19">
        <v>0</v>
      </c>
      <c r="D39" s="59">
        <v>749795544</v>
      </c>
      <c r="E39" s="60">
        <v>746617908</v>
      </c>
      <c r="F39" s="60">
        <v>75074624</v>
      </c>
      <c r="G39" s="60">
        <v>68861075</v>
      </c>
      <c r="H39" s="60">
        <v>-4069936</v>
      </c>
      <c r="I39" s="60">
        <v>-4069936</v>
      </c>
      <c r="J39" s="60">
        <v>11994753</v>
      </c>
      <c r="K39" s="60">
        <v>6505300</v>
      </c>
      <c r="L39" s="60">
        <v>46659759</v>
      </c>
      <c r="M39" s="60">
        <v>46659759</v>
      </c>
      <c r="N39" s="60">
        <v>49844880</v>
      </c>
      <c r="O39" s="60">
        <v>67914612</v>
      </c>
      <c r="P39" s="60">
        <v>100946582</v>
      </c>
      <c r="Q39" s="60">
        <v>100946582</v>
      </c>
      <c r="R39" s="60">
        <v>0</v>
      </c>
      <c r="S39" s="60">
        <v>0</v>
      </c>
      <c r="T39" s="60">
        <v>0</v>
      </c>
      <c r="U39" s="60">
        <v>0</v>
      </c>
      <c r="V39" s="60">
        <v>100946582</v>
      </c>
      <c r="W39" s="60">
        <v>559963431</v>
      </c>
      <c r="X39" s="60">
        <v>-459016849</v>
      </c>
      <c r="Y39" s="61">
        <v>-81.97</v>
      </c>
      <c r="Z39" s="62">
        <v>746617908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33963882</v>
      </c>
      <c r="C42" s="19">
        <v>0</v>
      </c>
      <c r="D42" s="59">
        <v>95193551</v>
      </c>
      <c r="E42" s="60">
        <v>98112518</v>
      </c>
      <c r="F42" s="60">
        <v>57952127</v>
      </c>
      <c r="G42" s="60">
        <v>-13131734</v>
      </c>
      <c r="H42" s="60">
        <v>-7507568</v>
      </c>
      <c r="I42" s="60">
        <v>37312825</v>
      </c>
      <c r="J42" s="60">
        <v>9157571</v>
      </c>
      <c r="K42" s="60">
        <v>3642427</v>
      </c>
      <c r="L42" s="60">
        <v>31957471</v>
      </c>
      <c r="M42" s="60">
        <v>44757469</v>
      </c>
      <c r="N42" s="60">
        <v>3466152</v>
      </c>
      <c r="O42" s="60">
        <v>-5872393</v>
      </c>
      <c r="P42" s="60">
        <v>31562342</v>
      </c>
      <c r="Q42" s="60">
        <v>29156101</v>
      </c>
      <c r="R42" s="60">
        <v>0</v>
      </c>
      <c r="S42" s="60">
        <v>0</v>
      </c>
      <c r="T42" s="60">
        <v>0</v>
      </c>
      <c r="U42" s="60">
        <v>0</v>
      </c>
      <c r="V42" s="60">
        <v>111226395</v>
      </c>
      <c r="W42" s="60">
        <v>94407996</v>
      </c>
      <c r="X42" s="60">
        <v>16818399</v>
      </c>
      <c r="Y42" s="61">
        <v>17.81</v>
      </c>
      <c r="Z42" s="62">
        <v>98112518</v>
      </c>
    </row>
    <row r="43" spans="1:26" ht="12.75">
      <c r="A43" s="58" t="s">
        <v>63</v>
      </c>
      <c r="B43" s="19">
        <v>-34574662</v>
      </c>
      <c r="C43" s="19">
        <v>0</v>
      </c>
      <c r="D43" s="59">
        <v>-95562925</v>
      </c>
      <c r="E43" s="60">
        <v>-96422923</v>
      </c>
      <c r="F43" s="60">
        <v>-7027077</v>
      </c>
      <c r="G43" s="60">
        <v>-380008</v>
      </c>
      <c r="H43" s="60">
        <v>-2149694</v>
      </c>
      <c r="I43" s="60">
        <v>-9556779</v>
      </c>
      <c r="J43" s="60">
        <v>-3081385</v>
      </c>
      <c r="K43" s="60">
        <v>-1009510</v>
      </c>
      <c r="L43" s="60">
        <v>-6936769</v>
      </c>
      <c r="M43" s="60">
        <v>-11027664</v>
      </c>
      <c r="N43" s="60">
        <v>-800452</v>
      </c>
      <c r="O43" s="60">
        <v>-6389329</v>
      </c>
      <c r="P43" s="60">
        <v>-7530795</v>
      </c>
      <c r="Q43" s="60">
        <v>-14720576</v>
      </c>
      <c r="R43" s="60">
        <v>0</v>
      </c>
      <c r="S43" s="60">
        <v>0</v>
      </c>
      <c r="T43" s="60">
        <v>0</v>
      </c>
      <c r="U43" s="60">
        <v>0</v>
      </c>
      <c r="V43" s="60">
        <v>-35305019</v>
      </c>
      <c r="W43" s="60">
        <v>-60518683</v>
      </c>
      <c r="X43" s="60">
        <v>25213664</v>
      </c>
      <c r="Y43" s="61">
        <v>-41.66</v>
      </c>
      <c r="Z43" s="62">
        <v>-96422923</v>
      </c>
    </row>
    <row r="44" spans="1:26" ht="12.75">
      <c r="A44" s="58" t="s">
        <v>64</v>
      </c>
      <c r="B44" s="19">
        <v>-3356578</v>
      </c>
      <c r="C44" s="19">
        <v>0</v>
      </c>
      <c r="D44" s="59">
        <v>-3371767</v>
      </c>
      <c r="E44" s="60">
        <v>-3371767</v>
      </c>
      <c r="F44" s="60">
        <v>-1798839</v>
      </c>
      <c r="G44" s="60">
        <v>25769</v>
      </c>
      <c r="H44" s="60">
        <v>-47096</v>
      </c>
      <c r="I44" s="60">
        <v>-1820166</v>
      </c>
      <c r="J44" s="60">
        <v>111320</v>
      </c>
      <c r="K44" s="60">
        <v>1461423</v>
      </c>
      <c r="L44" s="60">
        <v>-1748839</v>
      </c>
      <c r="M44" s="60">
        <v>-176096</v>
      </c>
      <c r="N44" s="60">
        <v>-7199</v>
      </c>
      <c r="O44" s="60">
        <v>1814420</v>
      </c>
      <c r="P44" s="60">
        <v>-76614</v>
      </c>
      <c r="Q44" s="60">
        <v>1730607</v>
      </c>
      <c r="R44" s="60">
        <v>0</v>
      </c>
      <c r="S44" s="60">
        <v>0</v>
      </c>
      <c r="T44" s="60">
        <v>0</v>
      </c>
      <c r="U44" s="60">
        <v>0</v>
      </c>
      <c r="V44" s="60">
        <v>-265655</v>
      </c>
      <c r="W44" s="60">
        <v>-1996262</v>
      </c>
      <c r="X44" s="60">
        <v>1730607</v>
      </c>
      <c r="Y44" s="61">
        <v>-86.69</v>
      </c>
      <c r="Z44" s="62">
        <v>-3371767</v>
      </c>
    </row>
    <row r="45" spans="1:26" ht="12.75">
      <c r="A45" s="70" t="s">
        <v>65</v>
      </c>
      <c r="B45" s="22">
        <v>11314960</v>
      </c>
      <c r="C45" s="22">
        <v>0</v>
      </c>
      <c r="D45" s="99">
        <v>9665789</v>
      </c>
      <c r="E45" s="100">
        <v>9027159</v>
      </c>
      <c r="F45" s="100">
        <v>49126211</v>
      </c>
      <c r="G45" s="100">
        <v>35640238</v>
      </c>
      <c r="H45" s="100">
        <v>25935880</v>
      </c>
      <c r="I45" s="100">
        <v>25935880</v>
      </c>
      <c r="J45" s="100">
        <v>32123386</v>
      </c>
      <c r="K45" s="100">
        <v>36217726</v>
      </c>
      <c r="L45" s="100">
        <v>59489589</v>
      </c>
      <c r="M45" s="100">
        <v>59489589</v>
      </c>
      <c r="N45" s="100">
        <v>62148090</v>
      </c>
      <c r="O45" s="100">
        <v>51700788</v>
      </c>
      <c r="P45" s="100">
        <v>75655721</v>
      </c>
      <c r="Q45" s="100">
        <v>75655721</v>
      </c>
      <c r="R45" s="100">
        <v>0</v>
      </c>
      <c r="S45" s="100">
        <v>0</v>
      </c>
      <c r="T45" s="100">
        <v>0</v>
      </c>
      <c r="U45" s="100">
        <v>0</v>
      </c>
      <c r="V45" s="100">
        <v>75655721</v>
      </c>
      <c r="W45" s="100">
        <v>42602382</v>
      </c>
      <c r="X45" s="100">
        <v>33053339</v>
      </c>
      <c r="Y45" s="101">
        <v>77.59</v>
      </c>
      <c r="Z45" s="102">
        <v>9027159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41699022</v>
      </c>
      <c r="C49" s="52">
        <v>0</v>
      </c>
      <c r="D49" s="129">
        <v>17970158</v>
      </c>
      <c r="E49" s="54">
        <v>15944145</v>
      </c>
      <c r="F49" s="54">
        <v>0</v>
      </c>
      <c r="G49" s="54">
        <v>0</v>
      </c>
      <c r="H49" s="54">
        <v>0</v>
      </c>
      <c r="I49" s="54">
        <v>14353996</v>
      </c>
      <c r="J49" s="54">
        <v>0</v>
      </c>
      <c r="K49" s="54">
        <v>0</v>
      </c>
      <c r="L49" s="54">
        <v>0</v>
      </c>
      <c r="M49" s="54">
        <v>13342251</v>
      </c>
      <c r="N49" s="54">
        <v>0</v>
      </c>
      <c r="O49" s="54">
        <v>0</v>
      </c>
      <c r="P49" s="54">
        <v>0</v>
      </c>
      <c r="Q49" s="54">
        <v>14021506</v>
      </c>
      <c r="R49" s="54">
        <v>0</v>
      </c>
      <c r="S49" s="54">
        <v>0</v>
      </c>
      <c r="T49" s="54">
        <v>0</v>
      </c>
      <c r="U49" s="54">
        <v>0</v>
      </c>
      <c r="V49" s="54">
        <v>84872860</v>
      </c>
      <c r="W49" s="54">
        <v>387620826</v>
      </c>
      <c r="X49" s="54">
        <v>589824764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27360070</v>
      </c>
      <c r="C51" s="52">
        <v>0</v>
      </c>
      <c r="D51" s="129">
        <v>79634</v>
      </c>
      <c r="E51" s="54">
        <v>1307</v>
      </c>
      <c r="F51" s="54">
        <v>0</v>
      </c>
      <c r="G51" s="54">
        <v>0</v>
      </c>
      <c r="H51" s="54">
        <v>0</v>
      </c>
      <c r="I51" s="54">
        <v>3323671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30764682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86.36803620478801</v>
      </c>
      <c r="C58" s="5">
        <f>IF(C67=0,0,+(C76/C67)*100)</f>
        <v>0</v>
      </c>
      <c r="D58" s="6">
        <f aca="true" t="shared" si="6" ref="D58:Z58">IF(D67=0,0,+(D76/D67)*100)</f>
        <v>82.0545707334529</v>
      </c>
      <c r="E58" s="7">
        <f t="shared" si="6"/>
        <v>81.55903419134849</v>
      </c>
      <c r="F58" s="7">
        <f t="shared" si="6"/>
        <v>68.99896736150653</v>
      </c>
      <c r="G58" s="7">
        <f t="shared" si="6"/>
        <v>74.81068917833998</v>
      </c>
      <c r="H58" s="7">
        <f t="shared" si="6"/>
        <v>67.73660656106235</v>
      </c>
      <c r="I58" s="7">
        <f t="shared" si="6"/>
        <v>70.45946538101323</v>
      </c>
      <c r="J58" s="7">
        <f t="shared" si="6"/>
        <v>96.11890502412446</v>
      </c>
      <c r="K58" s="7">
        <f t="shared" si="6"/>
        <v>93.5435108247902</v>
      </c>
      <c r="L58" s="7">
        <f t="shared" si="6"/>
        <v>105.91950315058463</v>
      </c>
      <c r="M58" s="7">
        <f t="shared" si="6"/>
        <v>98.6422903644171</v>
      </c>
      <c r="N58" s="7">
        <f t="shared" si="6"/>
        <v>75.97178230903678</v>
      </c>
      <c r="O58" s="7">
        <f t="shared" si="6"/>
        <v>70.78778485664132</v>
      </c>
      <c r="P58" s="7">
        <f t="shared" si="6"/>
        <v>79.48863232438785</v>
      </c>
      <c r="Q58" s="7">
        <f t="shared" si="6"/>
        <v>75.37214632725689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80.81474273198272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81.55903419134849</v>
      </c>
    </row>
    <row r="59" spans="1:26" ht="12.75">
      <c r="A59" s="37" t="s">
        <v>31</v>
      </c>
      <c r="B59" s="9">
        <f aca="true" t="shared" si="7" ref="B59:Z66">IF(B68=0,0,+(B77/B68)*100)</f>
        <v>92.06250423489601</v>
      </c>
      <c r="C59" s="9">
        <f t="shared" si="7"/>
        <v>0</v>
      </c>
      <c r="D59" s="2">
        <f t="shared" si="7"/>
        <v>82.00000028722967</v>
      </c>
      <c r="E59" s="10">
        <f t="shared" si="7"/>
        <v>82.04583001237988</v>
      </c>
      <c r="F59" s="10">
        <f t="shared" si="7"/>
        <v>76.28850946973864</v>
      </c>
      <c r="G59" s="10">
        <f t="shared" si="7"/>
        <v>74.81105148834179</v>
      </c>
      <c r="H59" s="10">
        <f t="shared" si="7"/>
        <v>71.44486927074125</v>
      </c>
      <c r="I59" s="10">
        <f t="shared" si="7"/>
        <v>74.16887933127671</v>
      </c>
      <c r="J59" s="10">
        <f t="shared" si="7"/>
        <v>79.0450752726149</v>
      </c>
      <c r="K59" s="10">
        <f t="shared" si="7"/>
        <v>76.23727128010944</v>
      </c>
      <c r="L59" s="10">
        <f t="shared" si="7"/>
        <v>133.22180297384992</v>
      </c>
      <c r="M59" s="10">
        <f t="shared" si="7"/>
        <v>96.20039725735049</v>
      </c>
      <c r="N59" s="10">
        <f t="shared" si="7"/>
        <v>66.17715035306746</v>
      </c>
      <c r="O59" s="10">
        <f t="shared" si="7"/>
        <v>63.96248875156934</v>
      </c>
      <c r="P59" s="10">
        <f t="shared" si="7"/>
        <v>79.0599309699882</v>
      </c>
      <c r="Q59" s="10">
        <f t="shared" si="7"/>
        <v>69.74658957635856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80.02933194902675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82.04583001237988</v>
      </c>
    </row>
    <row r="60" spans="1:26" ht="12.75">
      <c r="A60" s="38" t="s">
        <v>32</v>
      </c>
      <c r="B60" s="12">
        <f t="shared" si="7"/>
        <v>84.71709565676649</v>
      </c>
      <c r="C60" s="12">
        <f t="shared" si="7"/>
        <v>0</v>
      </c>
      <c r="D60" s="3">
        <f t="shared" si="7"/>
        <v>82.00597723675442</v>
      </c>
      <c r="E60" s="13">
        <f t="shared" si="7"/>
        <v>82.47242309198688</v>
      </c>
      <c r="F60" s="13">
        <f t="shared" si="7"/>
        <v>69.29818020293912</v>
      </c>
      <c r="G60" s="13">
        <f t="shared" si="7"/>
        <v>78.16889187281204</v>
      </c>
      <c r="H60" s="13">
        <f t="shared" si="7"/>
        <v>69.67292991282436</v>
      </c>
      <c r="I60" s="13">
        <f t="shared" si="7"/>
        <v>72.3285582101305</v>
      </c>
      <c r="J60" s="13">
        <f t="shared" si="7"/>
        <v>106.1438235095082</v>
      </c>
      <c r="K60" s="13">
        <f t="shared" si="7"/>
        <v>105.20023783288508</v>
      </c>
      <c r="L60" s="13">
        <f t="shared" si="7"/>
        <v>104.15180876628315</v>
      </c>
      <c r="M60" s="13">
        <f t="shared" si="7"/>
        <v>105.17309471367868</v>
      </c>
      <c r="N60" s="13">
        <f t="shared" si="7"/>
        <v>83.017592960594</v>
      </c>
      <c r="O60" s="13">
        <f t="shared" si="7"/>
        <v>75.92034513556499</v>
      </c>
      <c r="P60" s="13">
        <f t="shared" si="7"/>
        <v>83.60101823450698</v>
      </c>
      <c r="Q60" s="13">
        <f t="shared" si="7"/>
        <v>80.74247617323483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85.05558278338547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82.47242309198688</v>
      </c>
    </row>
    <row r="61" spans="1:26" ht="12.75">
      <c r="A61" s="39" t="s">
        <v>103</v>
      </c>
      <c r="B61" s="12">
        <f t="shared" si="7"/>
        <v>85.50137072023544</v>
      </c>
      <c r="C61" s="12">
        <f t="shared" si="7"/>
        <v>0</v>
      </c>
      <c r="D61" s="3">
        <f t="shared" si="7"/>
        <v>82.0000001648009</v>
      </c>
      <c r="E61" s="13">
        <f t="shared" si="7"/>
        <v>81.24607015475577</v>
      </c>
      <c r="F61" s="13">
        <f t="shared" si="7"/>
        <v>61.02809046690405</v>
      </c>
      <c r="G61" s="13">
        <f t="shared" si="7"/>
        <v>80.25325148928906</v>
      </c>
      <c r="H61" s="13">
        <f t="shared" si="7"/>
        <v>65.17654919853605</v>
      </c>
      <c r="I61" s="13">
        <f t="shared" si="7"/>
        <v>68.83759940024625</v>
      </c>
      <c r="J61" s="13">
        <f t="shared" si="7"/>
        <v>118.38315037942331</v>
      </c>
      <c r="K61" s="13">
        <f t="shared" si="7"/>
        <v>92.80380247899416</v>
      </c>
      <c r="L61" s="13">
        <f t="shared" si="7"/>
        <v>101.07027783848066</v>
      </c>
      <c r="M61" s="13">
        <f t="shared" si="7"/>
        <v>104.1058459014706</v>
      </c>
      <c r="N61" s="13">
        <f t="shared" si="7"/>
        <v>72.83216355701565</v>
      </c>
      <c r="O61" s="13">
        <f t="shared" si="7"/>
        <v>72.12606432644913</v>
      </c>
      <c r="P61" s="13">
        <f t="shared" si="7"/>
        <v>71.34883992094669</v>
      </c>
      <c r="Q61" s="13">
        <f t="shared" si="7"/>
        <v>72.07417378987475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80.21512379486825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81.24607015475577</v>
      </c>
    </row>
    <row r="62" spans="1:26" ht="12.75">
      <c r="A62" s="39" t="s">
        <v>104</v>
      </c>
      <c r="B62" s="12">
        <f t="shared" si="7"/>
        <v>84.9999997443263</v>
      </c>
      <c r="C62" s="12">
        <f t="shared" si="7"/>
        <v>0</v>
      </c>
      <c r="D62" s="3">
        <f t="shared" si="7"/>
        <v>81.9999995410994</v>
      </c>
      <c r="E62" s="13">
        <f t="shared" si="7"/>
        <v>84.64872444445278</v>
      </c>
      <c r="F62" s="13">
        <f t="shared" si="7"/>
        <v>60.18179731781233</v>
      </c>
      <c r="G62" s="13">
        <f t="shared" si="7"/>
        <v>56.936388637790955</v>
      </c>
      <c r="H62" s="13">
        <f t="shared" si="7"/>
        <v>50.76785762763324</v>
      </c>
      <c r="I62" s="13">
        <f t="shared" si="7"/>
        <v>55.88479279463372</v>
      </c>
      <c r="J62" s="13">
        <f t="shared" si="7"/>
        <v>64.55727968168492</v>
      </c>
      <c r="K62" s="13">
        <f t="shared" si="7"/>
        <v>119.52529708246303</v>
      </c>
      <c r="L62" s="13">
        <f t="shared" si="7"/>
        <v>44.57867398398003</v>
      </c>
      <c r="M62" s="13">
        <f t="shared" si="7"/>
        <v>65.42888428927749</v>
      </c>
      <c r="N62" s="13">
        <f t="shared" si="7"/>
        <v>60.659329348447656</v>
      </c>
      <c r="O62" s="13">
        <f t="shared" si="7"/>
        <v>54.65351885754467</v>
      </c>
      <c r="P62" s="13">
        <f t="shared" si="7"/>
        <v>75.87665787977187</v>
      </c>
      <c r="Q62" s="13">
        <f t="shared" si="7"/>
        <v>63.13787466426195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61.5341793478933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84.64872444445278</v>
      </c>
    </row>
    <row r="63" spans="1:26" ht="12.75">
      <c r="A63" s="39" t="s">
        <v>105</v>
      </c>
      <c r="B63" s="12">
        <f t="shared" si="7"/>
        <v>80</v>
      </c>
      <c r="C63" s="12">
        <f t="shared" si="7"/>
        <v>0</v>
      </c>
      <c r="D63" s="3">
        <f t="shared" si="7"/>
        <v>82.00000097588413</v>
      </c>
      <c r="E63" s="13">
        <f t="shared" si="7"/>
        <v>84.01640620907938</v>
      </c>
      <c r="F63" s="13">
        <f t="shared" si="7"/>
        <v>81.52021850642862</v>
      </c>
      <c r="G63" s="13">
        <f t="shared" si="7"/>
        <v>85.5374125110688</v>
      </c>
      <c r="H63" s="13">
        <f t="shared" si="7"/>
        <v>82.86896061521477</v>
      </c>
      <c r="I63" s="13">
        <f t="shared" si="7"/>
        <v>83.25502841977247</v>
      </c>
      <c r="J63" s="13">
        <f t="shared" si="7"/>
        <v>100.54700826291449</v>
      </c>
      <c r="K63" s="13">
        <f t="shared" si="7"/>
        <v>90.62594543317572</v>
      </c>
      <c r="L63" s="13">
        <f t="shared" si="7"/>
        <v>95.55369275906223</v>
      </c>
      <c r="M63" s="13">
        <f t="shared" si="7"/>
        <v>95.61529831291438</v>
      </c>
      <c r="N63" s="13">
        <f t="shared" si="7"/>
        <v>82.9550516545946</v>
      </c>
      <c r="O63" s="13">
        <f t="shared" si="7"/>
        <v>71.9725783337852</v>
      </c>
      <c r="P63" s="13">
        <f t="shared" si="7"/>
        <v>60.87532273279761</v>
      </c>
      <c r="Q63" s="13">
        <f t="shared" si="7"/>
        <v>70.28889470741024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81.80947066787776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84.01640620907938</v>
      </c>
    </row>
    <row r="64" spans="1:26" ht="12.75">
      <c r="A64" s="39" t="s">
        <v>106</v>
      </c>
      <c r="B64" s="12">
        <f t="shared" si="7"/>
        <v>80.000000637572</v>
      </c>
      <c r="C64" s="12">
        <f t="shared" si="7"/>
        <v>0</v>
      </c>
      <c r="D64" s="3">
        <f t="shared" si="7"/>
        <v>82.00000013170924</v>
      </c>
      <c r="E64" s="13">
        <f t="shared" si="7"/>
        <v>82.04909343954225</v>
      </c>
      <c r="F64" s="13">
        <f t="shared" si="7"/>
        <v>38.77702459530356</v>
      </c>
      <c r="G64" s="13">
        <f t="shared" si="7"/>
        <v>48.827359227324166</v>
      </c>
      <c r="H64" s="13">
        <f t="shared" si="7"/>
        <v>45.22388446588847</v>
      </c>
      <c r="I64" s="13">
        <f t="shared" si="7"/>
        <v>43.94638513931717</v>
      </c>
      <c r="J64" s="13">
        <f t="shared" si="7"/>
        <v>54.36836353309518</v>
      </c>
      <c r="K64" s="13">
        <f t="shared" si="7"/>
        <v>48.519959466361506</v>
      </c>
      <c r="L64" s="13">
        <f t="shared" si="7"/>
        <v>52.42148353864703</v>
      </c>
      <c r="M64" s="13">
        <f t="shared" si="7"/>
        <v>51.74122081033816</v>
      </c>
      <c r="N64" s="13">
        <f t="shared" si="7"/>
        <v>46.32564886462621</v>
      </c>
      <c r="O64" s="13">
        <f t="shared" si="7"/>
        <v>57.196162594639034</v>
      </c>
      <c r="P64" s="13">
        <f t="shared" si="7"/>
        <v>54.554556421195734</v>
      </c>
      <c r="Q64" s="13">
        <f t="shared" si="7"/>
        <v>52.62530665456799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49.30302015905415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82.04909343954225</v>
      </c>
    </row>
    <row r="65" spans="1:26" ht="12.75">
      <c r="A65" s="39" t="s">
        <v>107</v>
      </c>
      <c r="B65" s="12">
        <f t="shared" si="7"/>
        <v>100.80876120353699</v>
      </c>
      <c r="C65" s="12">
        <f t="shared" si="7"/>
        <v>0</v>
      </c>
      <c r="D65" s="3">
        <f t="shared" si="7"/>
        <v>84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84.6462437539299</v>
      </c>
      <c r="E66" s="16">
        <f t="shared" si="7"/>
        <v>55.270713945819864</v>
      </c>
      <c r="F66" s="16">
        <f t="shared" si="7"/>
        <v>26.829077560447917</v>
      </c>
      <c r="G66" s="16">
        <f t="shared" si="7"/>
        <v>8.523211494040808</v>
      </c>
      <c r="H66" s="16">
        <f t="shared" si="7"/>
        <v>8.22737529236407</v>
      </c>
      <c r="I66" s="16">
        <f t="shared" si="7"/>
        <v>14.760223371303214</v>
      </c>
      <c r="J66" s="16">
        <f t="shared" si="7"/>
        <v>11.56695788121202</v>
      </c>
      <c r="K66" s="16">
        <f t="shared" si="7"/>
        <v>11.441308849939823</v>
      </c>
      <c r="L66" s="16">
        <f t="shared" si="7"/>
        <v>0</v>
      </c>
      <c r="M66" s="16">
        <f t="shared" si="7"/>
        <v>7.5173402742815405</v>
      </c>
      <c r="N66" s="16">
        <f t="shared" si="7"/>
        <v>6.354319987086636</v>
      </c>
      <c r="O66" s="16">
        <f t="shared" si="7"/>
        <v>11.010333380547456</v>
      </c>
      <c r="P66" s="16">
        <f t="shared" si="7"/>
        <v>10.256559321066803</v>
      </c>
      <c r="Q66" s="16">
        <f t="shared" si="7"/>
        <v>9.243630907507836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10.450876586780423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55.270713945819864</v>
      </c>
    </row>
    <row r="67" spans="1:26" ht="12.75" hidden="1">
      <c r="A67" s="41" t="s">
        <v>286</v>
      </c>
      <c r="B67" s="24">
        <v>546732548</v>
      </c>
      <c r="C67" s="24"/>
      <c r="D67" s="25">
        <v>569390258</v>
      </c>
      <c r="E67" s="26">
        <v>575117855</v>
      </c>
      <c r="F67" s="26">
        <v>42348799</v>
      </c>
      <c r="G67" s="26">
        <v>42760630</v>
      </c>
      <c r="H67" s="26">
        <v>45617765</v>
      </c>
      <c r="I67" s="26">
        <v>130727194</v>
      </c>
      <c r="J67" s="26">
        <v>39629074</v>
      </c>
      <c r="K67" s="26">
        <v>36120931</v>
      </c>
      <c r="L67" s="26">
        <v>39049578</v>
      </c>
      <c r="M67" s="26">
        <v>114799583</v>
      </c>
      <c r="N67" s="26">
        <v>40525357</v>
      </c>
      <c r="O67" s="26">
        <v>43850259</v>
      </c>
      <c r="P67" s="26">
        <v>42931028</v>
      </c>
      <c r="Q67" s="26">
        <v>127306644</v>
      </c>
      <c r="R67" s="26"/>
      <c r="S67" s="26"/>
      <c r="T67" s="26"/>
      <c r="U67" s="26"/>
      <c r="V67" s="26">
        <v>372833421</v>
      </c>
      <c r="W67" s="26"/>
      <c r="X67" s="26"/>
      <c r="Y67" s="25"/>
      <c r="Z67" s="27">
        <v>575117855</v>
      </c>
    </row>
    <row r="68" spans="1:26" ht="12.75" hidden="1">
      <c r="A68" s="37" t="s">
        <v>31</v>
      </c>
      <c r="B68" s="19">
        <v>96106256</v>
      </c>
      <c r="C68" s="19"/>
      <c r="D68" s="20">
        <v>104446035</v>
      </c>
      <c r="E68" s="21">
        <v>104712649</v>
      </c>
      <c r="F68" s="21">
        <v>8908588</v>
      </c>
      <c r="G68" s="21">
        <v>8814306</v>
      </c>
      <c r="H68" s="21">
        <v>9009957</v>
      </c>
      <c r="I68" s="21">
        <v>26732851</v>
      </c>
      <c r="J68" s="21">
        <v>8833890</v>
      </c>
      <c r="K68" s="21">
        <v>8864992</v>
      </c>
      <c r="L68" s="21">
        <v>8873817</v>
      </c>
      <c r="M68" s="21">
        <v>26572699</v>
      </c>
      <c r="N68" s="21">
        <v>8861196</v>
      </c>
      <c r="O68" s="21">
        <v>8819008</v>
      </c>
      <c r="P68" s="21">
        <v>8873242</v>
      </c>
      <c r="Q68" s="21">
        <v>26553446</v>
      </c>
      <c r="R68" s="21"/>
      <c r="S68" s="21"/>
      <c r="T68" s="21"/>
      <c r="U68" s="21"/>
      <c r="V68" s="21">
        <v>79858996</v>
      </c>
      <c r="W68" s="21"/>
      <c r="X68" s="21"/>
      <c r="Y68" s="20"/>
      <c r="Z68" s="23">
        <v>104712649</v>
      </c>
    </row>
    <row r="69" spans="1:26" ht="12.75" hidden="1">
      <c r="A69" s="38" t="s">
        <v>32</v>
      </c>
      <c r="B69" s="19">
        <v>437756800</v>
      </c>
      <c r="C69" s="19"/>
      <c r="D69" s="20">
        <v>454228285</v>
      </c>
      <c r="E69" s="21">
        <v>452735854</v>
      </c>
      <c r="F69" s="21">
        <v>31675510</v>
      </c>
      <c r="G69" s="21">
        <v>32309441</v>
      </c>
      <c r="H69" s="21">
        <v>34910438</v>
      </c>
      <c r="I69" s="21">
        <v>98895389</v>
      </c>
      <c r="J69" s="21">
        <v>29125739</v>
      </c>
      <c r="K69" s="21">
        <v>25503622</v>
      </c>
      <c r="L69" s="21">
        <v>28361735</v>
      </c>
      <c r="M69" s="21">
        <v>82991096</v>
      </c>
      <c r="N69" s="21">
        <v>29886158</v>
      </c>
      <c r="O69" s="21">
        <v>33188582</v>
      </c>
      <c r="P69" s="21">
        <v>32200048</v>
      </c>
      <c r="Q69" s="21">
        <v>95274788</v>
      </c>
      <c r="R69" s="21"/>
      <c r="S69" s="21"/>
      <c r="T69" s="21"/>
      <c r="U69" s="21"/>
      <c r="V69" s="21">
        <v>277161273</v>
      </c>
      <c r="W69" s="21"/>
      <c r="X69" s="21"/>
      <c r="Y69" s="20"/>
      <c r="Z69" s="23">
        <v>452735854</v>
      </c>
    </row>
    <row r="70" spans="1:26" ht="12.75" hidden="1">
      <c r="A70" s="39" t="s">
        <v>103</v>
      </c>
      <c r="B70" s="19">
        <v>281955785</v>
      </c>
      <c r="C70" s="19"/>
      <c r="D70" s="20">
        <v>291260536</v>
      </c>
      <c r="E70" s="21">
        <v>295056148</v>
      </c>
      <c r="F70" s="21">
        <v>20628671</v>
      </c>
      <c r="G70" s="21">
        <v>21838608</v>
      </c>
      <c r="H70" s="21">
        <v>24092038</v>
      </c>
      <c r="I70" s="21">
        <v>66559317</v>
      </c>
      <c r="J70" s="21">
        <v>17800567</v>
      </c>
      <c r="K70" s="21">
        <v>18258615</v>
      </c>
      <c r="L70" s="21">
        <v>15741520</v>
      </c>
      <c r="M70" s="21">
        <v>51800702</v>
      </c>
      <c r="N70" s="21">
        <v>18132099</v>
      </c>
      <c r="O70" s="21">
        <v>20451432</v>
      </c>
      <c r="P70" s="21">
        <v>20411540</v>
      </c>
      <c r="Q70" s="21">
        <v>58995071</v>
      </c>
      <c r="R70" s="21"/>
      <c r="S70" s="21"/>
      <c r="T70" s="21"/>
      <c r="U70" s="21"/>
      <c r="V70" s="21">
        <v>177355090</v>
      </c>
      <c r="W70" s="21"/>
      <c r="X70" s="21"/>
      <c r="Y70" s="20"/>
      <c r="Z70" s="23">
        <v>295056148</v>
      </c>
    </row>
    <row r="71" spans="1:26" ht="12.75" hidden="1">
      <c r="A71" s="39" t="s">
        <v>104</v>
      </c>
      <c r="B71" s="19">
        <v>97780885</v>
      </c>
      <c r="C71" s="19"/>
      <c r="D71" s="20">
        <v>104597814</v>
      </c>
      <c r="E71" s="21">
        <v>101324870</v>
      </c>
      <c r="F71" s="21">
        <v>6910553</v>
      </c>
      <c r="G71" s="21">
        <v>6893061</v>
      </c>
      <c r="H71" s="21">
        <v>7219828</v>
      </c>
      <c r="I71" s="21">
        <v>21023442</v>
      </c>
      <c r="J71" s="21">
        <v>7726684</v>
      </c>
      <c r="K71" s="21">
        <v>3624667</v>
      </c>
      <c r="L71" s="21">
        <v>9081293</v>
      </c>
      <c r="M71" s="21">
        <v>20432644</v>
      </c>
      <c r="N71" s="21">
        <v>8199817</v>
      </c>
      <c r="O71" s="21">
        <v>8788790</v>
      </c>
      <c r="P71" s="21">
        <v>7448972</v>
      </c>
      <c r="Q71" s="21">
        <v>24437579</v>
      </c>
      <c r="R71" s="21"/>
      <c r="S71" s="21"/>
      <c r="T71" s="21"/>
      <c r="U71" s="21"/>
      <c r="V71" s="21">
        <v>65893665</v>
      </c>
      <c r="W71" s="21"/>
      <c r="X71" s="21"/>
      <c r="Y71" s="20"/>
      <c r="Z71" s="23">
        <v>101324870</v>
      </c>
    </row>
    <row r="72" spans="1:26" ht="12.75" hidden="1">
      <c r="A72" s="39" t="s">
        <v>105</v>
      </c>
      <c r="B72" s="19">
        <v>25454850</v>
      </c>
      <c r="C72" s="19"/>
      <c r="D72" s="20">
        <v>26642507</v>
      </c>
      <c r="E72" s="21">
        <v>26003082</v>
      </c>
      <c r="F72" s="21">
        <v>1441056</v>
      </c>
      <c r="G72" s="21">
        <v>1319024</v>
      </c>
      <c r="H72" s="21">
        <v>1322465</v>
      </c>
      <c r="I72" s="21">
        <v>4082545</v>
      </c>
      <c r="J72" s="21">
        <v>1323746</v>
      </c>
      <c r="K72" s="21">
        <v>1292397</v>
      </c>
      <c r="L72" s="21">
        <v>1300315</v>
      </c>
      <c r="M72" s="21">
        <v>3916458</v>
      </c>
      <c r="N72" s="21">
        <v>1311016</v>
      </c>
      <c r="O72" s="21">
        <v>1807330</v>
      </c>
      <c r="P72" s="21">
        <v>2087253</v>
      </c>
      <c r="Q72" s="21">
        <v>5205599</v>
      </c>
      <c r="R72" s="21"/>
      <c r="S72" s="21"/>
      <c r="T72" s="21"/>
      <c r="U72" s="21"/>
      <c r="V72" s="21">
        <v>13204602</v>
      </c>
      <c r="W72" s="21"/>
      <c r="X72" s="21"/>
      <c r="Y72" s="20"/>
      <c r="Z72" s="23">
        <v>26003082</v>
      </c>
    </row>
    <row r="73" spans="1:26" ht="12.75" hidden="1">
      <c r="A73" s="39" t="s">
        <v>106</v>
      </c>
      <c r="B73" s="19">
        <v>31369006</v>
      </c>
      <c r="C73" s="19"/>
      <c r="D73" s="20">
        <v>30369928</v>
      </c>
      <c r="E73" s="21">
        <v>30351754</v>
      </c>
      <c r="F73" s="21">
        <v>2695230</v>
      </c>
      <c r="G73" s="21">
        <v>2258748</v>
      </c>
      <c r="H73" s="21">
        <v>2276107</v>
      </c>
      <c r="I73" s="21">
        <v>7230085</v>
      </c>
      <c r="J73" s="21">
        <v>2274742</v>
      </c>
      <c r="K73" s="21">
        <v>2327943</v>
      </c>
      <c r="L73" s="21">
        <v>2238607</v>
      </c>
      <c r="M73" s="21">
        <v>6841292</v>
      </c>
      <c r="N73" s="21">
        <v>2243226</v>
      </c>
      <c r="O73" s="21">
        <v>2141030</v>
      </c>
      <c r="P73" s="21">
        <v>2252283</v>
      </c>
      <c r="Q73" s="21">
        <v>6636539</v>
      </c>
      <c r="R73" s="21"/>
      <c r="S73" s="21"/>
      <c r="T73" s="21"/>
      <c r="U73" s="21"/>
      <c r="V73" s="21">
        <v>20707916</v>
      </c>
      <c r="W73" s="21"/>
      <c r="X73" s="21"/>
      <c r="Y73" s="20"/>
      <c r="Z73" s="23">
        <v>30351754</v>
      </c>
    </row>
    <row r="74" spans="1:26" ht="12.75" hidden="1">
      <c r="A74" s="39" t="s">
        <v>107</v>
      </c>
      <c r="B74" s="19">
        <v>1196274</v>
      </c>
      <c r="C74" s="19"/>
      <c r="D74" s="20">
        <v>1357500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12869492</v>
      </c>
      <c r="C75" s="28"/>
      <c r="D75" s="29">
        <v>10715938</v>
      </c>
      <c r="E75" s="30">
        <v>17669352</v>
      </c>
      <c r="F75" s="30">
        <v>1764701</v>
      </c>
      <c r="G75" s="30">
        <v>1636883</v>
      </c>
      <c r="H75" s="30">
        <v>1697370</v>
      </c>
      <c r="I75" s="30">
        <v>5098954</v>
      </c>
      <c r="J75" s="30">
        <v>1669445</v>
      </c>
      <c r="K75" s="30">
        <v>1752317</v>
      </c>
      <c r="L75" s="30">
        <v>1814026</v>
      </c>
      <c r="M75" s="30">
        <v>5235788</v>
      </c>
      <c r="N75" s="30">
        <v>1778003</v>
      </c>
      <c r="O75" s="30">
        <v>1842669</v>
      </c>
      <c r="P75" s="30">
        <v>1857738</v>
      </c>
      <c r="Q75" s="30">
        <v>5478410</v>
      </c>
      <c r="R75" s="30"/>
      <c r="S75" s="30"/>
      <c r="T75" s="30"/>
      <c r="U75" s="30"/>
      <c r="V75" s="30">
        <v>15813152</v>
      </c>
      <c r="W75" s="30"/>
      <c r="X75" s="30"/>
      <c r="Y75" s="29"/>
      <c r="Z75" s="31">
        <v>17669352</v>
      </c>
    </row>
    <row r="76" spans="1:26" ht="12.75" hidden="1">
      <c r="A76" s="42" t="s">
        <v>287</v>
      </c>
      <c r="B76" s="32">
        <v>472202165</v>
      </c>
      <c r="C76" s="32"/>
      <c r="D76" s="33">
        <v>467210732</v>
      </c>
      <c r="E76" s="34">
        <v>469060568</v>
      </c>
      <c r="F76" s="34">
        <v>29220234</v>
      </c>
      <c r="G76" s="34">
        <v>31989522</v>
      </c>
      <c r="H76" s="34">
        <v>30899926</v>
      </c>
      <c r="I76" s="34">
        <v>92109682</v>
      </c>
      <c r="J76" s="34">
        <v>38091032</v>
      </c>
      <c r="K76" s="34">
        <v>33788787</v>
      </c>
      <c r="L76" s="34">
        <v>41361119</v>
      </c>
      <c r="M76" s="34">
        <v>113240938</v>
      </c>
      <c r="N76" s="34">
        <v>30787836</v>
      </c>
      <c r="O76" s="34">
        <v>31040627</v>
      </c>
      <c r="P76" s="34">
        <v>34125287</v>
      </c>
      <c r="Q76" s="34">
        <v>95953750</v>
      </c>
      <c r="R76" s="34"/>
      <c r="S76" s="34"/>
      <c r="T76" s="34"/>
      <c r="U76" s="34"/>
      <c r="V76" s="34">
        <v>301304370</v>
      </c>
      <c r="W76" s="34">
        <v>337205594</v>
      </c>
      <c r="X76" s="34"/>
      <c r="Y76" s="33"/>
      <c r="Z76" s="35">
        <v>469060568</v>
      </c>
    </row>
    <row r="77" spans="1:26" ht="12.75" hidden="1">
      <c r="A77" s="37" t="s">
        <v>31</v>
      </c>
      <c r="B77" s="19">
        <v>88477826</v>
      </c>
      <c r="C77" s="19"/>
      <c r="D77" s="20">
        <v>85645749</v>
      </c>
      <c r="E77" s="21">
        <v>85912362</v>
      </c>
      <c r="F77" s="21">
        <v>6796229</v>
      </c>
      <c r="G77" s="21">
        <v>6594075</v>
      </c>
      <c r="H77" s="21">
        <v>6437152</v>
      </c>
      <c r="I77" s="21">
        <v>19827456</v>
      </c>
      <c r="J77" s="21">
        <v>6982755</v>
      </c>
      <c r="K77" s="21">
        <v>6758428</v>
      </c>
      <c r="L77" s="21">
        <v>11821859</v>
      </c>
      <c r="M77" s="21">
        <v>25563042</v>
      </c>
      <c r="N77" s="21">
        <v>5864087</v>
      </c>
      <c r="O77" s="21">
        <v>5640857</v>
      </c>
      <c r="P77" s="21">
        <v>7015179</v>
      </c>
      <c r="Q77" s="21">
        <v>18520123</v>
      </c>
      <c r="R77" s="21"/>
      <c r="S77" s="21"/>
      <c r="T77" s="21"/>
      <c r="U77" s="21"/>
      <c r="V77" s="21">
        <v>63910621</v>
      </c>
      <c r="W77" s="21">
        <v>65651430</v>
      </c>
      <c r="X77" s="21"/>
      <c r="Y77" s="20"/>
      <c r="Z77" s="23">
        <v>85912362</v>
      </c>
    </row>
    <row r="78" spans="1:26" ht="12.75" hidden="1">
      <c r="A78" s="38" t="s">
        <v>32</v>
      </c>
      <c r="B78" s="19">
        <v>370854847</v>
      </c>
      <c r="C78" s="19"/>
      <c r="D78" s="20">
        <v>372494344</v>
      </c>
      <c r="E78" s="21">
        <v>373382229</v>
      </c>
      <c r="F78" s="21">
        <v>21950552</v>
      </c>
      <c r="G78" s="21">
        <v>25255932</v>
      </c>
      <c r="H78" s="21">
        <v>24323125</v>
      </c>
      <c r="I78" s="21">
        <v>71529609</v>
      </c>
      <c r="J78" s="21">
        <v>30915173</v>
      </c>
      <c r="K78" s="21">
        <v>26829871</v>
      </c>
      <c r="L78" s="21">
        <v>29539260</v>
      </c>
      <c r="M78" s="21">
        <v>87284304</v>
      </c>
      <c r="N78" s="21">
        <v>24810769</v>
      </c>
      <c r="O78" s="21">
        <v>25196886</v>
      </c>
      <c r="P78" s="21">
        <v>26919568</v>
      </c>
      <c r="Q78" s="21">
        <v>76927223</v>
      </c>
      <c r="R78" s="21"/>
      <c r="S78" s="21"/>
      <c r="T78" s="21"/>
      <c r="U78" s="21"/>
      <c r="V78" s="21">
        <v>235741136</v>
      </c>
      <c r="W78" s="21">
        <v>266098071</v>
      </c>
      <c r="X78" s="21"/>
      <c r="Y78" s="20"/>
      <c r="Z78" s="23">
        <v>373382229</v>
      </c>
    </row>
    <row r="79" spans="1:26" ht="12.75" hidden="1">
      <c r="A79" s="39" t="s">
        <v>103</v>
      </c>
      <c r="B79" s="19">
        <v>241076061</v>
      </c>
      <c r="C79" s="19"/>
      <c r="D79" s="20">
        <v>238833640</v>
      </c>
      <c r="E79" s="21">
        <v>239721525</v>
      </c>
      <c r="F79" s="21">
        <v>12589284</v>
      </c>
      <c r="G79" s="21">
        <v>17526193</v>
      </c>
      <c r="H79" s="21">
        <v>15702359</v>
      </c>
      <c r="I79" s="21">
        <v>45817836</v>
      </c>
      <c r="J79" s="21">
        <v>21072872</v>
      </c>
      <c r="K79" s="21">
        <v>16944689</v>
      </c>
      <c r="L79" s="21">
        <v>15909998</v>
      </c>
      <c r="M79" s="21">
        <v>53927559</v>
      </c>
      <c r="N79" s="21">
        <v>13206000</v>
      </c>
      <c r="O79" s="21">
        <v>14750813</v>
      </c>
      <c r="P79" s="21">
        <v>14563397</v>
      </c>
      <c r="Q79" s="21">
        <v>42520210</v>
      </c>
      <c r="R79" s="21"/>
      <c r="S79" s="21"/>
      <c r="T79" s="21"/>
      <c r="U79" s="21"/>
      <c r="V79" s="21">
        <v>142265605</v>
      </c>
      <c r="W79" s="21">
        <v>169733460</v>
      </c>
      <c r="X79" s="21"/>
      <c r="Y79" s="20"/>
      <c r="Z79" s="23">
        <v>239721525</v>
      </c>
    </row>
    <row r="80" spans="1:26" ht="12.75" hidden="1">
      <c r="A80" s="39" t="s">
        <v>104</v>
      </c>
      <c r="B80" s="19">
        <v>83113752</v>
      </c>
      <c r="C80" s="19"/>
      <c r="D80" s="20">
        <v>85770207</v>
      </c>
      <c r="E80" s="21">
        <v>85770210</v>
      </c>
      <c r="F80" s="21">
        <v>4158895</v>
      </c>
      <c r="G80" s="21">
        <v>3924660</v>
      </c>
      <c r="H80" s="21">
        <v>3665352</v>
      </c>
      <c r="I80" s="21">
        <v>11748907</v>
      </c>
      <c r="J80" s="21">
        <v>4988137</v>
      </c>
      <c r="K80" s="21">
        <v>4332394</v>
      </c>
      <c r="L80" s="21">
        <v>4048320</v>
      </c>
      <c r="M80" s="21">
        <v>13368851</v>
      </c>
      <c r="N80" s="21">
        <v>4973954</v>
      </c>
      <c r="O80" s="21">
        <v>4803383</v>
      </c>
      <c r="P80" s="21">
        <v>5652031</v>
      </c>
      <c r="Q80" s="21">
        <v>15429368</v>
      </c>
      <c r="R80" s="21"/>
      <c r="S80" s="21"/>
      <c r="T80" s="21"/>
      <c r="U80" s="21"/>
      <c r="V80" s="21">
        <v>40547126</v>
      </c>
      <c r="W80" s="21">
        <v>55443984</v>
      </c>
      <c r="X80" s="21"/>
      <c r="Y80" s="20"/>
      <c r="Z80" s="23">
        <v>85770210</v>
      </c>
    </row>
    <row r="81" spans="1:26" ht="12.75" hidden="1">
      <c r="A81" s="39" t="s">
        <v>105</v>
      </c>
      <c r="B81" s="19">
        <v>20363880</v>
      </c>
      <c r="C81" s="19"/>
      <c r="D81" s="20">
        <v>21846856</v>
      </c>
      <c r="E81" s="21">
        <v>21846855</v>
      </c>
      <c r="F81" s="21">
        <v>1174752</v>
      </c>
      <c r="G81" s="21">
        <v>1128259</v>
      </c>
      <c r="H81" s="21">
        <v>1095913</v>
      </c>
      <c r="I81" s="21">
        <v>3398924</v>
      </c>
      <c r="J81" s="21">
        <v>1330987</v>
      </c>
      <c r="K81" s="21">
        <v>1171247</v>
      </c>
      <c r="L81" s="21">
        <v>1242499</v>
      </c>
      <c r="M81" s="21">
        <v>3744733</v>
      </c>
      <c r="N81" s="21">
        <v>1087554</v>
      </c>
      <c r="O81" s="21">
        <v>1300782</v>
      </c>
      <c r="P81" s="21">
        <v>1270622</v>
      </c>
      <c r="Q81" s="21">
        <v>3658958</v>
      </c>
      <c r="R81" s="21"/>
      <c r="S81" s="21"/>
      <c r="T81" s="21"/>
      <c r="U81" s="21"/>
      <c r="V81" s="21">
        <v>10802615</v>
      </c>
      <c r="W81" s="21">
        <v>14495256</v>
      </c>
      <c r="X81" s="21"/>
      <c r="Y81" s="20"/>
      <c r="Z81" s="23">
        <v>21846855</v>
      </c>
    </row>
    <row r="82" spans="1:26" ht="12.75" hidden="1">
      <c r="A82" s="39" t="s">
        <v>106</v>
      </c>
      <c r="B82" s="19">
        <v>25095205</v>
      </c>
      <c r="C82" s="19"/>
      <c r="D82" s="20">
        <v>24903341</v>
      </c>
      <c r="E82" s="21">
        <v>24903339</v>
      </c>
      <c r="F82" s="21">
        <v>1045130</v>
      </c>
      <c r="G82" s="21">
        <v>1102887</v>
      </c>
      <c r="H82" s="21">
        <v>1029344</v>
      </c>
      <c r="I82" s="21">
        <v>3177361</v>
      </c>
      <c r="J82" s="21">
        <v>1236740</v>
      </c>
      <c r="K82" s="21">
        <v>1129517</v>
      </c>
      <c r="L82" s="21">
        <v>1173511</v>
      </c>
      <c r="M82" s="21">
        <v>3539768</v>
      </c>
      <c r="N82" s="21">
        <v>1039189</v>
      </c>
      <c r="O82" s="21">
        <v>1224587</v>
      </c>
      <c r="P82" s="21">
        <v>1228723</v>
      </c>
      <c r="Q82" s="21">
        <v>3492499</v>
      </c>
      <c r="R82" s="21"/>
      <c r="S82" s="21"/>
      <c r="T82" s="21"/>
      <c r="U82" s="21"/>
      <c r="V82" s="21">
        <v>10209628</v>
      </c>
      <c r="W82" s="21">
        <v>15810234</v>
      </c>
      <c r="X82" s="21"/>
      <c r="Y82" s="20"/>
      <c r="Z82" s="23">
        <v>24903339</v>
      </c>
    </row>
    <row r="83" spans="1:26" ht="12.75" hidden="1">
      <c r="A83" s="39" t="s">
        <v>107</v>
      </c>
      <c r="B83" s="19">
        <v>1205949</v>
      </c>
      <c r="C83" s="19"/>
      <c r="D83" s="20">
        <v>1140300</v>
      </c>
      <c r="E83" s="21">
        <v>1140300</v>
      </c>
      <c r="F83" s="21">
        <v>2982491</v>
      </c>
      <c r="G83" s="21">
        <v>1573933</v>
      </c>
      <c r="H83" s="21">
        <v>2830157</v>
      </c>
      <c r="I83" s="21">
        <v>7386581</v>
      </c>
      <c r="J83" s="21">
        <v>2286437</v>
      </c>
      <c r="K83" s="21">
        <v>3252024</v>
      </c>
      <c r="L83" s="21">
        <v>7164932</v>
      </c>
      <c r="M83" s="21">
        <v>12703393</v>
      </c>
      <c r="N83" s="21">
        <v>4504072</v>
      </c>
      <c r="O83" s="21">
        <v>3117321</v>
      </c>
      <c r="P83" s="21">
        <v>4204795</v>
      </c>
      <c r="Q83" s="21">
        <v>11826188</v>
      </c>
      <c r="R83" s="21"/>
      <c r="S83" s="21"/>
      <c r="T83" s="21"/>
      <c r="U83" s="21"/>
      <c r="V83" s="21">
        <v>31916162</v>
      </c>
      <c r="W83" s="21">
        <v>10615137</v>
      </c>
      <c r="X83" s="21"/>
      <c r="Y83" s="20"/>
      <c r="Z83" s="23">
        <v>1140300</v>
      </c>
    </row>
    <row r="84" spans="1:26" ht="12.75" hidden="1">
      <c r="A84" s="40" t="s">
        <v>110</v>
      </c>
      <c r="B84" s="28">
        <v>12869492</v>
      </c>
      <c r="C84" s="28"/>
      <c r="D84" s="29">
        <v>9070639</v>
      </c>
      <c r="E84" s="30">
        <v>9765977</v>
      </c>
      <c r="F84" s="30">
        <v>473453</v>
      </c>
      <c r="G84" s="30">
        <v>139515</v>
      </c>
      <c r="H84" s="30">
        <v>139649</v>
      </c>
      <c r="I84" s="30">
        <v>752617</v>
      </c>
      <c r="J84" s="30">
        <v>193104</v>
      </c>
      <c r="K84" s="30">
        <v>200488</v>
      </c>
      <c r="L84" s="30"/>
      <c r="M84" s="30">
        <v>393592</v>
      </c>
      <c r="N84" s="30">
        <v>112980</v>
      </c>
      <c r="O84" s="30">
        <v>202884</v>
      </c>
      <c r="P84" s="30">
        <v>190540</v>
      </c>
      <c r="Q84" s="30">
        <v>506404</v>
      </c>
      <c r="R84" s="30"/>
      <c r="S84" s="30"/>
      <c r="T84" s="30"/>
      <c r="U84" s="30"/>
      <c r="V84" s="30">
        <v>1652613</v>
      </c>
      <c r="W84" s="30">
        <v>5456093</v>
      </c>
      <c r="X84" s="30"/>
      <c r="Y84" s="29"/>
      <c r="Z84" s="31">
        <v>9765977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17455863</v>
      </c>
      <c r="D5" s="357">
        <f t="shared" si="0"/>
        <v>0</v>
      </c>
      <c r="E5" s="356">
        <f t="shared" si="0"/>
        <v>20325000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6019263</v>
      </c>
      <c r="D6" s="340">
        <f aca="true" t="shared" si="1" ref="D6:AA6">+D7</f>
        <v>0</v>
      </c>
      <c r="E6" s="60">
        <f t="shared" si="1"/>
        <v>5250000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6019263</v>
      </c>
      <c r="D7" s="340"/>
      <c r="E7" s="60">
        <v>5250000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7902710</v>
      </c>
      <c r="D8" s="340">
        <f t="shared" si="2"/>
        <v>0</v>
      </c>
      <c r="E8" s="60">
        <f t="shared" si="2"/>
        <v>11300000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7902710</v>
      </c>
      <c r="D9" s="340"/>
      <c r="E9" s="60">
        <v>11300000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1747528</v>
      </c>
      <c r="D11" s="363">
        <f aca="true" t="shared" si="3" ref="D11:AA11">+D12</f>
        <v>0</v>
      </c>
      <c r="E11" s="362">
        <f t="shared" si="3"/>
        <v>2140000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1747528</v>
      </c>
      <c r="D12" s="340"/>
      <c r="E12" s="60">
        <v>2140000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1747528</v>
      </c>
      <c r="D13" s="341">
        <f aca="true" t="shared" si="4" ref="D13:AA13">+D14</f>
        <v>0</v>
      </c>
      <c r="E13" s="275">
        <f t="shared" si="4"/>
        <v>1535000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1747528</v>
      </c>
      <c r="D14" s="340"/>
      <c r="E14" s="60">
        <v>1535000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38834</v>
      </c>
      <c r="D15" s="340">
        <f t="shared" si="5"/>
        <v>0</v>
      </c>
      <c r="E15" s="60">
        <f t="shared" si="5"/>
        <v>100000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38834</v>
      </c>
      <c r="D16" s="340"/>
      <c r="E16" s="60">
        <v>100000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621343</v>
      </c>
      <c r="D22" s="344">
        <f t="shared" si="6"/>
        <v>0</v>
      </c>
      <c r="E22" s="343">
        <f t="shared" si="6"/>
        <v>290000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140000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621343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1339771</v>
      </c>
      <c r="D40" s="344">
        <f t="shared" si="9"/>
        <v>0</v>
      </c>
      <c r="E40" s="343">
        <f t="shared" si="9"/>
        <v>7681330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3498973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1266585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1339771</v>
      </c>
      <c r="D44" s="368"/>
      <c r="E44" s="54">
        <v>125772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2790000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19416977</v>
      </c>
      <c r="D60" s="346">
        <f t="shared" si="14"/>
        <v>0</v>
      </c>
      <c r="E60" s="219">
        <f t="shared" si="14"/>
        <v>28296330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209261822</v>
      </c>
      <c r="D5" s="153">
        <f>SUM(D6:D8)</f>
        <v>0</v>
      </c>
      <c r="E5" s="154">
        <f t="shared" si="0"/>
        <v>222762806</v>
      </c>
      <c r="F5" s="100">
        <f t="shared" si="0"/>
        <v>225282948</v>
      </c>
      <c r="G5" s="100">
        <f t="shared" si="0"/>
        <v>53303986</v>
      </c>
      <c r="H5" s="100">
        <f t="shared" si="0"/>
        <v>10156983</v>
      </c>
      <c r="I5" s="100">
        <f t="shared" si="0"/>
        <v>9839741</v>
      </c>
      <c r="J5" s="100">
        <f t="shared" si="0"/>
        <v>73300710</v>
      </c>
      <c r="K5" s="100">
        <f t="shared" si="0"/>
        <v>9803698</v>
      </c>
      <c r="L5" s="100">
        <f t="shared" si="0"/>
        <v>11069457</v>
      </c>
      <c r="M5" s="100">
        <f t="shared" si="0"/>
        <v>44743735</v>
      </c>
      <c r="N5" s="100">
        <f t="shared" si="0"/>
        <v>65616890</v>
      </c>
      <c r="O5" s="100">
        <f t="shared" si="0"/>
        <v>9905042</v>
      </c>
      <c r="P5" s="100">
        <f t="shared" si="0"/>
        <v>9879647</v>
      </c>
      <c r="Q5" s="100">
        <f t="shared" si="0"/>
        <v>36568972</v>
      </c>
      <c r="R5" s="100">
        <f t="shared" si="0"/>
        <v>56353661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195271261</v>
      </c>
      <c r="X5" s="100">
        <f t="shared" si="0"/>
        <v>0</v>
      </c>
      <c r="Y5" s="100">
        <f t="shared" si="0"/>
        <v>195271261</v>
      </c>
      <c r="Z5" s="137">
        <f>+IF(X5&lt;&gt;0,+(Y5/X5)*100,0)</f>
        <v>0</v>
      </c>
      <c r="AA5" s="153">
        <f>SUM(AA6:AA8)</f>
        <v>225282948</v>
      </c>
    </row>
    <row r="6" spans="1:27" ht="12.75">
      <c r="A6" s="138" t="s">
        <v>75</v>
      </c>
      <c r="B6" s="136"/>
      <c r="C6" s="155">
        <v>12462279</v>
      </c>
      <c r="D6" s="155"/>
      <c r="E6" s="156">
        <v>5705440</v>
      </c>
      <c r="F6" s="60">
        <v>6143833</v>
      </c>
      <c r="G6" s="60">
        <v>1925126</v>
      </c>
      <c r="H6" s="60">
        <v>161810</v>
      </c>
      <c r="I6" s="60">
        <v>204726</v>
      </c>
      <c r="J6" s="60">
        <v>2291662</v>
      </c>
      <c r="K6" s="60">
        <v>195018</v>
      </c>
      <c r="L6" s="60">
        <v>202654</v>
      </c>
      <c r="M6" s="60">
        <v>1614070</v>
      </c>
      <c r="N6" s="60">
        <v>2011742</v>
      </c>
      <c r="O6" s="60">
        <v>163360</v>
      </c>
      <c r="P6" s="60">
        <v>205057</v>
      </c>
      <c r="Q6" s="60">
        <v>1240397</v>
      </c>
      <c r="R6" s="60">
        <v>1608814</v>
      </c>
      <c r="S6" s="60"/>
      <c r="T6" s="60"/>
      <c r="U6" s="60"/>
      <c r="V6" s="60"/>
      <c r="W6" s="60">
        <v>5912218</v>
      </c>
      <c r="X6" s="60"/>
      <c r="Y6" s="60">
        <v>5912218</v>
      </c>
      <c r="Z6" s="140">
        <v>0</v>
      </c>
      <c r="AA6" s="155">
        <v>6143833</v>
      </c>
    </row>
    <row r="7" spans="1:27" ht="12.75">
      <c r="A7" s="138" t="s">
        <v>76</v>
      </c>
      <c r="B7" s="136"/>
      <c r="C7" s="157">
        <v>194341440</v>
      </c>
      <c r="D7" s="157"/>
      <c r="E7" s="158">
        <v>211767701</v>
      </c>
      <c r="F7" s="159">
        <v>213996450</v>
      </c>
      <c r="G7" s="159">
        <v>51285191</v>
      </c>
      <c r="H7" s="159">
        <v>9867783</v>
      </c>
      <c r="I7" s="159">
        <v>9520580</v>
      </c>
      <c r="J7" s="159">
        <v>70673554</v>
      </c>
      <c r="K7" s="159">
        <v>9498771</v>
      </c>
      <c r="L7" s="159">
        <v>10385942</v>
      </c>
      <c r="M7" s="159">
        <v>43019721</v>
      </c>
      <c r="N7" s="159">
        <v>62904434</v>
      </c>
      <c r="O7" s="159">
        <v>9633336</v>
      </c>
      <c r="P7" s="159">
        <v>9558822</v>
      </c>
      <c r="Q7" s="159">
        <v>35214173</v>
      </c>
      <c r="R7" s="159">
        <v>54406331</v>
      </c>
      <c r="S7" s="159"/>
      <c r="T7" s="159"/>
      <c r="U7" s="159"/>
      <c r="V7" s="159"/>
      <c r="W7" s="159">
        <v>187984319</v>
      </c>
      <c r="X7" s="159"/>
      <c r="Y7" s="159">
        <v>187984319</v>
      </c>
      <c r="Z7" s="141">
        <v>0</v>
      </c>
      <c r="AA7" s="157">
        <v>213996450</v>
      </c>
    </row>
    <row r="8" spans="1:27" ht="12.75">
      <c r="A8" s="138" t="s">
        <v>77</v>
      </c>
      <c r="B8" s="136"/>
      <c r="C8" s="155">
        <v>2458103</v>
      </c>
      <c r="D8" s="155"/>
      <c r="E8" s="156">
        <v>5289665</v>
      </c>
      <c r="F8" s="60">
        <v>5142665</v>
      </c>
      <c r="G8" s="60">
        <v>93669</v>
      </c>
      <c r="H8" s="60">
        <v>127390</v>
      </c>
      <c r="I8" s="60">
        <v>114435</v>
      </c>
      <c r="J8" s="60">
        <v>335494</v>
      </c>
      <c r="K8" s="60">
        <v>109909</v>
      </c>
      <c r="L8" s="60">
        <v>480861</v>
      </c>
      <c r="M8" s="60">
        <v>109944</v>
      </c>
      <c r="N8" s="60">
        <v>700714</v>
      </c>
      <c r="O8" s="60">
        <v>108346</v>
      </c>
      <c r="P8" s="60">
        <v>115768</v>
      </c>
      <c r="Q8" s="60">
        <v>114402</v>
      </c>
      <c r="R8" s="60">
        <v>338516</v>
      </c>
      <c r="S8" s="60"/>
      <c r="T8" s="60"/>
      <c r="U8" s="60"/>
      <c r="V8" s="60"/>
      <c r="W8" s="60">
        <v>1374724</v>
      </c>
      <c r="X8" s="60"/>
      <c r="Y8" s="60">
        <v>1374724</v>
      </c>
      <c r="Z8" s="140">
        <v>0</v>
      </c>
      <c r="AA8" s="155">
        <v>5142665</v>
      </c>
    </row>
    <row r="9" spans="1:27" ht="12.75">
      <c r="A9" s="135" t="s">
        <v>78</v>
      </c>
      <c r="B9" s="136"/>
      <c r="C9" s="153">
        <f aca="true" t="shared" si="1" ref="C9:Y9">SUM(C10:C14)</f>
        <v>64062590</v>
      </c>
      <c r="D9" s="153">
        <f>SUM(D10:D14)</f>
        <v>0</v>
      </c>
      <c r="E9" s="154">
        <f t="shared" si="1"/>
        <v>23717618</v>
      </c>
      <c r="F9" s="100">
        <f t="shared" si="1"/>
        <v>69983349</v>
      </c>
      <c r="G9" s="100">
        <f t="shared" si="1"/>
        <v>692894</v>
      </c>
      <c r="H9" s="100">
        <f t="shared" si="1"/>
        <v>823720</v>
      </c>
      <c r="I9" s="100">
        <f t="shared" si="1"/>
        <v>833454</v>
      </c>
      <c r="J9" s="100">
        <f t="shared" si="1"/>
        <v>2350068</v>
      </c>
      <c r="K9" s="100">
        <f t="shared" si="1"/>
        <v>381071</v>
      </c>
      <c r="L9" s="100">
        <f t="shared" si="1"/>
        <v>2597113</v>
      </c>
      <c r="M9" s="100">
        <f t="shared" si="1"/>
        <v>1882717</v>
      </c>
      <c r="N9" s="100">
        <f t="shared" si="1"/>
        <v>4860901</v>
      </c>
      <c r="O9" s="100">
        <f t="shared" si="1"/>
        <v>2988550</v>
      </c>
      <c r="P9" s="100">
        <f t="shared" si="1"/>
        <v>1192739</v>
      </c>
      <c r="Q9" s="100">
        <f t="shared" si="1"/>
        <v>2213571</v>
      </c>
      <c r="R9" s="100">
        <f t="shared" si="1"/>
        <v>6394860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13605829</v>
      </c>
      <c r="X9" s="100">
        <f t="shared" si="1"/>
        <v>0</v>
      </c>
      <c r="Y9" s="100">
        <f t="shared" si="1"/>
        <v>13605829</v>
      </c>
      <c r="Z9" s="137">
        <f>+IF(X9&lt;&gt;0,+(Y9/X9)*100,0)</f>
        <v>0</v>
      </c>
      <c r="AA9" s="153">
        <f>SUM(AA10:AA14)</f>
        <v>69983349</v>
      </c>
    </row>
    <row r="10" spans="1:27" ht="12.75">
      <c r="A10" s="138" t="s">
        <v>79</v>
      </c>
      <c r="B10" s="136"/>
      <c r="C10" s="155">
        <v>12879090</v>
      </c>
      <c r="D10" s="155"/>
      <c r="E10" s="156">
        <v>14185000</v>
      </c>
      <c r="F10" s="60">
        <v>14504200</v>
      </c>
      <c r="G10" s="60">
        <v>96941</v>
      </c>
      <c r="H10" s="60">
        <v>300152</v>
      </c>
      <c r="I10" s="60">
        <v>368757</v>
      </c>
      <c r="J10" s="60">
        <v>765850</v>
      </c>
      <c r="K10" s="60">
        <v>292044</v>
      </c>
      <c r="L10" s="60">
        <v>2380438</v>
      </c>
      <c r="M10" s="60">
        <v>138969</v>
      </c>
      <c r="N10" s="60">
        <v>2811451</v>
      </c>
      <c r="O10" s="60">
        <v>1819052</v>
      </c>
      <c r="P10" s="60">
        <v>187675</v>
      </c>
      <c r="Q10" s="60">
        <v>1388188</v>
      </c>
      <c r="R10" s="60">
        <v>3394915</v>
      </c>
      <c r="S10" s="60"/>
      <c r="T10" s="60"/>
      <c r="U10" s="60"/>
      <c r="V10" s="60"/>
      <c r="W10" s="60">
        <v>6972216</v>
      </c>
      <c r="X10" s="60"/>
      <c r="Y10" s="60">
        <v>6972216</v>
      </c>
      <c r="Z10" s="140">
        <v>0</v>
      </c>
      <c r="AA10" s="155">
        <v>14504200</v>
      </c>
    </row>
    <row r="11" spans="1:27" ht="12.75">
      <c r="A11" s="138" t="s">
        <v>80</v>
      </c>
      <c r="B11" s="136"/>
      <c r="C11" s="155">
        <v>582362</v>
      </c>
      <c r="D11" s="155"/>
      <c r="E11" s="156">
        <v>4500</v>
      </c>
      <c r="F11" s="60">
        <v>2500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2500</v>
      </c>
    </row>
    <row r="12" spans="1:27" ht="12.75">
      <c r="A12" s="138" t="s">
        <v>81</v>
      </c>
      <c r="B12" s="136"/>
      <c r="C12" s="155">
        <v>37526978</v>
      </c>
      <c r="D12" s="155"/>
      <c r="E12" s="156">
        <v>65000</v>
      </c>
      <c r="F12" s="60">
        <v>45990000</v>
      </c>
      <c r="G12" s="60">
        <v>15062</v>
      </c>
      <c r="H12" s="60">
        <v>47130</v>
      </c>
      <c r="I12" s="60">
        <v>6355</v>
      </c>
      <c r="J12" s="60">
        <v>68547</v>
      </c>
      <c r="K12" s="60">
        <v>25276</v>
      </c>
      <c r="L12" s="60">
        <v>4412</v>
      </c>
      <c r="M12" s="60">
        <v>34270</v>
      </c>
      <c r="N12" s="60">
        <v>63958</v>
      </c>
      <c r="O12" s="60">
        <v>22982</v>
      </c>
      <c r="P12" s="60">
        <v>29634</v>
      </c>
      <c r="Q12" s="60">
        <v>10271</v>
      </c>
      <c r="R12" s="60">
        <v>62887</v>
      </c>
      <c r="S12" s="60"/>
      <c r="T12" s="60"/>
      <c r="U12" s="60"/>
      <c r="V12" s="60"/>
      <c r="W12" s="60">
        <v>195392</v>
      </c>
      <c r="X12" s="60"/>
      <c r="Y12" s="60">
        <v>195392</v>
      </c>
      <c r="Z12" s="140">
        <v>0</v>
      </c>
      <c r="AA12" s="155">
        <v>45990000</v>
      </c>
    </row>
    <row r="13" spans="1:27" ht="12.75">
      <c r="A13" s="138" t="s">
        <v>82</v>
      </c>
      <c r="B13" s="136"/>
      <c r="C13" s="155">
        <v>7485187</v>
      </c>
      <c r="D13" s="155"/>
      <c r="E13" s="156">
        <v>1895921</v>
      </c>
      <c r="F13" s="60">
        <v>1919452</v>
      </c>
      <c r="G13" s="60">
        <v>124943</v>
      </c>
      <c r="H13" s="60">
        <v>168494</v>
      </c>
      <c r="I13" s="60">
        <v>458342</v>
      </c>
      <c r="J13" s="60">
        <v>751779</v>
      </c>
      <c r="K13" s="60">
        <v>63751</v>
      </c>
      <c r="L13" s="60">
        <v>212263</v>
      </c>
      <c r="M13" s="60">
        <v>207580</v>
      </c>
      <c r="N13" s="60">
        <v>483594</v>
      </c>
      <c r="O13" s="60">
        <v>294996</v>
      </c>
      <c r="P13" s="60">
        <v>215904</v>
      </c>
      <c r="Q13" s="60">
        <v>237136</v>
      </c>
      <c r="R13" s="60">
        <v>748036</v>
      </c>
      <c r="S13" s="60"/>
      <c r="T13" s="60"/>
      <c r="U13" s="60"/>
      <c r="V13" s="60"/>
      <c r="W13" s="60">
        <v>1983409</v>
      </c>
      <c r="X13" s="60"/>
      <c r="Y13" s="60">
        <v>1983409</v>
      </c>
      <c r="Z13" s="140">
        <v>0</v>
      </c>
      <c r="AA13" s="155">
        <v>1919452</v>
      </c>
    </row>
    <row r="14" spans="1:27" ht="12.75">
      <c r="A14" s="138" t="s">
        <v>83</v>
      </c>
      <c r="B14" s="136"/>
      <c r="C14" s="157">
        <v>5588973</v>
      </c>
      <c r="D14" s="157"/>
      <c r="E14" s="158">
        <v>7567197</v>
      </c>
      <c r="F14" s="159">
        <v>7567197</v>
      </c>
      <c r="G14" s="159">
        <v>455948</v>
      </c>
      <c r="H14" s="159">
        <v>307944</v>
      </c>
      <c r="I14" s="159"/>
      <c r="J14" s="159">
        <v>763892</v>
      </c>
      <c r="K14" s="159"/>
      <c r="L14" s="159"/>
      <c r="M14" s="159">
        <v>1501898</v>
      </c>
      <c r="N14" s="159">
        <v>1501898</v>
      </c>
      <c r="O14" s="159">
        <v>851520</v>
      </c>
      <c r="P14" s="159">
        <v>759526</v>
      </c>
      <c r="Q14" s="159">
        <v>577976</v>
      </c>
      <c r="R14" s="159">
        <v>2189022</v>
      </c>
      <c r="S14" s="159"/>
      <c r="T14" s="159"/>
      <c r="U14" s="159"/>
      <c r="V14" s="159"/>
      <c r="W14" s="159">
        <v>4454812</v>
      </c>
      <c r="X14" s="159"/>
      <c r="Y14" s="159">
        <v>4454812</v>
      </c>
      <c r="Z14" s="141">
        <v>0</v>
      </c>
      <c r="AA14" s="157">
        <v>7567197</v>
      </c>
    </row>
    <row r="15" spans="1:27" ht="12.75">
      <c r="A15" s="135" t="s">
        <v>84</v>
      </c>
      <c r="B15" s="142"/>
      <c r="C15" s="153">
        <f aca="true" t="shared" si="2" ref="C15:Y15">SUM(C16:C18)</f>
        <v>22484356</v>
      </c>
      <c r="D15" s="153">
        <f>SUM(D16:D18)</f>
        <v>0</v>
      </c>
      <c r="E15" s="154">
        <f t="shared" si="2"/>
        <v>87961668</v>
      </c>
      <c r="F15" s="100">
        <f t="shared" si="2"/>
        <v>38289168</v>
      </c>
      <c r="G15" s="100">
        <f t="shared" si="2"/>
        <v>6304</v>
      </c>
      <c r="H15" s="100">
        <f t="shared" si="2"/>
        <v>13562</v>
      </c>
      <c r="I15" s="100">
        <f t="shared" si="2"/>
        <v>13562</v>
      </c>
      <c r="J15" s="100">
        <f t="shared" si="2"/>
        <v>33428</v>
      </c>
      <c r="K15" s="100">
        <f t="shared" si="2"/>
        <v>11530</v>
      </c>
      <c r="L15" s="100">
        <f t="shared" si="2"/>
        <v>8346007</v>
      </c>
      <c r="M15" s="100">
        <f t="shared" si="2"/>
        <v>12885</v>
      </c>
      <c r="N15" s="100">
        <f t="shared" si="2"/>
        <v>8370422</v>
      </c>
      <c r="O15" s="100">
        <f t="shared" si="2"/>
        <v>4754361</v>
      </c>
      <c r="P15" s="100">
        <f t="shared" si="2"/>
        <v>12885</v>
      </c>
      <c r="Q15" s="100">
        <f t="shared" si="2"/>
        <v>1577162</v>
      </c>
      <c r="R15" s="100">
        <f t="shared" si="2"/>
        <v>6344408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14748258</v>
      </c>
      <c r="X15" s="100">
        <f t="shared" si="2"/>
        <v>0</v>
      </c>
      <c r="Y15" s="100">
        <f t="shared" si="2"/>
        <v>14748258</v>
      </c>
      <c r="Z15" s="137">
        <f>+IF(X15&lt;&gt;0,+(Y15/X15)*100,0)</f>
        <v>0</v>
      </c>
      <c r="AA15" s="153">
        <f>SUM(AA16:AA18)</f>
        <v>38289168</v>
      </c>
    </row>
    <row r="16" spans="1:27" ht="12.75">
      <c r="A16" s="138" t="s">
        <v>85</v>
      </c>
      <c r="B16" s="136"/>
      <c r="C16" s="155">
        <v>834071</v>
      </c>
      <c r="D16" s="155"/>
      <c r="E16" s="156">
        <v>144168</v>
      </c>
      <c r="F16" s="60">
        <v>1374168</v>
      </c>
      <c r="G16" s="60">
        <v>6304</v>
      </c>
      <c r="H16" s="60">
        <v>13562</v>
      </c>
      <c r="I16" s="60">
        <v>13562</v>
      </c>
      <c r="J16" s="60">
        <v>33428</v>
      </c>
      <c r="K16" s="60">
        <v>11530</v>
      </c>
      <c r="L16" s="60">
        <v>12885</v>
      </c>
      <c r="M16" s="60">
        <v>12885</v>
      </c>
      <c r="N16" s="60">
        <v>37300</v>
      </c>
      <c r="O16" s="60">
        <v>12885</v>
      </c>
      <c r="P16" s="60">
        <v>12885</v>
      </c>
      <c r="Q16" s="60">
        <v>12885</v>
      </c>
      <c r="R16" s="60">
        <v>38655</v>
      </c>
      <c r="S16" s="60"/>
      <c r="T16" s="60"/>
      <c r="U16" s="60"/>
      <c r="V16" s="60"/>
      <c r="W16" s="60">
        <v>109383</v>
      </c>
      <c r="X16" s="60"/>
      <c r="Y16" s="60">
        <v>109383</v>
      </c>
      <c r="Z16" s="140">
        <v>0</v>
      </c>
      <c r="AA16" s="155">
        <v>1374168</v>
      </c>
    </row>
    <row r="17" spans="1:27" ht="12.75">
      <c r="A17" s="138" t="s">
        <v>86</v>
      </c>
      <c r="B17" s="136"/>
      <c r="C17" s="155">
        <v>21554198</v>
      </c>
      <c r="D17" s="155"/>
      <c r="E17" s="156">
        <v>87817500</v>
      </c>
      <c r="F17" s="60">
        <v>36915000</v>
      </c>
      <c r="G17" s="60"/>
      <c r="H17" s="60"/>
      <c r="I17" s="60"/>
      <c r="J17" s="60"/>
      <c r="K17" s="60"/>
      <c r="L17" s="60">
        <v>8333122</v>
      </c>
      <c r="M17" s="60"/>
      <c r="N17" s="60">
        <v>8333122</v>
      </c>
      <c r="O17" s="60">
        <v>4741476</v>
      </c>
      <c r="P17" s="60"/>
      <c r="Q17" s="60">
        <v>1564277</v>
      </c>
      <c r="R17" s="60">
        <v>6305753</v>
      </c>
      <c r="S17" s="60"/>
      <c r="T17" s="60"/>
      <c r="U17" s="60"/>
      <c r="V17" s="60"/>
      <c r="W17" s="60">
        <v>14638875</v>
      </c>
      <c r="X17" s="60"/>
      <c r="Y17" s="60">
        <v>14638875</v>
      </c>
      <c r="Z17" s="140">
        <v>0</v>
      </c>
      <c r="AA17" s="155">
        <v>36915000</v>
      </c>
    </row>
    <row r="18" spans="1:27" ht="12.75">
      <c r="A18" s="138" t="s">
        <v>87</v>
      </c>
      <c r="B18" s="136"/>
      <c r="C18" s="155">
        <v>96087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454743653</v>
      </c>
      <c r="D19" s="153">
        <f>SUM(D20:D23)</f>
        <v>0</v>
      </c>
      <c r="E19" s="154">
        <f t="shared" si="3"/>
        <v>492196484</v>
      </c>
      <c r="F19" s="100">
        <f t="shared" si="3"/>
        <v>498963463</v>
      </c>
      <c r="G19" s="100">
        <f t="shared" si="3"/>
        <v>38860094</v>
      </c>
      <c r="H19" s="100">
        <f t="shared" si="3"/>
        <v>39289952</v>
      </c>
      <c r="I19" s="100">
        <f t="shared" si="3"/>
        <v>41994688</v>
      </c>
      <c r="J19" s="100">
        <f t="shared" si="3"/>
        <v>120144734</v>
      </c>
      <c r="K19" s="100">
        <f t="shared" si="3"/>
        <v>36136554</v>
      </c>
      <c r="L19" s="100">
        <f t="shared" si="3"/>
        <v>34082431</v>
      </c>
      <c r="M19" s="100">
        <f t="shared" si="3"/>
        <v>35495744</v>
      </c>
      <c r="N19" s="100">
        <f t="shared" si="3"/>
        <v>105714729</v>
      </c>
      <c r="O19" s="100">
        <f t="shared" si="3"/>
        <v>40816409</v>
      </c>
      <c r="P19" s="100">
        <f t="shared" si="3"/>
        <v>34879787</v>
      </c>
      <c r="Q19" s="100">
        <f t="shared" si="3"/>
        <v>34476519</v>
      </c>
      <c r="R19" s="100">
        <f t="shared" si="3"/>
        <v>110172715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336032178</v>
      </c>
      <c r="X19" s="100">
        <f t="shared" si="3"/>
        <v>0</v>
      </c>
      <c r="Y19" s="100">
        <f t="shared" si="3"/>
        <v>336032178</v>
      </c>
      <c r="Z19" s="137">
        <f>+IF(X19&lt;&gt;0,+(Y19/X19)*100,0)</f>
        <v>0</v>
      </c>
      <c r="AA19" s="153">
        <f>SUM(AA20:AA23)</f>
        <v>498963463</v>
      </c>
    </row>
    <row r="20" spans="1:27" ht="12.75">
      <c r="A20" s="138" t="s">
        <v>89</v>
      </c>
      <c r="B20" s="136"/>
      <c r="C20" s="155">
        <v>295364351</v>
      </c>
      <c r="D20" s="155"/>
      <c r="E20" s="156">
        <v>306936423</v>
      </c>
      <c r="F20" s="60">
        <v>315712781</v>
      </c>
      <c r="G20" s="60">
        <v>25778496</v>
      </c>
      <c r="H20" s="60">
        <v>26845115</v>
      </c>
      <c r="I20" s="60">
        <v>29181731</v>
      </c>
      <c r="J20" s="60">
        <v>81805342</v>
      </c>
      <c r="K20" s="60">
        <v>22812541</v>
      </c>
      <c r="L20" s="60">
        <v>23540325</v>
      </c>
      <c r="M20" s="60">
        <v>20856811</v>
      </c>
      <c r="N20" s="60">
        <v>67209677</v>
      </c>
      <c r="O20" s="60">
        <v>26862699</v>
      </c>
      <c r="P20" s="60">
        <v>21177244</v>
      </c>
      <c r="Q20" s="60">
        <v>21146136</v>
      </c>
      <c r="R20" s="60">
        <v>69186079</v>
      </c>
      <c r="S20" s="60"/>
      <c r="T20" s="60"/>
      <c r="U20" s="60"/>
      <c r="V20" s="60"/>
      <c r="W20" s="60">
        <v>218201098</v>
      </c>
      <c r="X20" s="60"/>
      <c r="Y20" s="60">
        <v>218201098</v>
      </c>
      <c r="Z20" s="140">
        <v>0</v>
      </c>
      <c r="AA20" s="155">
        <v>315712781</v>
      </c>
    </row>
    <row r="21" spans="1:27" ht="12.75">
      <c r="A21" s="138" t="s">
        <v>90</v>
      </c>
      <c r="B21" s="136"/>
      <c r="C21" s="155">
        <v>100121668</v>
      </c>
      <c r="D21" s="155"/>
      <c r="E21" s="156">
        <v>126242523</v>
      </c>
      <c r="F21" s="60">
        <v>124032045</v>
      </c>
      <c r="G21" s="60">
        <v>7895905</v>
      </c>
      <c r="H21" s="60">
        <v>7847701</v>
      </c>
      <c r="I21" s="60">
        <v>8186771</v>
      </c>
      <c r="J21" s="60">
        <v>23930377</v>
      </c>
      <c r="K21" s="60">
        <v>8691107</v>
      </c>
      <c r="L21" s="60">
        <v>5713209</v>
      </c>
      <c r="M21" s="60">
        <v>10058670</v>
      </c>
      <c r="N21" s="60">
        <v>24462986</v>
      </c>
      <c r="O21" s="60">
        <v>9188631</v>
      </c>
      <c r="P21" s="60">
        <v>9499774</v>
      </c>
      <c r="Q21" s="60">
        <v>8596530</v>
      </c>
      <c r="R21" s="60">
        <v>27284935</v>
      </c>
      <c r="S21" s="60"/>
      <c r="T21" s="60"/>
      <c r="U21" s="60"/>
      <c r="V21" s="60"/>
      <c r="W21" s="60">
        <v>75678298</v>
      </c>
      <c r="X21" s="60"/>
      <c r="Y21" s="60">
        <v>75678298</v>
      </c>
      <c r="Z21" s="140">
        <v>0</v>
      </c>
      <c r="AA21" s="155">
        <v>124032045</v>
      </c>
    </row>
    <row r="22" spans="1:27" ht="12.75">
      <c r="A22" s="138" t="s">
        <v>91</v>
      </c>
      <c r="B22" s="136"/>
      <c r="C22" s="157">
        <v>26806724</v>
      </c>
      <c r="D22" s="157"/>
      <c r="E22" s="158">
        <v>27671870</v>
      </c>
      <c r="F22" s="159">
        <v>27597529</v>
      </c>
      <c r="G22" s="159">
        <v>2411398</v>
      </c>
      <c r="H22" s="159">
        <v>2269226</v>
      </c>
      <c r="I22" s="159">
        <v>2277561</v>
      </c>
      <c r="J22" s="159">
        <v>6958185</v>
      </c>
      <c r="K22" s="159">
        <v>2282606</v>
      </c>
      <c r="L22" s="159">
        <v>2234462</v>
      </c>
      <c r="M22" s="159">
        <v>2263411</v>
      </c>
      <c r="N22" s="159">
        <v>6780479</v>
      </c>
      <c r="O22" s="159">
        <v>2276609</v>
      </c>
      <c r="P22" s="159">
        <v>1977704</v>
      </c>
      <c r="Q22" s="159">
        <v>2251444</v>
      </c>
      <c r="R22" s="159">
        <v>6505757</v>
      </c>
      <c r="S22" s="159"/>
      <c r="T22" s="159"/>
      <c r="U22" s="159"/>
      <c r="V22" s="159"/>
      <c r="W22" s="159">
        <v>20244421</v>
      </c>
      <c r="X22" s="159"/>
      <c r="Y22" s="159">
        <v>20244421</v>
      </c>
      <c r="Z22" s="141">
        <v>0</v>
      </c>
      <c r="AA22" s="157">
        <v>27597529</v>
      </c>
    </row>
    <row r="23" spans="1:27" ht="12.75">
      <c r="A23" s="138" t="s">
        <v>92</v>
      </c>
      <c r="B23" s="136"/>
      <c r="C23" s="155">
        <v>32450910</v>
      </c>
      <c r="D23" s="155"/>
      <c r="E23" s="156">
        <v>31345668</v>
      </c>
      <c r="F23" s="60">
        <v>31621108</v>
      </c>
      <c r="G23" s="60">
        <v>2774295</v>
      </c>
      <c r="H23" s="60">
        <v>2327910</v>
      </c>
      <c r="I23" s="60">
        <v>2348625</v>
      </c>
      <c r="J23" s="60">
        <v>7450830</v>
      </c>
      <c r="K23" s="60">
        <v>2350300</v>
      </c>
      <c r="L23" s="60">
        <v>2594435</v>
      </c>
      <c r="M23" s="60">
        <v>2316852</v>
      </c>
      <c r="N23" s="60">
        <v>7261587</v>
      </c>
      <c r="O23" s="60">
        <v>2488470</v>
      </c>
      <c r="P23" s="60">
        <v>2225065</v>
      </c>
      <c r="Q23" s="60">
        <v>2482409</v>
      </c>
      <c r="R23" s="60">
        <v>7195944</v>
      </c>
      <c r="S23" s="60"/>
      <c r="T23" s="60"/>
      <c r="U23" s="60"/>
      <c r="V23" s="60"/>
      <c r="W23" s="60">
        <v>21908361</v>
      </c>
      <c r="X23" s="60"/>
      <c r="Y23" s="60">
        <v>21908361</v>
      </c>
      <c r="Z23" s="140">
        <v>0</v>
      </c>
      <c r="AA23" s="155">
        <v>31621108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750552421</v>
      </c>
      <c r="D25" s="168">
        <f>+D5+D9+D15+D19+D24</f>
        <v>0</v>
      </c>
      <c r="E25" s="169">
        <f t="shared" si="4"/>
        <v>826638576</v>
      </c>
      <c r="F25" s="73">
        <f t="shared" si="4"/>
        <v>832518928</v>
      </c>
      <c r="G25" s="73">
        <f t="shared" si="4"/>
        <v>92863278</v>
      </c>
      <c r="H25" s="73">
        <f t="shared" si="4"/>
        <v>50284217</v>
      </c>
      <c r="I25" s="73">
        <f t="shared" si="4"/>
        <v>52681445</v>
      </c>
      <c r="J25" s="73">
        <f t="shared" si="4"/>
        <v>195828940</v>
      </c>
      <c r="K25" s="73">
        <f t="shared" si="4"/>
        <v>46332853</v>
      </c>
      <c r="L25" s="73">
        <f t="shared" si="4"/>
        <v>56095008</v>
      </c>
      <c r="M25" s="73">
        <f t="shared" si="4"/>
        <v>82135081</v>
      </c>
      <c r="N25" s="73">
        <f t="shared" si="4"/>
        <v>184562942</v>
      </c>
      <c r="O25" s="73">
        <f t="shared" si="4"/>
        <v>58464362</v>
      </c>
      <c r="P25" s="73">
        <f t="shared" si="4"/>
        <v>45965058</v>
      </c>
      <c r="Q25" s="73">
        <f t="shared" si="4"/>
        <v>74836224</v>
      </c>
      <c r="R25" s="73">
        <f t="shared" si="4"/>
        <v>179265644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559657526</v>
      </c>
      <c r="X25" s="73">
        <f t="shared" si="4"/>
        <v>0</v>
      </c>
      <c r="Y25" s="73">
        <f t="shared" si="4"/>
        <v>559657526</v>
      </c>
      <c r="Z25" s="170">
        <f>+IF(X25&lt;&gt;0,+(Y25/X25)*100,0)</f>
        <v>0</v>
      </c>
      <c r="AA25" s="168">
        <f>+AA5+AA9+AA15+AA19+AA24</f>
        <v>832518928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150925625</v>
      </c>
      <c r="D28" s="153">
        <f>SUM(D29:D31)</f>
        <v>0</v>
      </c>
      <c r="E28" s="154">
        <f t="shared" si="5"/>
        <v>151818495</v>
      </c>
      <c r="F28" s="100">
        <f t="shared" si="5"/>
        <v>151966424</v>
      </c>
      <c r="G28" s="100">
        <f t="shared" si="5"/>
        <v>7072464</v>
      </c>
      <c r="H28" s="100">
        <f t="shared" si="5"/>
        <v>9575454</v>
      </c>
      <c r="I28" s="100">
        <f t="shared" si="5"/>
        <v>9823250</v>
      </c>
      <c r="J28" s="100">
        <f t="shared" si="5"/>
        <v>26471168</v>
      </c>
      <c r="K28" s="100">
        <f t="shared" si="5"/>
        <v>8431888</v>
      </c>
      <c r="L28" s="100">
        <f t="shared" si="5"/>
        <v>9449492</v>
      </c>
      <c r="M28" s="100">
        <f t="shared" si="5"/>
        <v>12066301</v>
      </c>
      <c r="N28" s="100">
        <f t="shared" si="5"/>
        <v>29947681</v>
      </c>
      <c r="O28" s="100">
        <f t="shared" si="5"/>
        <v>8428999</v>
      </c>
      <c r="P28" s="100">
        <f t="shared" si="5"/>
        <v>9344847</v>
      </c>
      <c r="Q28" s="100">
        <f t="shared" si="5"/>
        <v>9235181</v>
      </c>
      <c r="R28" s="100">
        <f t="shared" si="5"/>
        <v>27009027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83427876</v>
      </c>
      <c r="X28" s="100">
        <f t="shared" si="5"/>
        <v>0</v>
      </c>
      <c r="Y28" s="100">
        <f t="shared" si="5"/>
        <v>83427876</v>
      </c>
      <c r="Z28" s="137">
        <f>+IF(X28&lt;&gt;0,+(Y28/X28)*100,0)</f>
        <v>0</v>
      </c>
      <c r="AA28" s="153">
        <f>SUM(AA29:AA31)</f>
        <v>151966424</v>
      </c>
    </row>
    <row r="29" spans="1:27" ht="12.75">
      <c r="A29" s="138" t="s">
        <v>75</v>
      </c>
      <c r="B29" s="136"/>
      <c r="C29" s="155">
        <v>30762554</v>
      </c>
      <c r="D29" s="155"/>
      <c r="E29" s="156">
        <v>28165297</v>
      </c>
      <c r="F29" s="60">
        <v>32782693</v>
      </c>
      <c r="G29" s="60">
        <v>1668379</v>
      </c>
      <c r="H29" s="60">
        <v>3297503</v>
      </c>
      <c r="I29" s="60">
        <v>1798817</v>
      </c>
      <c r="J29" s="60">
        <v>6764699</v>
      </c>
      <c r="K29" s="60">
        <v>1824517</v>
      </c>
      <c r="L29" s="60">
        <v>1722402</v>
      </c>
      <c r="M29" s="60">
        <v>1868733</v>
      </c>
      <c r="N29" s="60">
        <v>5415652</v>
      </c>
      <c r="O29" s="60">
        <v>1358451</v>
      </c>
      <c r="P29" s="60">
        <v>2028062</v>
      </c>
      <c r="Q29" s="60">
        <v>1703347</v>
      </c>
      <c r="R29" s="60">
        <v>5089860</v>
      </c>
      <c r="S29" s="60"/>
      <c r="T29" s="60"/>
      <c r="U29" s="60"/>
      <c r="V29" s="60"/>
      <c r="W29" s="60">
        <v>17270211</v>
      </c>
      <c r="X29" s="60"/>
      <c r="Y29" s="60">
        <v>17270211</v>
      </c>
      <c r="Z29" s="140">
        <v>0</v>
      </c>
      <c r="AA29" s="155">
        <v>32782693</v>
      </c>
    </row>
    <row r="30" spans="1:27" ht="12.75">
      <c r="A30" s="138" t="s">
        <v>76</v>
      </c>
      <c r="B30" s="136"/>
      <c r="C30" s="157">
        <v>68374963</v>
      </c>
      <c r="D30" s="157"/>
      <c r="E30" s="158">
        <v>62743297</v>
      </c>
      <c r="F30" s="159">
        <v>61877465</v>
      </c>
      <c r="G30" s="159">
        <v>2644972</v>
      </c>
      <c r="H30" s="159">
        <v>2901374</v>
      </c>
      <c r="I30" s="159">
        <v>5451648</v>
      </c>
      <c r="J30" s="159">
        <v>10997994</v>
      </c>
      <c r="K30" s="159">
        <v>2747386</v>
      </c>
      <c r="L30" s="159">
        <v>4524103</v>
      </c>
      <c r="M30" s="159">
        <v>5707743</v>
      </c>
      <c r="N30" s="159">
        <v>12979232</v>
      </c>
      <c r="O30" s="159">
        <v>3237884</v>
      </c>
      <c r="P30" s="159">
        <v>4346330</v>
      </c>
      <c r="Q30" s="159">
        <v>3691118</v>
      </c>
      <c r="R30" s="159">
        <v>11275332</v>
      </c>
      <c r="S30" s="159"/>
      <c r="T30" s="159"/>
      <c r="U30" s="159"/>
      <c r="V30" s="159"/>
      <c r="W30" s="159">
        <v>35252558</v>
      </c>
      <c r="X30" s="159"/>
      <c r="Y30" s="159">
        <v>35252558</v>
      </c>
      <c r="Z30" s="141">
        <v>0</v>
      </c>
      <c r="AA30" s="157">
        <v>61877465</v>
      </c>
    </row>
    <row r="31" spans="1:27" ht="12.75">
      <c r="A31" s="138" t="s">
        <v>77</v>
      </c>
      <c r="B31" s="136"/>
      <c r="C31" s="155">
        <v>51788108</v>
      </c>
      <c r="D31" s="155"/>
      <c r="E31" s="156">
        <v>60909901</v>
      </c>
      <c r="F31" s="60">
        <v>57306266</v>
      </c>
      <c r="G31" s="60">
        <v>2759113</v>
      </c>
      <c r="H31" s="60">
        <v>3376577</v>
      </c>
      <c r="I31" s="60">
        <v>2572785</v>
      </c>
      <c r="J31" s="60">
        <v>8708475</v>
      </c>
      <c r="K31" s="60">
        <v>3859985</v>
      </c>
      <c r="L31" s="60">
        <v>3202987</v>
      </c>
      <c r="M31" s="60">
        <v>4489825</v>
      </c>
      <c r="N31" s="60">
        <v>11552797</v>
      </c>
      <c r="O31" s="60">
        <v>3832664</v>
      </c>
      <c r="P31" s="60">
        <v>2970455</v>
      </c>
      <c r="Q31" s="60">
        <v>3840716</v>
      </c>
      <c r="R31" s="60">
        <v>10643835</v>
      </c>
      <c r="S31" s="60"/>
      <c r="T31" s="60"/>
      <c r="U31" s="60"/>
      <c r="V31" s="60"/>
      <c r="W31" s="60">
        <v>30905107</v>
      </c>
      <c r="X31" s="60"/>
      <c r="Y31" s="60">
        <v>30905107</v>
      </c>
      <c r="Z31" s="140">
        <v>0</v>
      </c>
      <c r="AA31" s="155">
        <v>57306266</v>
      </c>
    </row>
    <row r="32" spans="1:27" ht="12.75">
      <c r="A32" s="135" t="s">
        <v>78</v>
      </c>
      <c r="B32" s="136"/>
      <c r="C32" s="153">
        <f aca="true" t="shared" si="6" ref="C32:Y32">SUM(C33:C37)</f>
        <v>102755314</v>
      </c>
      <c r="D32" s="153">
        <f>SUM(D33:D37)</f>
        <v>0</v>
      </c>
      <c r="E32" s="154">
        <f t="shared" si="6"/>
        <v>60830928</v>
      </c>
      <c r="F32" s="100">
        <f t="shared" si="6"/>
        <v>115156116</v>
      </c>
      <c r="G32" s="100">
        <f t="shared" si="6"/>
        <v>4094823</v>
      </c>
      <c r="H32" s="100">
        <f t="shared" si="6"/>
        <v>4820569</v>
      </c>
      <c r="I32" s="100">
        <f t="shared" si="6"/>
        <v>4582797</v>
      </c>
      <c r="J32" s="100">
        <f t="shared" si="6"/>
        <v>13498189</v>
      </c>
      <c r="K32" s="100">
        <f t="shared" si="6"/>
        <v>4598102</v>
      </c>
      <c r="L32" s="100">
        <f t="shared" si="6"/>
        <v>4907902</v>
      </c>
      <c r="M32" s="100">
        <f t="shared" si="6"/>
        <v>6981695</v>
      </c>
      <c r="N32" s="100">
        <f t="shared" si="6"/>
        <v>16487699</v>
      </c>
      <c r="O32" s="100">
        <f t="shared" si="6"/>
        <v>5289049</v>
      </c>
      <c r="P32" s="100">
        <f t="shared" si="6"/>
        <v>4693674</v>
      </c>
      <c r="Q32" s="100">
        <f t="shared" si="6"/>
        <v>4871387</v>
      </c>
      <c r="R32" s="100">
        <f t="shared" si="6"/>
        <v>14854110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44839998</v>
      </c>
      <c r="X32" s="100">
        <f t="shared" si="6"/>
        <v>0</v>
      </c>
      <c r="Y32" s="100">
        <f t="shared" si="6"/>
        <v>44839998</v>
      </c>
      <c r="Z32" s="137">
        <f>+IF(X32&lt;&gt;0,+(Y32/X32)*100,0)</f>
        <v>0</v>
      </c>
      <c r="AA32" s="153">
        <f>SUM(AA33:AA37)</f>
        <v>115156116</v>
      </c>
    </row>
    <row r="33" spans="1:27" ht="12.75">
      <c r="A33" s="138" t="s">
        <v>79</v>
      </c>
      <c r="B33" s="136"/>
      <c r="C33" s="155">
        <v>15645637</v>
      </c>
      <c r="D33" s="155"/>
      <c r="E33" s="156">
        <v>18769734</v>
      </c>
      <c r="F33" s="60">
        <v>19667864</v>
      </c>
      <c r="G33" s="60">
        <v>1141369</v>
      </c>
      <c r="H33" s="60">
        <v>1379083</v>
      </c>
      <c r="I33" s="60">
        <v>1599615</v>
      </c>
      <c r="J33" s="60">
        <v>4120067</v>
      </c>
      <c r="K33" s="60">
        <v>1474449</v>
      </c>
      <c r="L33" s="60">
        <v>1747832</v>
      </c>
      <c r="M33" s="60">
        <v>2224230</v>
      </c>
      <c r="N33" s="60">
        <v>5446511</v>
      </c>
      <c r="O33" s="60">
        <v>1490708</v>
      </c>
      <c r="P33" s="60">
        <v>1546220</v>
      </c>
      <c r="Q33" s="60">
        <v>1530863</v>
      </c>
      <c r="R33" s="60">
        <v>4567791</v>
      </c>
      <c r="S33" s="60"/>
      <c r="T33" s="60"/>
      <c r="U33" s="60"/>
      <c r="V33" s="60"/>
      <c r="W33" s="60">
        <v>14134369</v>
      </c>
      <c r="X33" s="60"/>
      <c r="Y33" s="60">
        <v>14134369</v>
      </c>
      <c r="Z33" s="140">
        <v>0</v>
      </c>
      <c r="AA33" s="155">
        <v>19667864</v>
      </c>
    </row>
    <row r="34" spans="1:27" ht="12.75">
      <c r="A34" s="138" t="s">
        <v>80</v>
      </c>
      <c r="B34" s="136"/>
      <c r="C34" s="155">
        <v>3592176</v>
      </c>
      <c r="D34" s="155"/>
      <c r="E34" s="156">
        <v>4234707</v>
      </c>
      <c r="F34" s="60">
        <v>3687785</v>
      </c>
      <c r="G34" s="60">
        <v>247624</v>
      </c>
      <c r="H34" s="60">
        <v>189708</v>
      </c>
      <c r="I34" s="60">
        <v>207419</v>
      </c>
      <c r="J34" s="60">
        <v>644751</v>
      </c>
      <c r="K34" s="60">
        <v>183100</v>
      </c>
      <c r="L34" s="60">
        <v>232679</v>
      </c>
      <c r="M34" s="60">
        <v>451404</v>
      </c>
      <c r="N34" s="60">
        <v>867183</v>
      </c>
      <c r="O34" s="60">
        <v>351556</v>
      </c>
      <c r="P34" s="60">
        <v>254781</v>
      </c>
      <c r="Q34" s="60">
        <v>240425</v>
      </c>
      <c r="R34" s="60">
        <v>846762</v>
      </c>
      <c r="S34" s="60"/>
      <c r="T34" s="60"/>
      <c r="U34" s="60"/>
      <c r="V34" s="60"/>
      <c r="W34" s="60">
        <v>2358696</v>
      </c>
      <c r="X34" s="60"/>
      <c r="Y34" s="60">
        <v>2358696</v>
      </c>
      <c r="Z34" s="140">
        <v>0</v>
      </c>
      <c r="AA34" s="155">
        <v>3687785</v>
      </c>
    </row>
    <row r="35" spans="1:27" ht="12.75">
      <c r="A35" s="138" t="s">
        <v>81</v>
      </c>
      <c r="B35" s="136"/>
      <c r="C35" s="155">
        <v>56252402</v>
      </c>
      <c r="D35" s="155"/>
      <c r="E35" s="156">
        <v>14081750</v>
      </c>
      <c r="F35" s="60">
        <v>69125344</v>
      </c>
      <c r="G35" s="60">
        <v>1762913</v>
      </c>
      <c r="H35" s="60">
        <v>2357487</v>
      </c>
      <c r="I35" s="60">
        <v>1867421</v>
      </c>
      <c r="J35" s="60">
        <v>5987821</v>
      </c>
      <c r="K35" s="60">
        <v>2042283</v>
      </c>
      <c r="L35" s="60">
        <v>1975236</v>
      </c>
      <c r="M35" s="60">
        <v>2913406</v>
      </c>
      <c r="N35" s="60">
        <v>6930925</v>
      </c>
      <c r="O35" s="60">
        <v>2498740</v>
      </c>
      <c r="P35" s="60">
        <v>1965062</v>
      </c>
      <c r="Q35" s="60">
        <v>2076678</v>
      </c>
      <c r="R35" s="60">
        <v>6540480</v>
      </c>
      <c r="S35" s="60"/>
      <c r="T35" s="60"/>
      <c r="U35" s="60"/>
      <c r="V35" s="60"/>
      <c r="W35" s="60">
        <v>19459226</v>
      </c>
      <c r="X35" s="60"/>
      <c r="Y35" s="60">
        <v>19459226</v>
      </c>
      <c r="Z35" s="140">
        <v>0</v>
      </c>
      <c r="AA35" s="155">
        <v>69125344</v>
      </c>
    </row>
    <row r="36" spans="1:27" ht="12.75">
      <c r="A36" s="138" t="s">
        <v>82</v>
      </c>
      <c r="B36" s="136"/>
      <c r="C36" s="155">
        <v>21641263</v>
      </c>
      <c r="D36" s="155"/>
      <c r="E36" s="156">
        <v>17949449</v>
      </c>
      <c r="F36" s="60">
        <v>17548198</v>
      </c>
      <c r="G36" s="60">
        <v>454921</v>
      </c>
      <c r="H36" s="60">
        <v>435629</v>
      </c>
      <c r="I36" s="60">
        <v>436801</v>
      </c>
      <c r="J36" s="60">
        <v>1327351</v>
      </c>
      <c r="K36" s="60">
        <v>466651</v>
      </c>
      <c r="L36" s="60">
        <v>514940</v>
      </c>
      <c r="M36" s="60">
        <v>694241</v>
      </c>
      <c r="N36" s="60">
        <v>1675832</v>
      </c>
      <c r="O36" s="60">
        <v>456423</v>
      </c>
      <c r="P36" s="60">
        <v>452528</v>
      </c>
      <c r="Q36" s="60">
        <v>524440</v>
      </c>
      <c r="R36" s="60">
        <v>1433391</v>
      </c>
      <c r="S36" s="60"/>
      <c r="T36" s="60"/>
      <c r="U36" s="60"/>
      <c r="V36" s="60"/>
      <c r="W36" s="60">
        <v>4436574</v>
      </c>
      <c r="X36" s="60"/>
      <c r="Y36" s="60">
        <v>4436574</v>
      </c>
      <c r="Z36" s="140">
        <v>0</v>
      </c>
      <c r="AA36" s="155">
        <v>17548198</v>
      </c>
    </row>
    <row r="37" spans="1:27" ht="12.75">
      <c r="A37" s="138" t="s">
        <v>83</v>
      </c>
      <c r="B37" s="136"/>
      <c r="C37" s="157">
        <v>5623836</v>
      </c>
      <c r="D37" s="157"/>
      <c r="E37" s="158">
        <v>5795288</v>
      </c>
      <c r="F37" s="159">
        <v>5126925</v>
      </c>
      <c r="G37" s="159">
        <v>487996</v>
      </c>
      <c r="H37" s="159">
        <v>458662</v>
      </c>
      <c r="I37" s="159">
        <v>471541</v>
      </c>
      <c r="J37" s="159">
        <v>1418199</v>
      </c>
      <c r="K37" s="159">
        <v>431619</v>
      </c>
      <c r="L37" s="159">
        <v>437215</v>
      </c>
      <c r="M37" s="159">
        <v>698414</v>
      </c>
      <c r="N37" s="159">
        <v>1567248</v>
      </c>
      <c r="O37" s="159">
        <v>491622</v>
      </c>
      <c r="P37" s="159">
        <v>475083</v>
      </c>
      <c r="Q37" s="159">
        <v>498981</v>
      </c>
      <c r="R37" s="159">
        <v>1465686</v>
      </c>
      <c r="S37" s="159"/>
      <c r="T37" s="159"/>
      <c r="U37" s="159"/>
      <c r="V37" s="159"/>
      <c r="W37" s="159">
        <v>4451133</v>
      </c>
      <c r="X37" s="159"/>
      <c r="Y37" s="159">
        <v>4451133</v>
      </c>
      <c r="Z37" s="141">
        <v>0</v>
      </c>
      <c r="AA37" s="157">
        <v>5126925</v>
      </c>
    </row>
    <row r="38" spans="1:27" ht="12.75">
      <c r="A38" s="135" t="s">
        <v>84</v>
      </c>
      <c r="B38" s="142"/>
      <c r="C38" s="153">
        <f aca="true" t="shared" si="7" ref="C38:Y38">SUM(C39:C41)</f>
        <v>35814872</v>
      </c>
      <c r="D38" s="153">
        <f>SUM(D39:D41)</f>
        <v>0</v>
      </c>
      <c r="E38" s="154">
        <f t="shared" si="7"/>
        <v>97547326</v>
      </c>
      <c r="F38" s="100">
        <f t="shared" si="7"/>
        <v>42297838</v>
      </c>
      <c r="G38" s="100">
        <f t="shared" si="7"/>
        <v>1980588</v>
      </c>
      <c r="H38" s="100">
        <f t="shared" si="7"/>
        <v>2369401</v>
      </c>
      <c r="I38" s="100">
        <f t="shared" si="7"/>
        <v>2520692</v>
      </c>
      <c r="J38" s="100">
        <f t="shared" si="7"/>
        <v>6870681</v>
      </c>
      <c r="K38" s="100">
        <f t="shared" si="7"/>
        <v>2702841</v>
      </c>
      <c r="L38" s="100">
        <f t="shared" si="7"/>
        <v>2464340</v>
      </c>
      <c r="M38" s="100">
        <f t="shared" si="7"/>
        <v>3603935</v>
      </c>
      <c r="N38" s="100">
        <f t="shared" si="7"/>
        <v>8771116</v>
      </c>
      <c r="O38" s="100">
        <f t="shared" si="7"/>
        <v>2621668</v>
      </c>
      <c r="P38" s="100">
        <f t="shared" si="7"/>
        <v>3305164</v>
      </c>
      <c r="Q38" s="100">
        <f t="shared" si="7"/>
        <v>2430186</v>
      </c>
      <c r="R38" s="100">
        <f t="shared" si="7"/>
        <v>8357018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23998815</v>
      </c>
      <c r="X38" s="100">
        <f t="shared" si="7"/>
        <v>0</v>
      </c>
      <c r="Y38" s="100">
        <f t="shared" si="7"/>
        <v>23998815</v>
      </c>
      <c r="Z38" s="137">
        <f>+IF(X38&lt;&gt;0,+(Y38/X38)*100,0)</f>
        <v>0</v>
      </c>
      <c r="AA38" s="153">
        <f>SUM(AA39:AA41)</f>
        <v>42297838</v>
      </c>
    </row>
    <row r="39" spans="1:27" ht="12.75">
      <c r="A39" s="138" t="s">
        <v>85</v>
      </c>
      <c r="B39" s="136"/>
      <c r="C39" s="155">
        <v>4225986</v>
      </c>
      <c r="D39" s="155"/>
      <c r="E39" s="156">
        <v>5271477</v>
      </c>
      <c r="F39" s="60">
        <v>5329978</v>
      </c>
      <c r="G39" s="60">
        <v>364642</v>
      </c>
      <c r="H39" s="60">
        <v>348412</v>
      </c>
      <c r="I39" s="60">
        <v>402955</v>
      </c>
      <c r="J39" s="60">
        <v>1116009</v>
      </c>
      <c r="K39" s="60">
        <v>423459</v>
      </c>
      <c r="L39" s="60">
        <v>387970</v>
      </c>
      <c r="M39" s="60">
        <v>463386</v>
      </c>
      <c r="N39" s="60">
        <v>1274815</v>
      </c>
      <c r="O39" s="60">
        <v>363504</v>
      </c>
      <c r="P39" s="60">
        <v>348964</v>
      </c>
      <c r="Q39" s="60">
        <v>358198</v>
      </c>
      <c r="R39" s="60">
        <v>1070666</v>
      </c>
      <c r="S39" s="60"/>
      <c r="T39" s="60"/>
      <c r="U39" s="60"/>
      <c r="V39" s="60"/>
      <c r="W39" s="60">
        <v>3461490</v>
      </c>
      <c r="X39" s="60"/>
      <c r="Y39" s="60">
        <v>3461490</v>
      </c>
      <c r="Z39" s="140">
        <v>0</v>
      </c>
      <c r="AA39" s="155">
        <v>5329978</v>
      </c>
    </row>
    <row r="40" spans="1:27" ht="12.75">
      <c r="A40" s="138" t="s">
        <v>86</v>
      </c>
      <c r="B40" s="136"/>
      <c r="C40" s="155">
        <v>19446199</v>
      </c>
      <c r="D40" s="155"/>
      <c r="E40" s="156">
        <v>79568425</v>
      </c>
      <c r="F40" s="60">
        <v>23241956</v>
      </c>
      <c r="G40" s="60">
        <v>748521</v>
      </c>
      <c r="H40" s="60">
        <v>1025844</v>
      </c>
      <c r="I40" s="60">
        <v>1215418</v>
      </c>
      <c r="J40" s="60">
        <v>2989783</v>
      </c>
      <c r="K40" s="60">
        <v>1289283</v>
      </c>
      <c r="L40" s="60">
        <v>1011745</v>
      </c>
      <c r="M40" s="60">
        <v>1622800</v>
      </c>
      <c r="N40" s="60">
        <v>3923828</v>
      </c>
      <c r="O40" s="60">
        <v>1258613</v>
      </c>
      <c r="P40" s="60">
        <v>1929258</v>
      </c>
      <c r="Q40" s="60">
        <v>995319</v>
      </c>
      <c r="R40" s="60">
        <v>4183190</v>
      </c>
      <c r="S40" s="60"/>
      <c r="T40" s="60"/>
      <c r="U40" s="60"/>
      <c r="V40" s="60"/>
      <c r="W40" s="60">
        <v>11096801</v>
      </c>
      <c r="X40" s="60"/>
      <c r="Y40" s="60">
        <v>11096801</v>
      </c>
      <c r="Z40" s="140">
        <v>0</v>
      </c>
      <c r="AA40" s="155">
        <v>23241956</v>
      </c>
    </row>
    <row r="41" spans="1:27" ht="12.75">
      <c r="A41" s="138" t="s">
        <v>87</v>
      </c>
      <c r="B41" s="136"/>
      <c r="C41" s="155">
        <v>12142687</v>
      </c>
      <c r="D41" s="155"/>
      <c r="E41" s="156">
        <v>12707424</v>
      </c>
      <c r="F41" s="60">
        <v>13725904</v>
      </c>
      <c r="G41" s="60">
        <v>867425</v>
      </c>
      <c r="H41" s="60">
        <v>995145</v>
      </c>
      <c r="I41" s="60">
        <v>902319</v>
      </c>
      <c r="J41" s="60">
        <v>2764889</v>
      </c>
      <c r="K41" s="60">
        <v>990099</v>
      </c>
      <c r="L41" s="60">
        <v>1064625</v>
      </c>
      <c r="M41" s="60">
        <v>1517749</v>
      </c>
      <c r="N41" s="60">
        <v>3572473</v>
      </c>
      <c r="O41" s="60">
        <v>999551</v>
      </c>
      <c r="P41" s="60">
        <v>1026942</v>
      </c>
      <c r="Q41" s="60">
        <v>1076669</v>
      </c>
      <c r="R41" s="60">
        <v>3103162</v>
      </c>
      <c r="S41" s="60"/>
      <c r="T41" s="60"/>
      <c r="U41" s="60"/>
      <c r="V41" s="60"/>
      <c r="W41" s="60">
        <v>9440524</v>
      </c>
      <c r="X41" s="60"/>
      <c r="Y41" s="60">
        <v>9440524</v>
      </c>
      <c r="Z41" s="140">
        <v>0</v>
      </c>
      <c r="AA41" s="155">
        <v>13725904</v>
      </c>
    </row>
    <row r="42" spans="1:27" ht="12.75">
      <c r="A42" s="135" t="s">
        <v>88</v>
      </c>
      <c r="B42" s="142"/>
      <c r="C42" s="153">
        <f aca="true" t="shared" si="8" ref="C42:Y42">SUM(C43:C46)</f>
        <v>452338801</v>
      </c>
      <c r="D42" s="153">
        <f>SUM(D43:D46)</f>
        <v>0</v>
      </c>
      <c r="E42" s="154">
        <f t="shared" si="8"/>
        <v>420789756</v>
      </c>
      <c r="F42" s="100">
        <f t="shared" si="8"/>
        <v>426632829</v>
      </c>
      <c r="G42" s="100">
        <f t="shared" si="8"/>
        <v>4318081</v>
      </c>
      <c r="H42" s="100">
        <f t="shared" si="8"/>
        <v>38858114</v>
      </c>
      <c r="I42" s="100">
        <f t="shared" si="8"/>
        <v>108264661</v>
      </c>
      <c r="J42" s="100">
        <f t="shared" si="8"/>
        <v>151440856</v>
      </c>
      <c r="K42" s="100">
        <f t="shared" si="8"/>
        <v>14078006</v>
      </c>
      <c r="L42" s="100">
        <f t="shared" si="8"/>
        <v>44444893</v>
      </c>
      <c r="M42" s="100">
        <f t="shared" si="8"/>
        <v>18986125</v>
      </c>
      <c r="N42" s="100">
        <f t="shared" si="8"/>
        <v>77509024</v>
      </c>
      <c r="O42" s="100">
        <f t="shared" si="8"/>
        <v>38707107</v>
      </c>
      <c r="P42" s="100">
        <f t="shared" si="8"/>
        <v>13519781</v>
      </c>
      <c r="Q42" s="100">
        <f t="shared" si="8"/>
        <v>25263748</v>
      </c>
      <c r="R42" s="100">
        <f t="shared" si="8"/>
        <v>77490636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306440516</v>
      </c>
      <c r="X42" s="100">
        <f t="shared" si="8"/>
        <v>0</v>
      </c>
      <c r="Y42" s="100">
        <f t="shared" si="8"/>
        <v>306440516</v>
      </c>
      <c r="Z42" s="137">
        <f>+IF(X42&lt;&gt;0,+(Y42/X42)*100,0)</f>
        <v>0</v>
      </c>
      <c r="AA42" s="153">
        <f>SUM(AA43:AA46)</f>
        <v>426632829</v>
      </c>
    </row>
    <row r="43" spans="1:27" ht="12.75">
      <c r="A43" s="138" t="s">
        <v>89</v>
      </c>
      <c r="B43" s="136"/>
      <c r="C43" s="155">
        <v>274940854</v>
      </c>
      <c r="D43" s="155"/>
      <c r="E43" s="156">
        <v>281420920</v>
      </c>
      <c r="F43" s="60">
        <v>285333818</v>
      </c>
      <c r="G43" s="60">
        <v>2323776</v>
      </c>
      <c r="H43" s="60">
        <v>30383545</v>
      </c>
      <c r="I43" s="60">
        <v>59482331</v>
      </c>
      <c r="J43" s="60">
        <v>92189652</v>
      </c>
      <c r="K43" s="60">
        <v>3841528</v>
      </c>
      <c r="L43" s="60">
        <v>31195168</v>
      </c>
      <c r="M43" s="60">
        <v>6740590</v>
      </c>
      <c r="N43" s="60">
        <v>41777286</v>
      </c>
      <c r="O43" s="60">
        <v>31007949</v>
      </c>
      <c r="P43" s="60">
        <v>3394748</v>
      </c>
      <c r="Q43" s="60">
        <v>17011000</v>
      </c>
      <c r="R43" s="60">
        <v>51413697</v>
      </c>
      <c r="S43" s="60"/>
      <c r="T43" s="60"/>
      <c r="U43" s="60"/>
      <c r="V43" s="60"/>
      <c r="W43" s="60">
        <v>185380635</v>
      </c>
      <c r="X43" s="60"/>
      <c r="Y43" s="60">
        <v>185380635</v>
      </c>
      <c r="Z43" s="140">
        <v>0</v>
      </c>
      <c r="AA43" s="155">
        <v>285333818</v>
      </c>
    </row>
    <row r="44" spans="1:27" ht="12.75">
      <c r="A44" s="138" t="s">
        <v>90</v>
      </c>
      <c r="B44" s="136"/>
      <c r="C44" s="155">
        <v>118074663</v>
      </c>
      <c r="D44" s="155"/>
      <c r="E44" s="156">
        <v>90552066</v>
      </c>
      <c r="F44" s="60">
        <v>91292568</v>
      </c>
      <c r="G44" s="60">
        <v>867103</v>
      </c>
      <c r="H44" s="60">
        <v>5804652</v>
      </c>
      <c r="I44" s="60">
        <v>30044413</v>
      </c>
      <c r="J44" s="60">
        <v>36716168</v>
      </c>
      <c r="K44" s="60">
        <v>6159925</v>
      </c>
      <c r="L44" s="60">
        <v>10606076</v>
      </c>
      <c r="M44" s="60">
        <v>5632242</v>
      </c>
      <c r="N44" s="60">
        <v>22398243</v>
      </c>
      <c r="O44" s="60">
        <v>5667476</v>
      </c>
      <c r="P44" s="60">
        <v>6217074</v>
      </c>
      <c r="Q44" s="60">
        <v>5196797</v>
      </c>
      <c r="R44" s="60">
        <v>17081347</v>
      </c>
      <c r="S44" s="60"/>
      <c r="T44" s="60"/>
      <c r="U44" s="60"/>
      <c r="V44" s="60"/>
      <c r="W44" s="60">
        <v>76195758</v>
      </c>
      <c r="X44" s="60"/>
      <c r="Y44" s="60">
        <v>76195758</v>
      </c>
      <c r="Z44" s="140">
        <v>0</v>
      </c>
      <c r="AA44" s="155">
        <v>91292568</v>
      </c>
    </row>
    <row r="45" spans="1:27" ht="12.75">
      <c r="A45" s="138" t="s">
        <v>91</v>
      </c>
      <c r="B45" s="136"/>
      <c r="C45" s="157">
        <v>26898676</v>
      </c>
      <c r="D45" s="157"/>
      <c r="E45" s="158">
        <v>24983853</v>
      </c>
      <c r="F45" s="159">
        <v>25358032</v>
      </c>
      <c r="G45" s="159">
        <v>496648</v>
      </c>
      <c r="H45" s="159">
        <v>1455892</v>
      </c>
      <c r="I45" s="159">
        <v>7821665</v>
      </c>
      <c r="J45" s="159">
        <v>9774205</v>
      </c>
      <c r="K45" s="159">
        <v>2875506</v>
      </c>
      <c r="L45" s="159">
        <v>480348</v>
      </c>
      <c r="M45" s="159">
        <v>3409234</v>
      </c>
      <c r="N45" s="159">
        <v>6765088</v>
      </c>
      <c r="O45" s="159">
        <v>549203</v>
      </c>
      <c r="P45" s="159">
        <v>2356596</v>
      </c>
      <c r="Q45" s="159">
        <v>1578716</v>
      </c>
      <c r="R45" s="159">
        <v>4484515</v>
      </c>
      <c r="S45" s="159"/>
      <c r="T45" s="159"/>
      <c r="U45" s="159"/>
      <c r="V45" s="159"/>
      <c r="W45" s="159">
        <v>21023808</v>
      </c>
      <c r="X45" s="159"/>
      <c r="Y45" s="159">
        <v>21023808</v>
      </c>
      <c r="Z45" s="141">
        <v>0</v>
      </c>
      <c r="AA45" s="157">
        <v>25358032</v>
      </c>
    </row>
    <row r="46" spans="1:27" ht="12.75">
      <c r="A46" s="138" t="s">
        <v>92</v>
      </c>
      <c r="B46" s="136"/>
      <c r="C46" s="155">
        <v>32424608</v>
      </c>
      <c r="D46" s="155"/>
      <c r="E46" s="156">
        <v>23832917</v>
      </c>
      <c r="F46" s="60">
        <v>24648411</v>
      </c>
      <c r="G46" s="60">
        <v>630554</v>
      </c>
      <c r="H46" s="60">
        <v>1214025</v>
      </c>
      <c r="I46" s="60">
        <v>10916252</v>
      </c>
      <c r="J46" s="60">
        <v>12760831</v>
      </c>
      <c r="K46" s="60">
        <v>1201047</v>
      </c>
      <c r="L46" s="60">
        <v>2163301</v>
      </c>
      <c r="M46" s="60">
        <v>3204059</v>
      </c>
      <c r="N46" s="60">
        <v>6568407</v>
      </c>
      <c r="O46" s="60">
        <v>1482479</v>
      </c>
      <c r="P46" s="60">
        <v>1551363</v>
      </c>
      <c r="Q46" s="60">
        <v>1477235</v>
      </c>
      <c r="R46" s="60">
        <v>4511077</v>
      </c>
      <c r="S46" s="60"/>
      <c r="T46" s="60"/>
      <c r="U46" s="60"/>
      <c r="V46" s="60"/>
      <c r="W46" s="60">
        <v>23840315</v>
      </c>
      <c r="X46" s="60"/>
      <c r="Y46" s="60">
        <v>23840315</v>
      </c>
      <c r="Z46" s="140">
        <v>0</v>
      </c>
      <c r="AA46" s="155">
        <v>24648411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741834612</v>
      </c>
      <c r="D48" s="168">
        <f>+D28+D32+D38+D42+D47</f>
        <v>0</v>
      </c>
      <c r="E48" s="169">
        <f t="shared" si="9"/>
        <v>730986505</v>
      </c>
      <c r="F48" s="73">
        <f t="shared" si="9"/>
        <v>736053207</v>
      </c>
      <c r="G48" s="73">
        <f t="shared" si="9"/>
        <v>17465956</v>
      </c>
      <c r="H48" s="73">
        <f t="shared" si="9"/>
        <v>55623538</v>
      </c>
      <c r="I48" s="73">
        <f t="shared" si="9"/>
        <v>125191400</v>
      </c>
      <c r="J48" s="73">
        <f t="shared" si="9"/>
        <v>198280894</v>
      </c>
      <c r="K48" s="73">
        <f t="shared" si="9"/>
        <v>29810837</v>
      </c>
      <c r="L48" s="73">
        <f t="shared" si="9"/>
        <v>61266627</v>
      </c>
      <c r="M48" s="73">
        <f t="shared" si="9"/>
        <v>41638056</v>
      </c>
      <c r="N48" s="73">
        <f t="shared" si="9"/>
        <v>132715520</v>
      </c>
      <c r="O48" s="73">
        <f t="shared" si="9"/>
        <v>55046823</v>
      </c>
      <c r="P48" s="73">
        <f t="shared" si="9"/>
        <v>30863466</v>
      </c>
      <c r="Q48" s="73">
        <f t="shared" si="9"/>
        <v>41800502</v>
      </c>
      <c r="R48" s="73">
        <f t="shared" si="9"/>
        <v>127710791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458707205</v>
      </c>
      <c r="X48" s="73">
        <f t="shared" si="9"/>
        <v>0</v>
      </c>
      <c r="Y48" s="73">
        <f t="shared" si="9"/>
        <v>458707205</v>
      </c>
      <c r="Z48" s="170">
        <f>+IF(X48&lt;&gt;0,+(Y48/X48)*100,0)</f>
        <v>0</v>
      </c>
      <c r="AA48" s="168">
        <f>+AA28+AA32+AA38+AA42+AA47</f>
        <v>736053207</v>
      </c>
    </row>
    <row r="49" spans="1:27" ht="12.75">
      <c r="A49" s="148" t="s">
        <v>49</v>
      </c>
      <c r="B49" s="149"/>
      <c r="C49" s="171">
        <f aca="true" t="shared" si="10" ref="C49:Y49">+C25-C48</f>
        <v>8717809</v>
      </c>
      <c r="D49" s="171">
        <f>+D25-D48</f>
        <v>0</v>
      </c>
      <c r="E49" s="172">
        <f t="shared" si="10"/>
        <v>95652071</v>
      </c>
      <c r="F49" s="173">
        <f t="shared" si="10"/>
        <v>96465721</v>
      </c>
      <c r="G49" s="173">
        <f t="shared" si="10"/>
        <v>75397322</v>
      </c>
      <c r="H49" s="173">
        <f t="shared" si="10"/>
        <v>-5339321</v>
      </c>
      <c r="I49" s="173">
        <f t="shared" si="10"/>
        <v>-72509955</v>
      </c>
      <c r="J49" s="173">
        <f t="shared" si="10"/>
        <v>-2451954</v>
      </c>
      <c r="K49" s="173">
        <f t="shared" si="10"/>
        <v>16522016</v>
      </c>
      <c r="L49" s="173">
        <f t="shared" si="10"/>
        <v>-5171619</v>
      </c>
      <c r="M49" s="173">
        <f t="shared" si="10"/>
        <v>40497025</v>
      </c>
      <c r="N49" s="173">
        <f t="shared" si="10"/>
        <v>51847422</v>
      </c>
      <c r="O49" s="173">
        <f t="shared" si="10"/>
        <v>3417539</v>
      </c>
      <c r="P49" s="173">
        <f t="shared" si="10"/>
        <v>15101592</v>
      </c>
      <c r="Q49" s="173">
        <f t="shared" si="10"/>
        <v>33035722</v>
      </c>
      <c r="R49" s="173">
        <f t="shared" si="10"/>
        <v>51554853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100950321</v>
      </c>
      <c r="X49" s="173">
        <f>IF(F25=F48,0,X25-X48)</f>
        <v>0</v>
      </c>
      <c r="Y49" s="173">
        <f t="shared" si="10"/>
        <v>100950321</v>
      </c>
      <c r="Z49" s="174">
        <f>+IF(X49&lt;&gt;0,+(Y49/X49)*100,0)</f>
        <v>0</v>
      </c>
      <c r="AA49" s="171">
        <f>+AA25-AA48</f>
        <v>96465721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96106256</v>
      </c>
      <c r="D5" s="155">
        <v>0</v>
      </c>
      <c r="E5" s="156">
        <v>104446035</v>
      </c>
      <c r="F5" s="60">
        <v>104712649</v>
      </c>
      <c r="G5" s="60">
        <v>8908588</v>
      </c>
      <c r="H5" s="60">
        <v>8814306</v>
      </c>
      <c r="I5" s="60">
        <v>9009957</v>
      </c>
      <c r="J5" s="60">
        <v>26732851</v>
      </c>
      <c r="K5" s="60">
        <v>8833890</v>
      </c>
      <c r="L5" s="60">
        <v>8864992</v>
      </c>
      <c r="M5" s="60">
        <v>8873817</v>
      </c>
      <c r="N5" s="60">
        <v>26572699</v>
      </c>
      <c r="O5" s="60">
        <v>8861196</v>
      </c>
      <c r="P5" s="60">
        <v>8819008</v>
      </c>
      <c r="Q5" s="60">
        <v>8873242</v>
      </c>
      <c r="R5" s="60">
        <v>26553446</v>
      </c>
      <c r="S5" s="60">
        <v>0</v>
      </c>
      <c r="T5" s="60">
        <v>0</v>
      </c>
      <c r="U5" s="60">
        <v>0</v>
      </c>
      <c r="V5" s="60">
        <v>0</v>
      </c>
      <c r="W5" s="60">
        <v>79858996</v>
      </c>
      <c r="X5" s="60"/>
      <c r="Y5" s="60">
        <v>79858996</v>
      </c>
      <c r="Z5" s="140">
        <v>0</v>
      </c>
      <c r="AA5" s="155">
        <v>104712649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281955785</v>
      </c>
      <c r="D7" s="155">
        <v>0</v>
      </c>
      <c r="E7" s="156">
        <v>291260536</v>
      </c>
      <c r="F7" s="60">
        <v>295056148</v>
      </c>
      <c r="G7" s="60">
        <v>20628671</v>
      </c>
      <c r="H7" s="60">
        <v>21838608</v>
      </c>
      <c r="I7" s="60">
        <v>24092038</v>
      </c>
      <c r="J7" s="60">
        <v>66559317</v>
      </c>
      <c r="K7" s="60">
        <v>17800567</v>
      </c>
      <c r="L7" s="60">
        <v>18258615</v>
      </c>
      <c r="M7" s="60">
        <v>15741520</v>
      </c>
      <c r="N7" s="60">
        <v>51800702</v>
      </c>
      <c r="O7" s="60">
        <v>18132099</v>
      </c>
      <c r="P7" s="60">
        <v>20451432</v>
      </c>
      <c r="Q7" s="60">
        <v>20411540</v>
      </c>
      <c r="R7" s="60">
        <v>58995071</v>
      </c>
      <c r="S7" s="60">
        <v>0</v>
      </c>
      <c r="T7" s="60">
        <v>0</v>
      </c>
      <c r="U7" s="60">
        <v>0</v>
      </c>
      <c r="V7" s="60">
        <v>0</v>
      </c>
      <c r="W7" s="60">
        <v>177355090</v>
      </c>
      <c r="X7" s="60"/>
      <c r="Y7" s="60">
        <v>177355090</v>
      </c>
      <c r="Z7" s="140">
        <v>0</v>
      </c>
      <c r="AA7" s="155">
        <v>295056148</v>
      </c>
    </row>
    <row r="8" spans="1:27" ht="12.75">
      <c r="A8" s="183" t="s">
        <v>104</v>
      </c>
      <c r="B8" s="182"/>
      <c r="C8" s="155">
        <v>97780885</v>
      </c>
      <c r="D8" s="155">
        <v>0</v>
      </c>
      <c r="E8" s="156">
        <v>104597814</v>
      </c>
      <c r="F8" s="60">
        <v>101324870</v>
      </c>
      <c r="G8" s="60">
        <v>6910553</v>
      </c>
      <c r="H8" s="60">
        <v>6893061</v>
      </c>
      <c r="I8" s="60">
        <v>7219828</v>
      </c>
      <c r="J8" s="60">
        <v>21023442</v>
      </c>
      <c r="K8" s="60">
        <v>7726684</v>
      </c>
      <c r="L8" s="60">
        <v>3624667</v>
      </c>
      <c r="M8" s="60">
        <v>9081293</v>
      </c>
      <c r="N8" s="60">
        <v>20432644</v>
      </c>
      <c r="O8" s="60">
        <v>8199817</v>
      </c>
      <c r="P8" s="60">
        <v>8788790</v>
      </c>
      <c r="Q8" s="60">
        <v>7448972</v>
      </c>
      <c r="R8" s="60">
        <v>24437579</v>
      </c>
      <c r="S8" s="60">
        <v>0</v>
      </c>
      <c r="T8" s="60">
        <v>0</v>
      </c>
      <c r="U8" s="60">
        <v>0</v>
      </c>
      <c r="V8" s="60">
        <v>0</v>
      </c>
      <c r="W8" s="60">
        <v>65893665</v>
      </c>
      <c r="X8" s="60"/>
      <c r="Y8" s="60">
        <v>65893665</v>
      </c>
      <c r="Z8" s="140">
        <v>0</v>
      </c>
      <c r="AA8" s="155">
        <v>101324870</v>
      </c>
    </row>
    <row r="9" spans="1:27" ht="12.75">
      <c r="A9" s="183" t="s">
        <v>105</v>
      </c>
      <c r="B9" s="182"/>
      <c r="C9" s="155">
        <v>25454850</v>
      </c>
      <c r="D9" s="155">
        <v>0</v>
      </c>
      <c r="E9" s="156">
        <v>26642507</v>
      </c>
      <c r="F9" s="60">
        <v>26003082</v>
      </c>
      <c r="G9" s="60">
        <v>1441056</v>
      </c>
      <c r="H9" s="60">
        <v>1319024</v>
      </c>
      <c r="I9" s="60">
        <v>1322465</v>
      </c>
      <c r="J9" s="60">
        <v>4082545</v>
      </c>
      <c r="K9" s="60">
        <v>1323746</v>
      </c>
      <c r="L9" s="60">
        <v>1292397</v>
      </c>
      <c r="M9" s="60">
        <v>1300315</v>
      </c>
      <c r="N9" s="60">
        <v>3916458</v>
      </c>
      <c r="O9" s="60">
        <v>1311016</v>
      </c>
      <c r="P9" s="60">
        <v>1807330</v>
      </c>
      <c r="Q9" s="60">
        <v>2087253</v>
      </c>
      <c r="R9" s="60">
        <v>5205599</v>
      </c>
      <c r="S9" s="60">
        <v>0</v>
      </c>
      <c r="T9" s="60">
        <v>0</v>
      </c>
      <c r="U9" s="60">
        <v>0</v>
      </c>
      <c r="V9" s="60">
        <v>0</v>
      </c>
      <c r="W9" s="60">
        <v>13204602</v>
      </c>
      <c r="X9" s="60"/>
      <c r="Y9" s="60">
        <v>13204602</v>
      </c>
      <c r="Z9" s="140">
        <v>0</v>
      </c>
      <c r="AA9" s="155">
        <v>26003082</v>
      </c>
    </row>
    <row r="10" spans="1:27" ht="12.75">
      <c r="A10" s="183" t="s">
        <v>106</v>
      </c>
      <c r="B10" s="182"/>
      <c r="C10" s="155">
        <v>31369006</v>
      </c>
      <c r="D10" s="155">
        <v>0</v>
      </c>
      <c r="E10" s="156">
        <v>30369928</v>
      </c>
      <c r="F10" s="54">
        <v>30351754</v>
      </c>
      <c r="G10" s="54">
        <v>2695230</v>
      </c>
      <c r="H10" s="54">
        <v>2258748</v>
      </c>
      <c r="I10" s="54">
        <v>2276107</v>
      </c>
      <c r="J10" s="54">
        <v>7230085</v>
      </c>
      <c r="K10" s="54">
        <v>2274742</v>
      </c>
      <c r="L10" s="54">
        <v>2327943</v>
      </c>
      <c r="M10" s="54">
        <v>2238607</v>
      </c>
      <c r="N10" s="54">
        <v>6841292</v>
      </c>
      <c r="O10" s="54">
        <v>2243226</v>
      </c>
      <c r="P10" s="54">
        <v>2141030</v>
      </c>
      <c r="Q10" s="54">
        <v>2252283</v>
      </c>
      <c r="R10" s="54">
        <v>6636539</v>
      </c>
      <c r="S10" s="54">
        <v>0</v>
      </c>
      <c r="T10" s="54">
        <v>0</v>
      </c>
      <c r="U10" s="54">
        <v>0</v>
      </c>
      <c r="V10" s="54">
        <v>0</v>
      </c>
      <c r="W10" s="54">
        <v>20707916</v>
      </c>
      <c r="X10" s="54"/>
      <c r="Y10" s="54">
        <v>20707916</v>
      </c>
      <c r="Z10" s="184">
        <v>0</v>
      </c>
      <c r="AA10" s="130">
        <v>30351754</v>
      </c>
    </row>
    <row r="11" spans="1:27" ht="12.75">
      <c r="A11" s="183" t="s">
        <v>107</v>
      </c>
      <c r="B11" s="185"/>
      <c r="C11" s="155">
        <v>1196274</v>
      </c>
      <c r="D11" s="155">
        <v>0</v>
      </c>
      <c r="E11" s="156">
        <v>1357500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4781347</v>
      </c>
      <c r="D12" s="155">
        <v>0</v>
      </c>
      <c r="E12" s="156">
        <v>4841660</v>
      </c>
      <c r="F12" s="60">
        <v>4798788</v>
      </c>
      <c r="G12" s="60">
        <v>245188</v>
      </c>
      <c r="H12" s="60">
        <v>554844</v>
      </c>
      <c r="I12" s="60">
        <v>540300</v>
      </c>
      <c r="J12" s="60">
        <v>1340332</v>
      </c>
      <c r="K12" s="60">
        <v>99731</v>
      </c>
      <c r="L12" s="60">
        <v>259044</v>
      </c>
      <c r="M12" s="60">
        <v>255230</v>
      </c>
      <c r="N12" s="60">
        <v>614005</v>
      </c>
      <c r="O12" s="60">
        <v>765177</v>
      </c>
      <c r="P12" s="60">
        <v>455395</v>
      </c>
      <c r="Q12" s="60">
        <v>441476</v>
      </c>
      <c r="R12" s="60">
        <v>1662048</v>
      </c>
      <c r="S12" s="60">
        <v>0</v>
      </c>
      <c r="T12" s="60">
        <v>0</v>
      </c>
      <c r="U12" s="60">
        <v>0</v>
      </c>
      <c r="V12" s="60">
        <v>0</v>
      </c>
      <c r="W12" s="60">
        <v>3616385</v>
      </c>
      <c r="X12" s="60"/>
      <c r="Y12" s="60">
        <v>3616385</v>
      </c>
      <c r="Z12" s="140">
        <v>0</v>
      </c>
      <c r="AA12" s="155">
        <v>4798788</v>
      </c>
    </row>
    <row r="13" spans="1:27" ht="12.75">
      <c r="A13" s="181" t="s">
        <v>109</v>
      </c>
      <c r="B13" s="185"/>
      <c r="C13" s="155">
        <v>2309335</v>
      </c>
      <c r="D13" s="155">
        <v>0</v>
      </c>
      <c r="E13" s="156">
        <v>1250000</v>
      </c>
      <c r="F13" s="60">
        <v>2064512</v>
      </c>
      <c r="G13" s="60">
        <v>5376</v>
      </c>
      <c r="H13" s="60">
        <v>571121</v>
      </c>
      <c r="I13" s="60">
        <v>76002</v>
      </c>
      <c r="J13" s="60">
        <v>652499</v>
      </c>
      <c r="K13" s="60">
        <v>239031</v>
      </c>
      <c r="L13" s="60">
        <v>222427</v>
      </c>
      <c r="M13" s="60">
        <v>122277</v>
      </c>
      <c r="N13" s="60">
        <v>583735</v>
      </c>
      <c r="O13" s="60">
        <v>288036</v>
      </c>
      <c r="P13" s="60">
        <v>281360</v>
      </c>
      <c r="Q13" s="60">
        <v>398567</v>
      </c>
      <c r="R13" s="60">
        <v>967963</v>
      </c>
      <c r="S13" s="60">
        <v>0</v>
      </c>
      <c r="T13" s="60">
        <v>0</v>
      </c>
      <c r="U13" s="60">
        <v>0</v>
      </c>
      <c r="V13" s="60">
        <v>0</v>
      </c>
      <c r="W13" s="60">
        <v>2204197</v>
      </c>
      <c r="X13" s="60"/>
      <c r="Y13" s="60">
        <v>2204197</v>
      </c>
      <c r="Z13" s="140">
        <v>0</v>
      </c>
      <c r="AA13" s="155">
        <v>2064512</v>
      </c>
    </row>
    <row r="14" spans="1:27" ht="12.75">
      <c r="A14" s="181" t="s">
        <v>110</v>
      </c>
      <c r="B14" s="185"/>
      <c r="C14" s="155">
        <v>12869492</v>
      </c>
      <c r="D14" s="155">
        <v>0</v>
      </c>
      <c r="E14" s="156">
        <v>10715938</v>
      </c>
      <c r="F14" s="60">
        <v>17669352</v>
      </c>
      <c r="G14" s="60">
        <v>1764701</v>
      </c>
      <c r="H14" s="60">
        <v>1636883</v>
      </c>
      <c r="I14" s="60">
        <v>1697370</v>
      </c>
      <c r="J14" s="60">
        <v>5098954</v>
      </c>
      <c r="K14" s="60">
        <v>1669445</v>
      </c>
      <c r="L14" s="60">
        <v>1752317</v>
      </c>
      <c r="M14" s="60">
        <v>1814026</v>
      </c>
      <c r="N14" s="60">
        <v>5235788</v>
      </c>
      <c r="O14" s="60">
        <v>1778003</v>
      </c>
      <c r="P14" s="60">
        <v>1842669</v>
      </c>
      <c r="Q14" s="60">
        <v>1857738</v>
      </c>
      <c r="R14" s="60">
        <v>5478410</v>
      </c>
      <c r="S14" s="60">
        <v>0</v>
      </c>
      <c r="T14" s="60">
        <v>0</v>
      </c>
      <c r="U14" s="60">
        <v>0</v>
      </c>
      <c r="V14" s="60">
        <v>0</v>
      </c>
      <c r="W14" s="60">
        <v>15813152</v>
      </c>
      <c r="X14" s="60"/>
      <c r="Y14" s="60">
        <v>15813152</v>
      </c>
      <c r="Z14" s="140">
        <v>0</v>
      </c>
      <c r="AA14" s="155">
        <v>17669352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37383845</v>
      </c>
      <c r="D16" s="155">
        <v>0</v>
      </c>
      <c r="E16" s="156">
        <v>45902000</v>
      </c>
      <c r="F16" s="60">
        <v>45920000</v>
      </c>
      <c r="G16" s="60">
        <v>11181</v>
      </c>
      <c r="H16" s="60">
        <v>43771</v>
      </c>
      <c r="I16" s="60">
        <v>4483</v>
      </c>
      <c r="J16" s="60">
        <v>59435</v>
      </c>
      <c r="K16" s="60">
        <v>16233</v>
      </c>
      <c r="L16" s="60">
        <v>4160</v>
      </c>
      <c r="M16" s="60">
        <v>29839</v>
      </c>
      <c r="N16" s="60">
        <v>50232</v>
      </c>
      <c r="O16" s="60">
        <v>10683</v>
      </c>
      <c r="P16" s="60">
        <v>13265</v>
      </c>
      <c r="Q16" s="60">
        <v>2714</v>
      </c>
      <c r="R16" s="60">
        <v>26662</v>
      </c>
      <c r="S16" s="60">
        <v>0</v>
      </c>
      <c r="T16" s="60">
        <v>0</v>
      </c>
      <c r="U16" s="60">
        <v>0</v>
      </c>
      <c r="V16" s="60">
        <v>0</v>
      </c>
      <c r="W16" s="60">
        <v>136329</v>
      </c>
      <c r="X16" s="60"/>
      <c r="Y16" s="60">
        <v>136329</v>
      </c>
      <c r="Z16" s="140">
        <v>0</v>
      </c>
      <c r="AA16" s="155">
        <v>45920000</v>
      </c>
    </row>
    <row r="17" spans="1:27" ht="12.75">
      <c r="A17" s="181" t="s">
        <v>113</v>
      </c>
      <c r="B17" s="185"/>
      <c r="C17" s="155">
        <v>64822</v>
      </c>
      <c r="D17" s="155">
        <v>0</v>
      </c>
      <c r="E17" s="156">
        <v>60000</v>
      </c>
      <c r="F17" s="60">
        <v>25000</v>
      </c>
      <c r="G17" s="60">
        <v>4024</v>
      </c>
      <c r="H17" s="60">
        <v>794</v>
      </c>
      <c r="I17" s="60">
        <v>4690</v>
      </c>
      <c r="J17" s="60">
        <v>9508</v>
      </c>
      <c r="K17" s="60">
        <v>7054</v>
      </c>
      <c r="L17" s="60">
        <v>2710</v>
      </c>
      <c r="M17" s="60">
        <v>2434</v>
      </c>
      <c r="N17" s="60">
        <v>12198</v>
      </c>
      <c r="O17" s="60">
        <v>188</v>
      </c>
      <c r="P17" s="60">
        <v>7354</v>
      </c>
      <c r="Q17" s="60">
        <v>2218</v>
      </c>
      <c r="R17" s="60">
        <v>9760</v>
      </c>
      <c r="S17" s="60">
        <v>0</v>
      </c>
      <c r="T17" s="60">
        <v>0</v>
      </c>
      <c r="U17" s="60">
        <v>0</v>
      </c>
      <c r="V17" s="60">
        <v>0</v>
      </c>
      <c r="W17" s="60">
        <v>31466</v>
      </c>
      <c r="X17" s="60"/>
      <c r="Y17" s="60">
        <v>31466</v>
      </c>
      <c r="Z17" s="140">
        <v>0</v>
      </c>
      <c r="AA17" s="155">
        <v>25000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106611871</v>
      </c>
      <c r="D19" s="155">
        <v>0</v>
      </c>
      <c r="E19" s="156">
        <v>121013573</v>
      </c>
      <c r="F19" s="60">
        <v>119798573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1930954</v>
      </c>
      <c r="M19" s="60">
        <v>36475898</v>
      </c>
      <c r="N19" s="60">
        <v>38406852</v>
      </c>
      <c r="O19" s="60">
        <v>1284855</v>
      </c>
      <c r="P19" s="60">
        <v>590230</v>
      </c>
      <c r="Q19" s="60">
        <v>27472488</v>
      </c>
      <c r="R19" s="60">
        <v>29347573</v>
      </c>
      <c r="S19" s="60">
        <v>0</v>
      </c>
      <c r="T19" s="60">
        <v>0</v>
      </c>
      <c r="U19" s="60">
        <v>0</v>
      </c>
      <c r="V19" s="60">
        <v>0</v>
      </c>
      <c r="W19" s="60">
        <v>67754425</v>
      </c>
      <c r="X19" s="60"/>
      <c r="Y19" s="60">
        <v>67754425</v>
      </c>
      <c r="Z19" s="140">
        <v>0</v>
      </c>
      <c r="AA19" s="155">
        <v>119798573</v>
      </c>
    </row>
    <row r="20" spans="1:27" ht="12.75">
      <c r="A20" s="181" t="s">
        <v>35</v>
      </c>
      <c r="B20" s="185"/>
      <c r="C20" s="155">
        <v>12402024</v>
      </c>
      <c r="D20" s="155">
        <v>0</v>
      </c>
      <c r="E20" s="156">
        <v>1216085</v>
      </c>
      <c r="F20" s="54">
        <v>2799200</v>
      </c>
      <c r="G20" s="54">
        <v>6100882</v>
      </c>
      <c r="H20" s="54">
        <v>6353057</v>
      </c>
      <c r="I20" s="54">
        <v>6438205</v>
      </c>
      <c r="J20" s="54">
        <v>18892144</v>
      </c>
      <c r="K20" s="54">
        <v>6341730</v>
      </c>
      <c r="L20" s="54">
        <v>6178363</v>
      </c>
      <c r="M20" s="54">
        <v>6199825</v>
      </c>
      <c r="N20" s="54">
        <v>18719918</v>
      </c>
      <c r="O20" s="54">
        <v>6301892</v>
      </c>
      <c r="P20" s="54">
        <v>767195</v>
      </c>
      <c r="Q20" s="54">
        <v>828591</v>
      </c>
      <c r="R20" s="54">
        <v>7897678</v>
      </c>
      <c r="S20" s="54">
        <v>0</v>
      </c>
      <c r="T20" s="54">
        <v>0</v>
      </c>
      <c r="U20" s="54">
        <v>0</v>
      </c>
      <c r="V20" s="54">
        <v>0</v>
      </c>
      <c r="W20" s="54">
        <v>45509740</v>
      </c>
      <c r="X20" s="54"/>
      <c r="Y20" s="54">
        <v>45509740</v>
      </c>
      <c r="Z20" s="184">
        <v>0</v>
      </c>
      <c r="AA20" s="130">
        <v>2799200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710285792</v>
      </c>
      <c r="D22" s="188">
        <f>SUM(D5:D21)</f>
        <v>0</v>
      </c>
      <c r="E22" s="189">
        <f t="shared" si="0"/>
        <v>743673576</v>
      </c>
      <c r="F22" s="190">
        <f t="shared" si="0"/>
        <v>750523928</v>
      </c>
      <c r="G22" s="190">
        <f t="shared" si="0"/>
        <v>48715450</v>
      </c>
      <c r="H22" s="190">
        <f t="shared" si="0"/>
        <v>50284217</v>
      </c>
      <c r="I22" s="190">
        <f t="shared" si="0"/>
        <v>52681445</v>
      </c>
      <c r="J22" s="190">
        <f t="shared" si="0"/>
        <v>151681112</v>
      </c>
      <c r="K22" s="190">
        <f t="shared" si="0"/>
        <v>46332853</v>
      </c>
      <c r="L22" s="190">
        <f t="shared" si="0"/>
        <v>44718589</v>
      </c>
      <c r="M22" s="190">
        <f t="shared" si="0"/>
        <v>82135081</v>
      </c>
      <c r="N22" s="190">
        <f t="shared" si="0"/>
        <v>173186523</v>
      </c>
      <c r="O22" s="190">
        <f t="shared" si="0"/>
        <v>49176188</v>
      </c>
      <c r="P22" s="190">
        <f t="shared" si="0"/>
        <v>45965058</v>
      </c>
      <c r="Q22" s="190">
        <f t="shared" si="0"/>
        <v>72077082</v>
      </c>
      <c r="R22" s="190">
        <f t="shared" si="0"/>
        <v>167218328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492085963</v>
      </c>
      <c r="X22" s="190">
        <f t="shared" si="0"/>
        <v>0</v>
      </c>
      <c r="Y22" s="190">
        <f t="shared" si="0"/>
        <v>492085963</v>
      </c>
      <c r="Z22" s="191">
        <f>+IF(X22&lt;&gt;0,+(Y22/X22)*100,0)</f>
        <v>0</v>
      </c>
      <c r="AA22" s="188">
        <f>SUM(AA5:AA21)</f>
        <v>750523928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157124522</v>
      </c>
      <c r="D25" s="155">
        <v>0</v>
      </c>
      <c r="E25" s="156">
        <v>160142932</v>
      </c>
      <c r="F25" s="60">
        <v>173744089</v>
      </c>
      <c r="G25" s="60">
        <v>12507218</v>
      </c>
      <c r="H25" s="60">
        <v>12956981</v>
      </c>
      <c r="I25" s="60">
        <v>13140156</v>
      </c>
      <c r="J25" s="60">
        <v>38604355</v>
      </c>
      <c r="K25" s="60">
        <v>13314245</v>
      </c>
      <c r="L25" s="60">
        <v>13291716</v>
      </c>
      <c r="M25" s="60">
        <v>17411920</v>
      </c>
      <c r="N25" s="60">
        <v>44017881</v>
      </c>
      <c r="O25" s="60">
        <v>14271066</v>
      </c>
      <c r="P25" s="60">
        <v>13754157</v>
      </c>
      <c r="Q25" s="60">
        <v>13451624</v>
      </c>
      <c r="R25" s="60">
        <v>41476847</v>
      </c>
      <c r="S25" s="60">
        <v>0</v>
      </c>
      <c r="T25" s="60">
        <v>0</v>
      </c>
      <c r="U25" s="60">
        <v>0</v>
      </c>
      <c r="V25" s="60">
        <v>0</v>
      </c>
      <c r="W25" s="60">
        <v>124099083</v>
      </c>
      <c r="X25" s="60"/>
      <c r="Y25" s="60">
        <v>124099083</v>
      </c>
      <c r="Z25" s="140">
        <v>0</v>
      </c>
      <c r="AA25" s="155">
        <v>173744089</v>
      </c>
    </row>
    <row r="26" spans="1:27" ht="12.75">
      <c r="A26" s="183" t="s">
        <v>38</v>
      </c>
      <c r="B26" s="182"/>
      <c r="C26" s="155">
        <v>10023891</v>
      </c>
      <c r="D26" s="155">
        <v>0</v>
      </c>
      <c r="E26" s="156">
        <v>10169644</v>
      </c>
      <c r="F26" s="60">
        <v>10690554</v>
      </c>
      <c r="G26" s="60">
        <v>768493</v>
      </c>
      <c r="H26" s="60">
        <v>768493</v>
      </c>
      <c r="I26" s="60">
        <v>768493</v>
      </c>
      <c r="J26" s="60">
        <v>2305479</v>
      </c>
      <c r="K26" s="60">
        <v>768493</v>
      </c>
      <c r="L26" s="60">
        <v>768493</v>
      </c>
      <c r="M26" s="60">
        <v>768493</v>
      </c>
      <c r="N26" s="60">
        <v>2305479</v>
      </c>
      <c r="O26" s="60">
        <v>729090</v>
      </c>
      <c r="P26" s="60">
        <v>1330821</v>
      </c>
      <c r="Q26" s="60">
        <v>846106</v>
      </c>
      <c r="R26" s="60">
        <v>2906017</v>
      </c>
      <c r="S26" s="60">
        <v>0</v>
      </c>
      <c r="T26" s="60">
        <v>0</v>
      </c>
      <c r="U26" s="60">
        <v>0</v>
      </c>
      <c r="V26" s="60">
        <v>0</v>
      </c>
      <c r="W26" s="60">
        <v>7516975</v>
      </c>
      <c r="X26" s="60"/>
      <c r="Y26" s="60">
        <v>7516975</v>
      </c>
      <c r="Z26" s="140">
        <v>0</v>
      </c>
      <c r="AA26" s="155">
        <v>10690554</v>
      </c>
    </row>
    <row r="27" spans="1:27" ht="12.75">
      <c r="A27" s="183" t="s">
        <v>118</v>
      </c>
      <c r="B27" s="182"/>
      <c r="C27" s="155">
        <v>139242477</v>
      </c>
      <c r="D27" s="155">
        <v>0</v>
      </c>
      <c r="E27" s="156">
        <v>100372557</v>
      </c>
      <c r="F27" s="60">
        <v>106355630</v>
      </c>
      <c r="G27" s="60">
        <v>0</v>
      </c>
      <c r="H27" s="60">
        <v>0</v>
      </c>
      <c r="I27" s="60">
        <v>57553792</v>
      </c>
      <c r="J27" s="60">
        <v>57553792</v>
      </c>
      <c r="K27" s="60">
        <v>0</v>
      </c>
      <c r="L27" s="60">
        <v>0</v>
      </c>
      <c r="M27" s="60">
        <v>9701102</v>
      </c>
      <c r="N27" s="60">
        <v>9701102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67254894</v>
      </c>
      <c r="X27" s="60"/>
      <c r="Y27" s="60">
        <v>67254894</v>
      </c>
      <c r="Z27" s="140">
        <v>0</v>
      </c>
      <c r="AA27" s="155">
        <v>106355630</v>
      </c>
    </row>
    <row r="28" spans="1:27" ht="12.75">
      <c r="A28" s="183" t="s">
        <v>39</v>
      </c>
      <c r="B28" s="182"/>
      <c r="C28" s="155">
        <v>36535436</v>
      </c>
      <c r="D28" s="155">
        <v>0</v>
      </c>
      <c r="E28" s="156">
        <v>41742207</v>
      </c>
      <c r="F28" s="60">
        <v>41742207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41742207</v>
      </c>
    </row>
    <row r="29" spans="1:27" ht="12.75">
      <c r="A29" s="183" t="s">
        <v>40</v>
      </c>
      <c r="B29" s="182"/>
      <c r="C29" s="155">
        <v>11261531</v>
      </c>
      <c r="D29" s="155">
        <v>0</v>
      </c>
      <c r="E29" s="156">
        <v>10052633</v>
      </c>
      <c r="F29" s="60">
        <v>10049264</v>
      </c>
      <c r="G29" s="60">
        <v>0</v>
      </c>
      <c r="H29" s="60">
        <v>1340816</v>
      </c>
      <c r="I29" s="60">
        <v>0</v>
      </c>
      <c r="J29" s="60">
        <v>1340816</v>
      </c>
      <c r="K29" s="60">
        <v>451797</v>
      </c>
      <c r="L29" s="60">
        <v>437222</v>
      </c>
      <c r="M29" s="60">
        <v>0</v>
      </c>
      <c r="N29" s="60">
        <v>889019</v>
      </c>
      <c r="O29" s="60">
        <v>909800</v>
      </c>
      <c r="P29" s="60">
        <v>395734</v>
      </c>
      <c r="Q29" s="60">
        <v>438133</v>
      </c>
      <c r="R29" s="60">
        <v>1743667</v>
      </c>
      <c r="S29" s="60">
        <v>0</v>
      </c>
      <c r="T29" s="60">
        <v>0</v>
      </c>
      <c r="U29" s="60">
        <v>0</v>
      </c>
      <c r="V29" s="60">
        <v>0</v>
      </c>
      <c r="W29" s="60">
        <v>3973502</v>
      </c>
      <c r="X29" s="60"/>
      <c r="Y29" s="60">
        <v>3973502</v>
      </c>
      <c r="Z29" s="140">
        <v>0</v>
      </c>
      <c r="AA29" s="155">
        <v>10049264</v>
      </c>
    </row>
    <row r="30" spans="1:27" ht="12.75">
      <c r="A30" s="183" t="s">
        <v>119</v>
      </c>
      <c r="B30" s="182"/>
      <c r="C30" s="155">
        <v>277099681</v>
      </c>
      <c r="D30" s="155">
        <v>0</v>
      </c>
      <c r="E30" s="156">
        <v>283672262</v>
      </c>
      <c r="F30" s="60">
        <v>273173527</v>
      </c>
      <c r="G30" s="60">
        <v>989558</v>
      </c>
      <c r="H30" s="60">
        <v>31948213</v>
      </c>
      <c r="I30" s="60">
        <v>47347741</v>
      </c>
      <c r="J30" s="60">
        <v>80285512</v>
      </c>
      <c r="K30" s="60">
        <v>5551792</v>
      </c>
      <c r="L30" s="60">
        <v>38368362</v>
      </c>
      <c r="M30" s="60">
        <v>207727</v>
      </c>
      <c r="N30" s="60">
        <v>44127881</v>
      </c>
      <c r="O30" s="60">
        <v>32474203</v>
      </c>
      <c r="P30" s="60">
        <v>5838246</v>
      </c>
      <c r="Q30" s="60">
        <v>18692796</v>
      </c>
      <c r="R30" s="60">
        <v>57005245</v>
      </c>
      <c r="S30" s="60">
        <v>0</v>
      </c>
      <c r="T30" s="60">
        <v>0</v>
      </c>
      <c r="U30" s="60">
        <v>0</v>
      </c>
      <c r="V30" s="60">
        <v>0</v>
      </c>
      <c r="W30" s="60">
        <v>181418638</v>
      </c>
      <c r="X30" s="60"/>
      <c r="Y30" s="60">
        <v>181418638</v>
      </c>
      <c r="Z30" s="140">
        <v>0</v>
      </c>
      <c r="AA30" s="155">
        <v>273173527</v>
      </c>
    </row>
    <row r="31" spans="1:27" ht="12.75">
      <c r="A31" s="183" t="s">
        <v>120</v>
      </c>
      <c r="B31" s="182"/>
      <c r="C31" s="155">
        <v>19416977</v>
      </c>
      <c r="D31" s="155">
        <v>0</v>
      </c>
      <c r="E31" s="156">
        <v>24797357</v>
      </c>
      <c r="F31" s="60">
        <v>16479549</v>
      </c>
      <c r="G31" s="60">
        <v>201814</v>
      </c>
      <c r="H31" s="60">
        <v>1054599</v>
      </c>
      <c r="I31" s="60">
        <v>517059</v>
      </c>
      <c r="J31" s="60">
        <v>1773472</v>
      </c>
      <c r="K31" s="60">
        <v>2260029</v>
      </c>
      <c r="L31" s="60">
        <v>765210</v>
      </c>
      <c r="M31" s="60">
        <v>1844141</v>
      </c>
      <c r="N31" s="60">
        <v>4869380</v>
      </c>
      <c r="O31" s="60">
        <v>1056291</v>
      </c>
      <c r="P31" s="60">
        <v>1470086</v>
      </c>
      <c r="Q31" s="60">
        <v>969826</v>
      </c>
      <c r="R31" s="60">
        <v>3496203</v>
      </c>
      <c r="S31" s="60">
        <v>0</v>
      </c>
      <c r="T31" s="60">
        <v>0</v>
      </c>
      <c r="U31" s="60">
        <v>0</v>
      </c>
      <c r="V31" s="60">
        <v>0</v>
      </c>
      <c r="W31" s="60">
        <v>10139055</v>
      </c>
      <c r="X31" s="60"/>
      <c r="Y31" s="60">
        <v>10139055</v>
      </c>
      <c r="Z31" s="140">
        <v>0</v>
      </c>
      <c r="AA31" s="155">
        <v>16479549</v>
      </c>
    </row>
    <row r="32" spans="1:27" ht="12.75">
      <c r="A32" s="183" t="s">
        <v>121</v>
      </c>
      <c r="B32" s="182"/>
      <c r="C32" s="155">
        <v>366853</v>
      </c>
      <c r="D32" s="155">
        <v>0</v>
      </c>
      <c r="E32" s="156">
        <v>790000</v>
      </c>
      <c r="F32" s="60">
        <v>72400649</v>
      </c>
      <c r="G32" s="60">
        <v>2507095</v>
      </c>
      <c r="H32" s="60">
        <v>4761906</v>
      </c>
      <c r="I32" s="60">
        <v>5022783</v>
      </c>
      <c r="J32" s="60">
        <v>12291784</v>
      </c>
      <c r="K32" s="60">
        <v>6208814</v>
      </c>
      <c r="L32" s="60">
        <v>5063966</v>
      </c>
      <c r="M32" s="60">
        <v>7591970</v>
      </c>
      <c r="N32" s="60">
        <v>18864750</v>
      </c>
      <c r="O32" s="60">
        <v>3585289</v>
      </c>
      <c r="P32" s="60">
        <v>5264874</v>
      </c>
      <c r="Q32" s="60">
        <v>4587246</v>
      </c>
      <c r="R32" s="60">
        <v>13437409</v>
      </c>
      <c r="S32" s="60">
        <v>0</v>
      </c>
      <c r="T32" s="60">
        <v>0</v>
      </c>
      <c r="U32" s="60">
        <v>0</v>
      </c>
      <c r="V32" s="60">
        <v>0</v>
      </c>
      <c r="W32" s="60">
        <v>44593943</v>
      </c>
      <c r="X32" s="60"/>
      <c r="Y32" s="60">
        <v>44593943</v>
      </c>
      <c r="Z32" s="140">
        <v>0</v>
      </c>
      <c r="AA32" s="155">
        <v>72400649</v>
      </c>
    </row>
    <row r="33" spans="1:27" ht="12.75">
      <c r="A33" s="183" t="s">
        <v>42</v>
      </c>
      <c r="B33" s="182"/>
      <c r="C33" s="155">
        <v>4969885</v>
      </c>
      <c r="D33" s="155">
        <v>0</v>
      </c>
      <c r="E33" s="156">
        <v>187039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85553611</v>
      </c>
      <c r="D34" s="155">
        <v>0</v>
      </c>
      <c r="E34" s="156">
        <v>99059874</v>
      </c>
      <c r="F34" s="60">
        <v>31417738</v>
      </c>
      <c r="G34" s="60">
        <v>491778</v>
      </c>
      <c r="H34" s="60">
        <v>2792530</v>
      </c>
      <c r="I34" s="60">
        <v>841376</v>
      </c>
      <c r="J34" s="60">
        <v>4125684</v>
      </c>
      <c r="K34" s="60">
        <v>1255667</v>
      </c>
      <c r="L34" s="60">
        <v>2571658</v>
      </c>
      <c r="M34" s="60">
        <v>4112703</v>
      </c>
      <c r="N34" s="60">
        <v>7940028</v>
      </c>
      <c r="O34" s="60">
        <v>2021084</v>
      </c>
      <c r="P34" s="60">
        <v>2809548</v>
      </c>
      <c r="Q34" s="60">
        <v>2814771</v>
      </c>
      <c r="R34" s="60">
        <v>7645403</v>
      </c>
      <c r="S34" s="60">
        <v>0</v>
      </c>
      <c r="T34" s="60">
        <v>0</v>
      </c>
      <c r="U34" s="60">
        <v>0</v>
      </c>
      <c r="V34" s="60">
        <v>0</v>
      </c>
      <c r="W34" s="60">
        <v>19711115</v>
      </c>
      <c r="X34" s="60"/>
      <c r="Y34" s="60">
        <v>19711115</v>
      </c>
      <c r="Z34" s="140">
        <v>0</v>
      </c>
      <c r="AA34" s="155">
        <v>31417738</v>
      </c>
    </row>
    <row r="35" spans="1:27" ht="12.75">
      <c r="A35" s="181" t="s">
        <v>122</v>
      </c>
      <c r="B35" s="185"/>
      <c r="C35" s="155">
        <v>239748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741834612</v>
      </c>
      <c r="D36" s="188">
        <f>SUM(D25:D35)</f>
        <v>0</v>
      </c>
      <c r="E36" s="189">
        <f t="shared" si="1"/>
        <v>730986505</v>
      </c>
      <c r="F36" s="190">
        <f t="shared" si="1"/>
        <v>736053207</v>
      </c>
      <c r="G36" s="190">
        <f t="shared" si="1"/>
        <v>17465956</v>
      </c>
      <c r="H36" s="190">
        <f t="shared" si="1"/>
        <v>55623538</v>
      </c>
      <c r="I36" s="190">
        <f t="shared" si="1"/>
        <v>125191400</v>
      </c>
      <c r="J36" s="190">
        <f t="shared" si="1"/>
        <v>198280894</v>
      </c>
      <c r="K36" s="190">
        <f t="shared" si="1"/>
        <v>29810837</v>
      </c>
      <c r="L36" s="190">
        <f t="shared" si="1"/>
        <v>61266627</v>
      </c>
      <c r="M36" s="190">
        <f t="shared" si="1"/>
        <v>41638056</v>
      </c>
      <c r="N36" s="190">
        <f t="shared" si="1"/>
        <v>132715520</v>
      </c>
      <c r="O36" s="190">
        <f t="shared" si="1"/>
        <v>55046823</v>
      </c>
      <c r="P36" s="190">
        <f t="shared" si="1"/>
        <v>30863466</v>
      </c>
      <c r="Q36" s="190">
        <f t="shared" si="1"/>
        <v>41800502</v>
      </c>
      <c r="R36" s="190">
        <f t="shared" si="1"/>
        <v>127710791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458707205</v>
      </c>
      <c r="X36" s="190">
        <f t="shared" si="1"/>
        <v>0</v>
      </c>
      <c r="Y36" s="190">
        <f t="shared" si="1"/>
        <v>458707205</v>
      </c>
      <c r="Z36" s="191">
        <f>+IF(X36&lt;&gt;0,+(Y36/X36)*100,0)</f>
        <v>0</v>
      </c>
      <c r="AA36" s="188">
        <f>SUM(AA25:AA35)</f>
        <v>736053207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-31548820</v>
      </c>
      <c r="D38" s="199">
        <f>+D22-D36</f>
        <v>0</v>
      </c>
      <c r="E38" s="200">
        <f t="shared" si="2"/>
        <v>12687071</v>
      </c>
      <c r="F38" s="106">
        <f t="shared" si="2"/>
        <v>14470721</v>
      </c>
      <c r="G38" s="106">
        <f t="shared" si="2"/>
        <v>31249494</v>
      </c>
      <c r="H38" s="106">
        <f t="shared" si="2"/>
        <v>-5339321</v>
      </c>
      <c r="I38" s="106">
        <f t="shared" si="2"/>
        <v>-72509955</v>
      </c>
      <c r="J38" s="106">
        <f t="shared" si="2"/>
        <v>-46599782</v>
      </c>
      <c r="K38" s="106">
        <f t="shared" si="2"/>
        <v>16522016</v>
      </c>
      <c r="L38" s="106">
        <f t="shared" si="2"/>
        <v>-16548038</v>
      </c>
      <c r="M38" s="106">
        <f t="shared" si="2"/>
        <v>40497025</v>
      </c>
      <c r="N38" s="106">
        <f t="shared" si="2"/>
        <v>40471003</v>
      </c>
      <c r="O38" s="106">
        <f t="shared" si="2"/>
        <v>-5870635</v>
      </c>
      <c r="P38" s="106">
        <f t="shared" si="2"/>
        <v>15101592</v>
      </c>
      <c r="Q38" s="106">
        <f t="shared" si="2"/>
        <v>30276580</v>
      </c>
      <c r="R38" s="106">
        <f t="shared" si="2"/>
        <v>39507537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33378758</v>
      </c>
      <c r="X38" s="106">
        <f>IF(F22=F36,0,X22-X36)</f>
        <v>0</v>
      </c>
      <c r="Y38" s="106">
        <f t="shared" si="2"/>
        <v>33378758</v>
      </c>
      <c r="Z38" s="201">
        <f>+IF(X38&lt;&gt;0,+(Y38/X38)*100,0)</f>
        <v>0</v>
      </c>
      <c r="AA38" s="199">
        <f>+AA22-AA36</f>
        <v>14470721</v>
      </c>
    </row>
    <row r="39" spans="1:27" ht="12.75">
      <c r="A39" s="181" t="s">
        <v>46</v>
      </c>
      <c r="B39" s="185"/>
      <c r="C39" s="155">
        <v>40266629</v>
      </c>
      <c r="D39" s="155">
        <v>0</v>
      </c>
      <c r="E39" s="156">
        <v>82965000</v>
      </c>
      <c r="F39" s="60">
        <v>81995000</v>
      </c>
      <c r="G39" s="60">
        <v>44147828</v>
      </c>
      <c r="H39" s="60">
        <v>0</v>
      </c>
      <c r="I39" s="60">
        <v>0</v>
      </c>
      <c r="J39" s="60">
        <v>44147828</v>
      </c>
      <c r="K39" s="60">
        <v>0</v>
      </c>
      <c r="L39" s="60">
        <v>11376419</v>
      </c>
      <c r="M39" s="60">
        <v>0</v>
      </c>
      <c r="N39" s="60">
        <v>11376419</v>
      </c>
      <c r="O39" s="60">
        <v>9288174</v>
      </c>
      <c r="P39" s="60">
        <v>0</v>
      </c>
      <c r="Q39" s="60">
        <v>2759142</v>
      </c>
      <c r="R39" s="60">
        <v>12047316</v>
      </c>
      <c r="S39" s="60">
        <v>0</v>
      </c>
      <c r="T39" s="60">
        <v>0</v>
      </c>
      <c r="U39" s="60">
        <v>0</v>
      </c>
      <c r="V39" s="60">
        <v>0</v>
      </c>
      <c r="W39" s="60">
        <v>67571563</v>
      </c>
      <c r="X39" s="60"/>
      <c r="Y39" s="60">
        <v>67571563</v>
      </c>
      <c r="Z39" s="140">
        <v>0</v>
      </c>
      <c r="AA39" s="155">
        <v>81995000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8717809</v>
      </c>
      <c r="D42" s="206">
        <f>SUM(D38:D41)</f>
        <v>0</v>
      </c>
      <c r="E42" s="207">
        <f t="shared" si="3"/>
        <v>95652071</v>
      </c>
      <c r="F42" s="88">
        <f t="shared" si="3"/>
        <v>96465721</v>
      </c>
      <c r="G42" s="88">
        <f t="shared" si="3"/>
        <v>75397322</v>
      </c>
      <c r="H42" s="88">
        <f t="shared" si="3"/>
        <v>-5339321</v>
      </c>
      <c r="I42" s="88">
        <f t="shared" si="3"/>
        <v>-72509955</v>
      </c>
      <c r="J42" s="88">
        <f t="shared" si="3"/>
        <v>-2451954</v>
      </c>
      <c r="K42" s="88">
        <f t="shared" si="3"/>
        <v>16522016</v>
      </c>
      <c r="L42" s="88">
        <f t="shared" si="3"/>
        <v>-5171619</v>
      </c>
      <c r="M42" s="88">
        <f t="shared" si="3"/>
        <v>40497025</v>
      </c>
      <c r="N42" s="88">
        <f t="shared" si="3"/>
        <v>51847422</v>
      </c>
      <c r="O42" s="88">
        <f t="shared" si="3"/>
        <v>3417539</v>
      </c>
      <c r="P42" s="88">
        <f t="shared" si="3"/>
        <v>15101592</v>
      </c>
      <c r="Q42" s="88">
        <f t="shared" si="3"/>
        <v>33035722</v>
      </c>
      <c r="R42" s="88">
        <f t="shared" si="3"/>
        <v>51554853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100950321</v>
      </c>
      <c r="X42" s="88">
        <f t="shared" si="3"/>
        <v>0</v>
      </c>
      <c r="Y42" s="88">
        <f t="shared" si="3"/>
        <v>100950321</v>
      </c>
      <c r="Z42" s="208">
        <f>+IF(X42&lt;&gt;0,+(Y42/X42)*100,0)</f>
        <v>0</v>
      </c>
      <c r="AA42" s="206">
        <f>SUM(AA38:AA41)</f>
        <v>96465721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8717809</v>
      </c>
      <c r="D44" s="210">
        <f>+D42-D43</f>
        <v>0</v>
      </c>
      <c r="E44" s="211">
        <f t="shared" si="4"/>
        <v>95652071</v>
      </c>
      <c r="F44" s="77">
        <f t="shared" si="4"/>
        <v>96465721</v>
      </c>
      <c r="G44" s="77">
        <f t="shared" si="4"/>
        <v>75397322</v>
      </c>
      <c r="H44" s="77">
        <f t="shared" si="4"/>
        <v>-5339321</v>
      </c>
      <c r="I44" s="77">
        <f t="shared" si="4"/>
        <v>-72509955</v>
      </c>
      <c r="J44" s="77">
        <f t="shared" si="4"/>
        <v>-2451954</v>
      </c>
      <c r="K44" s="77">
        <f t="shared" si="4"/>
        <v>16522016</v>
      </c>
      <c r="L44" s="77">
        <f t="shared" si="4"/>
        <v>-5171619</v>
      </c>
      <c r="M44" s="77">
        <f t="shared" si="4"/>
        <v>40497025</v>
      </c>
      <c r="N44" s="77">
        <f t="shared" si="4"/>
        <v>51847422</v>
      </c>
      <c r="O44" s="77">
        <f t="shared" si="4"/>
        <v>3417539</v>
      </c>
      <c r="P44" s="77">
        <f t="shared" si="4"/>
        <v>15101592</v>
      </c>
      <c r="Q44" s="77">
        <f t="shared" si="4"/>
        <v>33035722</v>
      </c>
      <c r="R44" s="77">
        <f t="shared" si="4"/>
        <v>51554853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100950321</v>
      </c>
      <c r="X44" s="77">
        <f t="shared" si="4"/>
        <v>0</v>
      </c>
      <c r="Y44" s="77">
        <f t="shared" si="4"/>
        <v>100950321</v>
      </c>
      <c r="Z44" s="212">
        <f>+IF(X44&lt;&gt;0,+(Y44/X44)*100,0)</f>
        <v>0</v>
      </c>
      <c r="AA44" s="210">
        <f>+AA42-AA43</f>
        <v>96465721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8717809</v>
      </c>
      <c r="D46" s="206">
        <f>SUM(D44:D45)</f>
        <v>0</v>
      </c>
      <c r="E46" s="207">
        <f t="shared" si="5"/>
        <v>95652071</v>
      </c>
      <c r="F46" s="88">
        <f t="shared" si="5"/>
        <v>96465721</v>
      </c>
      <c r="G46" s="88">
        <f t="shared" si="5"/>
        <v>75397322</v>
      </c>
      <c r="H46" s="88">
        <f t="shared" si="5"/>
        <v>-5339321</v>
      </c>
      <c r="I46" s="88">
        <f t="shared" si="5"/>
        <v>-72509955</v>
      </c>
      <c r="J46" s="88">
        <f t="shared" si="5"/>
        <v>-2451954</v>
      </c>
      <c r="K46" s="88">
        <f t="shared" si="5"/>
        <v>16522016</v>
      </c>
      <c r="L46" s="88">
        <f t="shared" si="5"/>
        <v>-5171619</v>
      </c>
      <c r="M46" s="88">
        <f t="shared" si="5"/>
        <v>40497025</v>
      </c>
      <c r="N46" s="88">
        <f t="shared" si="5"/>
        <v>51847422</v>
      </c>
      <c r="O46" s="88">
        <f t="shared" si="5"/>
        <v>3417539</v>
      </c>
      <c r="P46" s="88">
        <f t="shared" si="5"/>
        <v>15101592</v>
      </c>
      <c r="Q46" s="88">
        <f t="shared" si="5"/>
        <v>33035722</v>
      </c>
      <c r="R46" s="88">
        <f t="shared" si="5"/>
        <v>51554853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100950321</v>
      </c>
      <c r="X46" s="88">
        <f t="shared" si="5"/>
        <v>0</v>
      </c>
      <c r="Y46" s="88">
        <f t="shared" si="5"/>
        <v>100950321</v>
      </c>
      <c r="Z46" s="208">
        <f>+IF(X46&lt;&gt;0,+(Y46/X46)*100,0)</f>
        <v>0</v>
      </c>
      <c r="AA46" s="206">
        <f>SUM(AA44:AA45)</f>
        <v>96465721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8717809</v>
      </c>
      <c r="D48" s="217">
        <f>SUM(D46:D47)</f>
        <v>0</v>
      </c>
      <c r="E48" s="218">
        <f t="shared" si="6"/>
        <v>95652071</v>
      </c>
      <c r="F48" s="219">
        <f t="shared" si="6"/>
        <v>96465721</v>
      </c>
      <c r="G48" s="219">
        <f t="shared" si="6"/>
        <v>75397322</v>
      </c>
      <c r="H48" s="220">
        <f t="shared" si="6"/>
        <v>-5339321</v>
      </c>
      <c r="I48" s="220">
        <f t="shared" si="6"/>
        <v>-72509955</v>
      </c>
      <c r="J48" s="220">
        <f t="shared" si="6"/>
        <v>-2451954</v>
      </c>
      <c r="K48" s="220">
        <f t="shared" si="6"/>
        <v>16522016</v>
      </c>
      <c r="L48" s="220">
        <f t="shared" si="6"/>
        <v>-5171619</v>
      </c>
      <c r="M48" s="219">
        <f t="shared" si="6"/>
        <v>40497025</v>
      </c>
      <c r="N48" s="219">
        <f t="shared" si="6"/>
        <v>51847422</v>
      </c>
      <c r="O48" s="220">
        <f t="shared" si="6"/>
        <v>3417539</v>
      </c>
      <c r="P48" s="220">
        <f t="shared" si="6"/>
        <v>15101592</v>
      </c>
      <c r="Q48" s="220">
        <f t="shared" si="6"/>
        <v>33035722</v>
      </c>
      <c r="R48" s="220">
        <f t="shared" si="6"/>
        <v>51554853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100950321</v>
      </c>
      <c r="X48" s="220">
        <f t="shared" si="6"/>
        <v>0</v>
      </c>
      <c r="Y48" s="220">
        <f t="shared" si="6"/>
        <v>100950321</v>
      </c>
      <c r="Z48" s="221">
        <f>+IF(X48&lt;&gt;0,+(Y48/X48)*100,0)</f>
        <v>0</v>
      </c>
      <c r="AA48" s="222">
        <f>SUM(AA46:AA47)</f>
        <v>96465721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2394709</v>
      </c>
      <c r="D5" s="153">
        <f>SUM(D6:D8)</f>
        <v>0</v>
      </c>
      <c r="E5" s="154">
        <f t="shared" si="0"/>
        <v>6173925</v>
      </c>
      <c r="F5" s="100">
        <f t="shared" si="0"/>
        <v>6473925</v>
      </c>
      <c r="G5" s="100">
        <f t="shared" si="0"/>
        <v>0</v>
      </c>
      <c r="H5" s="100">
        <f t="shared" si="0"/>
        <v>62044</v>
      </c>
      <c r="I5" s="100">
        <f t="shared" si="0"/>
        <v>17793</v>
      </c>
      <c r="J5" s="100">
        <f t="shared" si="0"/>
        <v>79837</v>
      </c>
      <c r="K5" s="100">
        <f t="shared" si="0"/>
        <v>351</v>
      </c>
      <c r="L5" s="100">
        <f t="shared" si="0"/>
        <v>59248</v>
      </c>
      <c r="M5" s="100">
        <f t="shared" si="0"/>
        <v>0</v>
      </c>
      <c r="N5" s="100">
        <f t="shared" si="0"/>
        <v>59599</v>
      </c>
      <c r="O5" s="100">
        <f t="shared" si="0"/>
        <v>0</v>
      </c>
      <c r="P5" s="100">
        <f t="shared" si="0"/>
        <v>178652</v>
      </c>
      <c r="Q5" s="100">
        <f t="shared" si="0"/>
        <v>0</v>
      </c>
      <c r="R5" s="100">
        <f t="shared" si="0"/>
        <v>178652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318088</v>
      </c>
      <c r="X5" s="100">
        <f t="shared" si="0"/>
        <v>0</v>
      </c>
      <c r="Y5" s="100">
        <f t="shared" si="0"/>
        <v>318088</v>
      </c>
      <c r="Z5" s="137">
        <f>+IF(X5&lt;&gt;0,+(Y5/X5)*100,0)</f>
        <v>0</v>
      </c>
      <c r="AA5" s="153">
        <f>SUM(AA6:AA8)</f>
        <v>6473925</v>
      </c>
    </row>
    <row r="6" spans="1:27" ht="12.75">
      <c r="A6" s="138" t="s">
        <v>75</v>
      </c>
      <c r="B6" s="136"/>
      <c r="C6" s="155">
        <v>2031178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6173925</v>
      </c>
      <c r="F7" s="159">
        <v>300000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300000</v>
      </c>
    </row>
    <row r="8" spans="1:27" ht="12.75">
      <c r="A8" s="138" t="s">
        <v>77</v>
      </c>
      <c r="B8" s="136"/>
      <c r="C8" s="155">
        <v>363531</v>
      </c>
      <c r="D8" s="155"/>
      <c r="E8" s="156"/>
      <c r="F8" s="60">
        <v>6173925</v>
      </c>
      <c r="G8" s="60"/>
      <c r="H8" s="60">
        <v>62044</v>
      </c>
      <c r="I8" s="60">
        <v>17793</v>
      </c>
      <c r="J8" s="60">
        <v>79837</v>
      </c>
      <c r="K8" s="60">
        <v>351</v>
      </c>
      <c r="L8" s="60">
        <v>59248</v>
      </c>
      <c r="M8" s="60"/>
      <c r="N8" s="60">
        <v>59599</v>
      </c>
      <c r="O8" s="60"/>
      <c r="P8" s="60">
        <v>178652</v>
      </c>
      <c r="Q8" s="60"/>
      <c r="R8" s="60">
        <v>178652</v>
      </c>
      <c r="S8" s="60"/>
      <c r="T8" s="60"/>
      <c r="U8" s="60"/>
      <c r="V8" s="60"/>
      <c r="W8" s="60">
        <v>318088</v>
      </c>
      <c r="X8" s="60"/>
      <c r="Y8" s="60">
        <v>318088</v>
      </c>
      <c r="Z8" s="140"/>
      <c r="AA8" s="62">
        <v>6173925</v>
      </c>
    </row>
    <row r="9" spans="1:27" ht="12.75">
      <c r="A9" s="135" t="s">
        <v>78</v>
      </c>
      <c r="B9" s="136"/>
      <c r="C9" s="153">
        <f aca="true" t="shared" si="1" ref="C9:Y9">SUM(C10:C14)</f>
        <v>5126767</v>
      </c>
      <c r="D9" s="153">
        <f>SUM(D10:D14)</f>
        <v>0</v>
      </c>
      <c r="E9" s="154">
        <f t="shared" si="1"/>
        <v>20622000</v>
      </c>
      <c r="F9" s="100">
        <f t="shared" si="1"/>
        <v>21022000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83405</v>
      </c>
      <c r="L9" s="100">
        <f t="shared" si="1"/>
        <v>171230</v>
      </c>
      <c r="M9" s="100">
        <f t="shared" si="1"/>
        <v>676072</v>
      </c>
      <c r="N9" s="100">
        <f t="shared" si="1"/>
        <v>930707</v>
      </c>
      <c r="O9" s="100">
        <f t="shared" si="1"/>
        <v>91215</v>
      </c>
      <c r="P9" s="100">
        <f t="shared" si="1"/>
        <v>0</v>
      </c>
      <c r="Q9" s="100">
        <f t="shared" si="1"/>
        <v>1872235</v>
      </c>
      <c r="R9" s="100">
        <f t="shared" si="1"/>
        <v>1963450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2894157</v>
      </c>
      <c r="X9" s="100">
        <f t="shared" si="1"/>
        <v>0</v>
      </c>
      <c r="Y9" s="100">
        <f t="shared" si="1"/>
        <v>2894157</v>
      </c>
      <c r="Z9" s="137">
        <f>+IF(X9&lt;&gt;0,+(Y9/X9)*100,0)</f>
        <v>0</v>
      </c>
      <c r="AA9" s="102">
        <f>SUM(AA10:AA14)</f>
        <v>21022000</v>
      </c>
    </row>
    <row r="10" spans="1:27" ht="12.75">
      <c r="A10" s="138" t="s">
        <v>79</v>
      </c>
      <c r="B10" s="136"/>
      <c r="C10" s="155">
        <v>4469549</v>
      </c>
      <c r="D10" s="155"/>
      <c r="E10" s="156">
        <v>5114000</v>
      </c>
      <c r="F10" s="60">
        <v>5414000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55920</v>
      </c>
      <c r="R10" s="60">
        <v>55920</v>
      </c>
      <c r="S10" s="60"/>
      <c r="T10" s="60"/>
      <c r="U10" s="60"/>
      <c r="V10" s="60"/>
      <c r="W10" s="60">
        <v>55920</v>
      </c>
      <c r="X10" s="60"/>
      <c r="Y10" s="60">
        <v>55920</v>
      </c>
      <c r="Z10" s="140"/>
      <c r="AA10" s="62">
        <v>5414000</v>
      </c>
    </row>
    <row r="11" spans="1:27" ht="12.75">
      <c r="A11" s="138" t="s">
        <v>80</v>
      </c>
      <c r="B11" s="136"/>
      <c r="C11" s="155">
        <v>657218</v>
      </c>
      <c r="D11" s="155"/>
      <c r="E11" s="156">
        <v>15208000</v>
      </c>
      <c r="F11" s="60">
        <v>15208000</v>
      </c>
      <c r="G11" s="60"/>
      <c r="H11" s="60"/>
      <c r="I11" s="60"/>
      <c r="J11" s="60"/>
      <c r="K11" s="60">
        <v>83405</v>
      </c>
      <c r="L11" s="60"/>
      <c r="M11" s="60">
        <v>676072</v>
      </c>
      <c r="N11" s="60">
        <v>759477</v>
      </c>
      <c r="O11" s="60"/>
      <c r="P11" s="60"/>
      <c r="Q11" s="60">
        <v>1816315</v>
      </c>
      <c r="R11" s="60">
        <v>1816315</v>
      </c>
      <c r="S11" s="60"/>
      <c r="T11" s="60"/>
      <c r="U11" s="60"/>
      <c r="V11" s="60"/>
      <c r="W11" s="60">
        <v>2575792</v>
      </c>
      <c r="X11" s="60"/>
      <c r="Y11" s="60">
        <v>2575792</v>
      </c>
      <c r="Z11" s="140"/>
      <c r="AA11" s="62">
        <v>15208000</v>
      </c>
    </row>
    <row r="12" spans="1:27" ht="12.75">
      <c r="A12" s="138" t="s">
        <v>81</v>
      </c>
      <c r="B12" s="136"/>
      <c r="C12" s="155"/>
      <c r="D12" s="155"/>
      <c r="E12" s="156">
        <v>300000</v>
      </c>
      <c r="F12" s="60">
        <v>400000</v>
      </c>
      <c r="G12" s="60"/>
      <c r="H12" s="60"/>
      <c r="I12" s="60"/>
      <c r="J12" s="60"/>
      <c r="K12" s="60"/>
      <c r="L12" s="60">
        <v>171230</v>
      </c>
      <c r="M12" s="60"/>
      <c r="N12" s="60">
        <v>171230</v>
      </c>
      <c r="O12" s="60">
        <v>91215</v>
      </c>
      <c r="P12" s="60"/>
      <c r="Q12" s="60"/>
      <c r="R12" s="60">
        <v>91215</v>
      </c>
      <c r="S12" s="60"/>
      <c r="T12" s="60"/>
      <c r="U12" s="60"/>
      <c r="V12" s="60"/>
      <c r="W12" s="60">
        <v>262445</v>
      </c>
      <c r="X12" s="60"/>
      <c r="Y12" s="60">
        <v>262445</v>
      </c>
      <c r="Z12" s="140"/>
      <c r="AA12" s="62">
        <v>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5391583</v>
      </c>
      <c r="D15" s="153">
        <f>SUM(D16:D18)</f>
        <v>0</v>
      </c>
      <c r="E15" s="154">
        <f t="shared" si="2"/>
        <v>15656800</v>
      </c>
      <c r="F15" s="100">
        <f t="shared" si="2"/>
        <v>27794673</v>
      </c>
      <c r="G15" s="100">
        <f t="shared" si="2"/>
        <v>0</v>
      </c>
      <c r="H15" s="100">
        <f t="shared" si="2"/>
        <v>1863715</v>
      </c>
      <c r="I15" s="100">
        <f t="shared" si="2"/>
        <v>0</v>
      </c>
      <c r="J15" s="100">
        <f t="shared" si="2"/>
        <v>1863715</v>
      </c>
      <c r="K15" s="100">
        <f t="shared" si="2"/>
        <v>2042217</v>
      </c>
      <c r="L15" s="100">
        <f t="shared" si="2"/>
        <v>976186</v>
      </c>
      <c r="M15" s="100">
        <f t="shared" si="2"/>
        <v>833346</v>
      </c>
      <c r="N15" s="100">
        <f t="shared" si="2"/>
        <v>3851749</v>
      </c>
      <c r="O15" s="100">
        <f t="shared" si="2"/>
        <v>0</v>
      </c>
      <c r="P15" s="100">
        <f t="shared" si="2"/>
        <v>38297</v>
      </c>
      <c r="Q15" s="100">
        <f t="shared" si="2"/>
        <v>3141976</v>
      </c>
      <c r="R15" s="100">
        <f t="shared" si="2"/>
        <v>3180273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8895737</v>
      </c>
      <c r="X15" s="100">
        <f t="shared" si="2"/>
        <v>0</v>
      </c>
      <c r="Y15" s="100">
        <f t="shared" si="2"/>
        <v>8895737</v>
      </c>
      <c r="Z15" s="137">
        <f>+IF(X15&lt;&gt;0,+(Y15/X15)*100,0)</f>
        <v>0</v>
      </c>
      <c r="AA15" s="102">
        <f>SUM(AA16:AA18)</f>
        <v>27794673</v>
      </c>
    </row>
    <row r="16" spans="1:27" ht="12.75">
      <c r="A16" s="138" t="s">
        <v>85</v>
      </c>
      <c r="B16" s="136"/>
      <c r="C16" s="155"/>
      <c r="D16" s="155"/>
      <c r="E16" s="156"/>
      <c r="F16" s="60">
        <v>2460000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2460000</v>
      </c>
    </row>
    <row r="17" spans="1:27" ht="12.75">
      <c r="A17" s="138" t="s">
        <v>86</v>
      </c>
      <c r="B17" s="136"/>
      <c r="C17" s="155">
        <v>5391583</v>
      </c>
      <c r="D17" s="155"/>
      <c r="E17" s="156">
        <v>15596800</v>
      </c>
      <c r="F17" s="60">
        <v>25274673</v>
      </c>
      <c r="G17" s="60"/>
      <c r="H17" s="60">
        <v>1863715</v>
      </c>
      <c r="I17" s="60"/>
      <c r="J17" s="60">
        <v>1863715</v>
      </c>
      <c r="K17" s="60">
        <v>1995717</v>
      </c>
      <c r="L17" s="60">
        <v>976186</v>
      </c>
      <c r="M17" s="60">
        <v>833346</v>
      </c>
      <c r="N17" s="60">
        <v>3805249</v>
      </c>
      <c r="O17" s="60"/>
      <c r="P17" s="60">
        <v>38297</v>
      </c>
      <c r="Q17" s="60">
        <v>3141976</v>
      </c>
      <c r="R17" s="60">
        <v>3180273</v>
      </c>
      <c r="S17" s="60"/>
      <c r="T17" s="60"/>
      <c r="U17" s="60"/>
      <c r="V17" s="60"/>
      <c r="W17" s="60">
        <v>8849237</v>
      </c>
      <c r="X17" s="60"/>
      <c r="Y17" s="60">
        <v>8849237</v>
      </c>
      <c r="Z17" s="140"/>
      <c r="AA17" s="62">
        <v>25274673</v>
      </c>
    </row>
    <row r="18" spans="1:27" ht="12.75">
      <c r="A18" s="138" t="s">
        <v>87</v>
      </c>
      <c r="B18" s="136"/>
      <c r="C18" s="155"/>
      <c r="D18" s="155"/>
      <c r="E18" s="156">
        <v>60000</v>
      </c>
      <c r="F18" s="60">
        <v>60000</v>
      </c>
      <c r="G18" s="60"/>
      <c r="H18" s="60"/>
      <c r="I18" s="60"/>
      <c r="J18" s="60"/>
      <c r="K18" s="60">
        <v>46500</v>
      </c>
      <c r="L18" s="60"/>
      <c r="M18" s="60"/>
      <c r="N18" s="60">
        <v>46500</v>
      </c>
      <c r="O18" s="60"/>
      <c r="P18" s="60"/>
      <c r="Q18" s="60"/>
      <c r="R18" s="60"/>
      <c r="S18" s="60"/>
      <c r="T18" s="60"/>
      <c r="U18" s="60"/>
      <c r="V18" s="60"/>
      <c r="W18" s="60">
        <v>46500</v>
      </c>
      <c r="X18" s="60"/>
      <c r="Y18" s="60">
        <v>46500</v>
      </c>
      <c r="Z18" s="140"/>
      <c r="AA18" s="62">
        <v>60000</v>
      </c>
    </row>
    <row r="19" spans="1:27" ht="12.75">
      <c r="A19" s="135" t="s">
        <v>88</v>
      </c>
      <c r="B19" s="142"/>
      <c r="C19" s="153">
        <f aca="true" t="shared" si="3" ref="C19:Y19">SUM(C20:C23)</f>
        <v>21661604</v>
      </c>
      <c r="D19" s="153">
        <f>SUM(D20:D23)</f>
        <v>0</v>
      </c>
      <c r="E19" s="154">
        <f t="shared" si="3"/>
        <v>53110200</v>
      </c>
      <c r="F19" s="100">
        <f t="shared" si="3"/>
        <v>41132327</v>
      </c>
      <c r="G19" s="100">
        <f t="shared" si="3"/>
        <v>0</v>
      </c>
      <c r="H19" s="100">
        <f t="shared" si="3"/>
        <v>1926404</v>
      </c>
      <c r="I19" s="100">
        <f t="shared" si="3"/>
        <v>1768648</v>
      </c>
      <c r="J19" s="100">
        <f t="shared" si="3"/>
        <v>3695052</v>
      </c>
      <c r="K19" s="100">
        <f t="shared" si="3"/>
        <v>1067524</v>
      </c>
      <c r="L19" s="100">
        <f t="shared" si="3"/>
        <v>0</v>
      </c>
      <c r="M19" s="100">
        <f t="shared" si="3"/>
        <v>5100292</v>
      </c>
      <c r="N19" s="100">
        <f t="shared" si="3"/>
        <v>6167816</v>
      </c>
      <c r="O19" s="100">
        <f t="shared" si="3"/>
        <v>2108089</v>
      </c>
      <c r="P19" s="100">
        <f t="shared" si="3"/>
        <v>4207470</v>
      </c>
      <c r="Q19" s="100">
        <f t="shared" si="3"/>
        <v>2664187</v>
      </c>
      <c r="R19" s="100">
        <f t="shared" si="3"/>
        <v>8979746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18842614</v>
      </c>
      <c r="X19" s="100">
        <f t="shared" si="3"/>
        <v>0</v>
      </c>
      <c r="Y19" s="100">
        <f t="shared" si="3"/>
        <v>18842614</v>
      </c>
      <c r="Z19" s="137">
        <f>+IF(X19&lt;&gt;0,+(Y19/X19)*100,0)</f>
        <v>0</v>
      </c>
      <c r="AA19" s="102">
        <f>SUM(AA20:AA23)</f>
        <v>41132327</v>
      </c>
    </row>
    <row r="20" spans="1:27" ht="12.75">
      <c r="A20" s="138" t="s">
        <v>89</v>
      </c>
      <c r="B20" s="136"/>
      <c r="C20" s="155">
        <v>9703169</v>
      </c>
      <c r="D20" s="155"/>
      <c r="E20" s="156">
        <v>13850000</v>
      </c>
      <c r="F20" s="60">
        <v>17065974</v>
      </c>
      <c r="G20" s="60"/>
      <c r="H20" s="60">
        <v>684404</v>
      </c>
      <c r="I20" s="60"/>
      <c r="J20" s="60">
        <v>684404</v>
      </c>
      <c r="K20" s="60">
        <v>48039</v>
      </c>
      <c r="L20" s="60"/>
      <c r="M20" s="60">
        <v>3622924</v>
      </c>
      <c r="N20" s="60">
        <v>3670963</v>
      </c>
      <c r="O20" s="60">
        <v>1964910</v>
      </c>
      <c r="P20" s="60"/>
      <c r="Q20" s="60">
        <v>2421450</v>
      </c>
      <c r="R20" s="60">
        <v>4386360</v>
      </c>
      <c r="S20" s="60"/>
      <c r="T20" s="60"/>
      <c r="U20" s="60"/>
      <c r="V20" s="60"/>
      <c r="W20" s="60">
        <v>8741727</v>
      </c>
      <c r="X20" s="60"/>
      <c r="Y20" s="60">
        <v>8741727</v>
      </c>
      <c r="Z20" s="140"/>
      <c r="AA20" s="62">
        <v>17065974</v>
      </c>
    </row>
    <row r="21" spans="1:27" ht="12.75">
      <c r="A21" s="138" t="s">
        <v>90</v>
      </c>
      <c r="B21" s="136"/>
      <c r="C21" s="155">
        <v>11261482</v>
      </c>
      <c r="D21" s="155"/>
      <c r="E21" s="156">
        <v>28000000</v>
      </c>
      <c r="F21" s="60">
        <v>23522082</v>
      </c>
      <c r="G21" s="60"/>
      <c r="H21" s="60">
        <v>1242000</v>
      </c>
      <c r="I21" s="60">
        <v>1044148</v>
      </c>
      <c r="J21" s="60">
        <v>2286148</v>
      </c>
      <c r="K21" s="60">
        <v>547285</v>
      </c>
      <c r="L21" s="60"/>
      <c r="M21" s="60">
        <v>286358</v>
      </c>
      <c r="N21" s="60">
        <v>833643</v>
      </c>
      <c r="O21" s="60">
        <v>143179</v>
      </c>
      <c r="P21" s="60">
        <v>3203524</v>
      </c>
      <c r="Q21" s="60">
        <v>3392214</v>
      </c>
      <c r="R21" s="60">
        <v>6738917</v>
      </c>
      <c r="S21" s="60"/>
      <c r="T21" s="60"/>
      <c r="U21" s="60"/>
      <c r="V21" s="60"/>
      <c r="W21" s="60">
        <v>9858708</v>
      </c>
      <c r="X21" s="60"/>
      <c r="Y21" s="60">
        <v>9858708</v>
      </c>
      <c r="Z21" s="140"/>
      <c r="AA21" s="62">
        <v>23522082</v>
      </c>
    </row>
    <row r="22" spans="1:27" ht="12.75">
      <c r="A22" s="138" t="s">
        <v>91</v>
      </c>
      <c r="B22" s="136"/>
      <c r="C22" s="157">
        <v>696953</v>
      </c>
      <c r="D22" s="157"/>
      <c r="E22" s="158">
        <v>11260200</v>
      </c>
      <c r="F22" s="159">
        <v>544271</v>
      </c>
      <c r="G22" s="159"/>
      <c r="H22" s="159"/>
      <c r="I22" s="159">
        <v>724500</v>
      </c>
      <c r="J22" s="159">
        <v>724500</v>
      </c>
      <c r="K22" s="159">
        <v>472200</v>
      </c>
      <c r="L22" s="159"/>
      <c r="M22" s="159">
        <v>1191010</v>
      </c>
      <c r="N22" s="159">
        <v>1663210</v>
      </c>
      <c r="O22" s="159"/>
      <c r="P22" s="159">
        <v>1003946</v>
      </c>
      <c r="Q22" s="159">
        <v>-3149477</v>
      </c>
      <c r="R22" s="159">
        <v>-2145531</v>
      </c>
      <c r="S22" s="159"/>
      <c r="T22" s="159"/>
      <c r="U22" s="159"/>
      <c r="V22" s="159"/>
      <c r="W22" s="159">
        <v>242179</v>
      </c>
      <c r="X22" s="159"/>
      <c r="Y22" s="159">
        <v>242179</v>
      </c>
      <c r="Z22" s="141"/>
      <c r="AA22" s="225">
        <v>544271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34574663</v>
      </c>
      <c r="D25" s="217">
        <f>+D5+D9+D15+D19+D24</f>
        <v>0</v>
      </c>
      <c r="E25" s="230">
        <f t="shared" si="4"/>
        <v>95562925</v>
      </c>
      <c r="F25" s="219">
        <f t="shared" si="4"/>
        <v>96422925</v>
      </c>
      <c r="G25" s="219">
        <f t="shared" si="4"/>
        <v>0</v>
      </c>
      <c r="H25" s="219">
        <f t="shared" si="4"/>
        <v>3852163</v>
      </c>
      <c r="I25" s="219">
        <f t="shared" si="4"/>
        <v>1786441</v>
      </c>
      <c r="J25" s="219">
        <f t="shared" si="4"/>
        <v>5638604</v>
      </c>
      <c r="K25" s="219">
        <f t="shared" si="4"/>
        <v>3193497</v>
      </c>
      <c r="L25" s="219">
        <f t="shared" si="4"/>
        <v>1206664</v>
      </c>
      <c r="M25" s="219">
        <f t="shared" si="4"/>
        <v>6609710</v>
      </c>
      <c r="N25" s="219">
        <f t="shared" si="4"/>
        <v>11009871</v>
      </c>
      <c r="O25" s="219">
        <f t="shared" si="4"/>
        <v>2199304</v>
      </c>
      <c r="P25" s="219">
        <f t="shared" si="4"/>
        <v>4424419</v>
      </c>
      <c r="Q25" s="219">
        <f t="shared" si="4"/>
        <v>7678398</v>
      </c>
      <c r="R25" s="219">
        <f t="shared" si="4"/>
        <v>14302121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30950596</v>
      </c>
      <c r="X25" s="219">
        <f t="shared" si="4"/>
        <v>0</v>
      </c>
      <c r="Y25" s="219">
        <f t="shared" si="4"/>
        <v>30950596</v>
      </c>
      <c r="Z25" s="231">
        <f>+IF(X25&lt;&gt;0,+(Y25/X25)*100,0)</f>
        <v>0</v>
      </c>
      <c r="AA25" s="232">
        <f>+AA5+AA9+AA15+AA19+AA24</f>
        <v>96422925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26199175</v>
      </c>
      <c r="D28" s="155"/>
      <c r="E28" s="156">
        <v>72915000</v>
      </c>
      <c r="F28" s="60">
        <v>71015000</v>
      </c>
      <c r="G28" s="60"/>
      <c r="H28" s="60">
        <v>3790119</v>
      </c>
      <c r="I28" s="60">
        <v>1768648</v>
      </c>
      <c r="J28" s="60">
        <v>5558767</v>
      </c>
      <c r="K28" s="60">
        <v>3063241</v>
      </c>
      <c r="L28" s="60">
        <v>976186</v>
      </c>
      <c r="M28" s="60">
        <v>6609710</v>
      </c>
      <c r="N28" s="60">
        <v>10649137</v>
      </c>
      <c r="O28" s="60">
        <v>2108089</v>
      </c>
      <c r="P28" s="60">
        <v>4245767</v>
      </c>
      <c r="Q28" s="60">
        <v>7618546</v>
      </c>
      <c r="R28" s="60">
        <v>13972402</v>
      </c>
      <c r="S28" s="60"/>
      <c r="T28" s="60"/>
      <c r="U28" s="60"/>
      <c r="V28" s="60"/>
      <c r="W28" s="60">
        <v>30180306</v>
      </c>
      <c r="X28" s="60"/>
      <c r="Y28" s="60">
        <v>30180306</v>
      </c>
      <c r="Z28" s="140"/>
      <c r="AA28" s="155">
        <v>71015000</v>
      </c>
    </row>
    <row r="29" spans="1:27" ht="12.75">
      <c r="A29" s="234" t="s">
        <v>134</v>
      </c>
      <c r="B29" s="136"/>
      <c r="C29" s="155">
        <v>4469549</v>
      </c>
      <c r="D29" s="155"/>
      <c r="E29" s="156">
        <v>4204000</v>
      </c>
      <c r="F29" s="60">
        <v>4504000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55920</v>
      </c>
      <c r="R29" s="60">
        <v>55920</v>
      </c>
      <c r="S29" s="60"/>
      <c r="T29" s="60"/>
      <c r="U29" s="60"/>
      <c r="V29" s="60"/>
      <c r="W29" s="60">
        <v>55920</v>
      </c>
      <c r="X29" s="60"/>
      <c r="Y29" s="60">
        <v>55920</v>
      </c>
      <c r="Z29" s="140"/>
      <c r="AA29" s="62">
        <v>4504000</v>
      </c>
    </row>
    <row r="30" spans="1:27" ht="12.75">
      <c r="A30" s="234" t="s">
        <v>135</v>
      </c>
      <c r="B30" s="136"/>
      <c r="C30" s="157">
        <v>439688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217530</v>
      </c>
      <c r="D31" s="155"/>
      <c r="E31" s="156">
        <v>1566000</v>
      </c>
      <c r="F31" s="60">
        <v>2796000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2796000</v>
      </c>
    </row>
    <row r="32" spans="1:27" ht="12.75">
      <c r="A32" s="236" t="s">
        <v>46</v>
      </c>
      <c r="B32" s="136"/>
      <c r="C32" s="210">
        <f aca="true" t="shared" si="5" ref="C32:Y32">SUM(C28:C31)</f>
        <v>31325942</v>
      </c>
      <c r="D32" s="210">
        <f>SUM(D28:D31)</f>
        <v>0</v>
      </c>
      <c r="E32" s="211">
        <f t="shared" si="5"/>
        <v>78685000</v>
      </c>
      <c r="F32" s="77">
        <f t="shared" si="5"/>
        <v>78315000</v>
      </c>
      <c r="G32" s="77">
        <f t="shared" si="5"/>
        <v>0</v>
      </c>
      <c r="H32" s="77">
        <f t="shared" si="5"/>
        <v>3790119</v>
      </c>
      <c r="I32" s="77">
        <f t="shared" si="5"/>
        <v>1768648</v>
      </c>
      <c r="J32" s="77">
        <f t="shared" si="5"/>
        <v>5558767</v>
      </c>
      <c r="K32" s="77">
        <f t="shared" si="5"/>
        <v>3063241</v>
      </c>
      <c r="L32" s="77">
        <f t="shared" si="5"/>
        <v>976186</v>
      </c>
      <c r="M32" s="77">
        <f t="shared" si="5"/>
        <v>6609710</v>
      </c>
      <c r="N32" s="77">
        <f t="shared" si="5"/>
        <v>10649137</v>
      </c>
      <c r="O32" s="77">
        <f t="shared" si="5"/>
        <v>2108089</v>
      </c>
      <c r="P32" s="77">
        <f t="shared" si="5"/>
        <v>4245767</v>
      </c>
      <c r="Q32" s="77">
        <f t="shared" si="5"/>
        <v>7674466</v>
      </c>
      <c r="R32" s="77">
        <f t="shared" si="5"/>
        <v>14028322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30236226</v>
      </c>
      <c r="X32" s="77">
        <f t="shared" si="5"/>
        <v>0</v>
      </c>
      <c r="Y32" s="77">
        <f t="shared" si="5"/>
        <v>30236226</v>
      </c>
      <c r="Z32" s="212">
        <f>+IF(X32&lt;&gt;0,+(Y32/X32)*100,0)</f>
        <v>0</v>
      </c>
      <c r="AA32" s="79">
        <f>SUM(AA28:AA31)</f>
        <v>78315000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3248721</v>
      </c>
      <c r="D35" s="155"/>
      <c r="E35" s="156">
        <v>16877925</v>
      </c>
      <c r="F35" s="60">
        <v>18107925</v>
      </c>
      <c r="G35" s="60"/>
      <c r="H35" s="60">
        <v>62044</v>
      </c>
      <c r="I35" s="60">
        <v>17793</v>
      </c>
      <c r="J35" s="60">
        <v>79837</v>
      </c>
      <c r="K35" s="60">
        <v>130256</v>
      </c>
      <c r="L35" s="60">
        <v>230478</v>
      </c>
      <c r="M35" s="60"/>
      <c r="N35" s="60">
        <v>360734</v>
      </c>
      <c r="O35" s="60">
        <v>91215</v>
      </c>
      <c r="P35" s="60">
        <v>178652</v>
      </c>
      <c r="Q35" s="60">
        <v>3932</v>
      </c>
      <c r="R35" s="60">
        <v>273799</v>
      </c>
      <c r="S35" s="60"/>
      <c r="T35" s="60"/>
      <c r="U35" s="60"/>
      <c r="V35" s="60"/>
      <c r="W35" s="60">
        <v>714370</v>
      </c>
      <c r="X35" s="60"/>
      <c r="Y35" s="60">
        <v>714370</v>
      </c>
      <c r="Z35" s="140"/>
      <c r="AA35" s="62">
        <v>18107925</v>
      </c>
    </row>
    <row r="36" spans="1:27" ht="12.75">
      <c r="A36" s="238" t="s">
        <v>139</v>
      </c>
      <c r="B36" s="149"/>
      <c r="C36" s="222">
        <f aca="true" t="shared" si="6" ref="C36:Y36">SUM(C32:C35)</f>
        <v>34574663</v>
      </c>
      <c r="D36" s="222">
        <f>SUM(D32:D35)</f>
        <v>0</v>
      </c>
      <c r="E36" s="218">
        <f t="shared" si="6"/>
        <v>95562925</v>
      </c>
      <c r="F36" s="220">
        <f t="shared" si="6"/>
        <v>96422925</v>
      </c>
      <c r="G36" s="220">
        <f t="shared" si="6"/>
        <v>0</v>
      </c>
      <c r="H36" s="220">
        <f t="shared" si="6"/>
        <v>3852163</v>
      </c>
      <c r="I36" s="220">
        <f t="shared" si="6"/>
        <v>1786441</v>
      </c>
      <c r="J36" s="220">
        <f t="shared" si="6"/>
        <v>5638604</v>
      </c>
      <c r="K36" s="220">
        <f t="shared" si="6"/>
        <v>3193497</v>
      </c>
      <c r="L36" s="220">
        <f t="shared" si="6"/>
        <v>1206664</v>
      </c>
      <c r="M36" s="220">
        <f t="shared" si="6"/>
        <v>6609710</v>
      </c>
      <c r="N36" s="220">
        <f t="shared" si="6"/>
        <v>11009871</v>
      </c>
      <c r="O36" s="220">
        <f t="shared" si="6"/>
        <v>2199304</v>
      </c>
      <c r="P36" s="220">
        <f t="shared" si="6"/>
        <v>4424419</v>
      </c>
      <c r="Q36" s="220">
        <f t="shared" si="6"/>
        <v>7678398</v>
      </c>
      <c r="R36" s="220">
        <f t="shared" si="6"/>
        <v>14302121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30950596</v>
      </c>
      <c r="X36" s="220">
        <f t="shared" si="6"/>
        <v>0</v>
      </c>
      <c r="Y36" s="220">
        <f t="shared" si="6"/>
        <v>30950596</v>
      </c>
      <c r="Z36" s="221">
        <f>+IF(X36&lt;&gt;0,+(Y36/X36)*100,0)</f>
        <v>0</v>
      </c>
      <c r="AA36" s="239">
        <f>SUM(AA32:AA35)</f>
        <v>96422925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1614657</v>
      </c>
      <c r="D6" s="155"/>
      <c r="E6" s="59">
        <v>9665789</v>
      </c>
      <c r="F6" s="60">
        <v>9027153</v>
      </c>
      <c r="G6" s="60">
        <v>15988627</v>
      </c>
      <c r="H6" s="60">
        <v>-2279729</v>
      </c>
      <c r="I6" s="60">
        <v>-3351073</v>
      </c>
      <c r="J6" s="60">
        <v>-3351073</v>
      </c>
      <c r="K6" s="60">
        <v>-1628640</v>
      </c>
      <c r="L6" s="60">
        <v>-3136305</v>
      </c>
      <c r="M6" s="60">
        <v>15796436</v>
      </c>
      <c r="N6" s="60">
        <v>15796436</v>
      </c>
      <c r="O6" s="60">
        <v>18454937</v>
      </c>
      <c r="P6" s="60">
        <v>632635</v>
      </c>
      <c r="Q6" s="60">
        <v>-829341</v>
      </c>
      <c r="R6" s="60">
        <v>-829341</v>
      </c>
      <c r="S6" s="60"/>
      <c r="T6" s="60"/>
      <c r="U6" s="60"/>
      <c r="V6" s="60"/>
      <c r="W6" s="60">
        <v>-829341</v>
      </c>
      <c r="X6" s="60">
        <v>6770365</v>
      </c>
      <c r="Y6" s="60">
        <v>-7599706</v>
      </c>
      <c r="Z6" s="140">
        <v>-112.25</v>
      </c>
      <c r="AA6" s="62">
        <v>9027153</v>
      </c>
    </row>
    <row r="7" spans="1:27" ht="12.75">
      <c r="A7" s="249" t="s">
        <v>144</v>
      </c>
      <c r="B7" s="182"/>
      <c r="C7" s="155">
        <v>9700294</v>
      </c>
      <c r="D7" s="155"/>
      <c r="E7" s="59"/>
      <c r="F7" s="60"/>
      <c r="G7" s="60">
        <v>33050000</v>
      </c>
      <c r="H7" s="60">
        <v>37919967</v>
      </c>
      <c r="I7" s="60">
        <v>29286953</v>
      </c>
      <c r="J7" s="60">
        <v>29286953</v>
      </c>
      <c r="K7" s="60">
        <v>33752026</v>
      </c>
      <c r="L7" s="60">
        <v>39354031</v>
      </c>
      <c r="M7" s="60">
        <v>43693153</v>
      </c>
      <c r="N7" s="60">
        <v>43693153</v>
      </c>
      <c r="O7" s="60">
        <v>43693153</v>
      </c>
      <c r="P7" s="60">
        <v>51068153</v>
      </c>
      <c r="Q7" s="60">
        <v>76485061</v>
      </c>
      <c r="R7" s="60">
        <v>76485061</v>
      </c>
      <c r="S7" s="60"/>
      <c r="T7" s="60"/>
      <c r="U7" s="60"/>
      <c r="V7" s="60"/>
      <c r="W7" s="60">
        <v>76485061</v>
      </c>
      <c r="X7" s="60"/>
      <c r="Y7" s="60">
        <v>76485061</v>
      </c>
      <c r="Z7" s="140"/>
      <c r="AA7" s="62"/>
    </row>
    <row r="8" spans="1:27" ht="12.75">
      <c r="A8" s="249" t="s">
        <v>145</v>
      </c>
      <c r="B8" s="182"/>
      <c r="C8" s="155">
        <v>111177126</v>
      </c>
      <c r="D8" s="155"/>
      <c r="E8" s="59">
        <v>133974717</v>
      </c>
      <c r="F8" s="60">
        <v>133974717</v>
      </c>
      <c r="G8" s="60">
        <v>17866712</v>
      </c>
      <c r="H8" s="60">
        <v>25165847</v>
      </c>
      <c r="I8" s="60">
        <v>-16220720</v>
      </c>
      <c r="J8" s="60">
        <v>-16220720</v>
      </c>
      <c r="K8" s="60">
        <v>-13424385</v>
      </c>
      <c r="L8" s="60">
        <v>-11660021</v>
      </c>
      <c r="M8" s="60">
        <v>-12932642</v>
      </c>
      <c r="N8" s="60">
        <v>-12932642</v>
      </c>
      <c r="O8" s="60">
        <v>-2269085</v>
      </c>
      <c r="P8" s="60">
        <v>7524777</v>
      </c>
      <c r="Q8" s="60">
        <v>14177276</v>
      </c>
      <c r="R8" s="60">
        <v>14177276</v>
      </c>
      <c r="S8" s="60"/>
      <c r="T8" s="60"/>
      <c r="U8" s="60"/>
      <c r="V8" s="60"/>
      <c r="W8" s="60">
        <v>14177276</v>
      </c>
      <c r="X8" s="60">
        <v>100481038</v>
      </c>
      <c r="Y8" s="60">
        <v>-86303762</v>
      </c>
      <c r="Z8" s="140">
        <v>-85.89</v>
      </c>
      <c r="AA8" s="62">
        <v>133974717</v>
      </c>
    </row>
    <row r="9" spans="1:27" ht="12.75">
      <c r="A9" s="249" t="s">
        <v>146</v>
      </c>
      <c r="B9" s="182"/>
      <c r="C9" s="155">
        <v>9010634</v>
      </c>
      <c r="D9" s="155"/>
      <c r="E9" s="59">
        <v>12313475</v>
      </c>
      <c r="F9" s="60">
        <v>12313475</v>
      </c>
      <c r="G9" s="60">
        <v>-2953610</v>
      </c>
      <c r="H9" s="60">
        <v>2543058</v>
      </c>
      <c r="I9" s="60">
        <v>12346367</v>
      </c>
      <c r="J9" s="60">
        <v>12346367</v>
      </c>
      <c r="K9" s="60">
        <v>10964114</v>
      </c>
      <c r="L9" s="60">
        <v>15766939</v>
      </c>
      <c r="M9" s="60">
        <v>12758894</v>
      </c>
      <c r="N9" s="60">
        <v>12758894</v>
      </c>
      <c r="O9" s="60">
        <v>19643841</v>
      </c>
      <c r="P9" s="60">
        <v>22274714</v>
      </c>
      <c r="Q9" s="60">
        <v>27515860</v>
      </c>
      <c r="R9" s="60">
        <v>27515860</v>
      </c>
      <c r="S9" s="60"/>
      <c r="T9" s="60"/>
      <c r="U9" s="60"/>
      <c r="V9" s="60"/>
      <c r="W9" s="60">
        <v>27515860</v>
      </c>
      <c r="X9" s="60">
        <v>9235106</v>
      </c>
      <c r="Y9" s="60">
        <v>18280754</v>
      </c>
      <c r="Z9" s="140">
        <v>197.95</v>
      </c>
      <c r="AA9" s="62">
        <v>12313475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3570618</v>
      </c>
      <c r="D11" s="155"/>
      <c r="E11" s="59">
        <v>3231942</v>
      </c>
      <c r="F11" s="60">
        <v>3231942</v>
      </c>
      <c r="G11" s="60">
        <v>401559</v>
      </c>
      <c r="H11" s="60">
        <v>-158118</v>
      </c>
      <c r="I11" s="60">
        <v>92457</v>
      </c>
      <c r="J11" s="60">
        <v>92457</v>
      </c>
      <c r="K11" s="60">
        <v>505516</v>
      </c>
      <c r="L11" s="60">
        <v>1055965</v>
      </c>
      <c r="M11" s="60">
        <v>276469</v>
      </c>
      <c r="N11" s="60">
        <v>276469</v>
      </c>
      <c r="O11" s="60">
        <v>827492</v>
      </c>
      <c r="P11" s="60">
        <v>1375786</v>
      </c>
      <c r="Q11" s="60">
        <v>1328333</v>
      </c>
      <c r="R11" s="60">
        <v>1328333</v>
      </c>
      <c r="S11" s="60"/>
      <c r="T11" s="60"/>
      <c r="U11" s="60"/>
      <c r="V11" s="60"/>
      <c r="W11" s="60">
        <v>1328333</v>
      </c>
      <c r="X11" s="60">
        <v>2423957</v>
      </c>
      <c r="Y11" s="60">
        <v>-1095624</v>
      </c>
      <c r="Z11" s="140">
        <v>-45.2</v>
      </c>
      <c r="AA11" s="62">
        <v>3231942</v>
      </c>
    </row>
    <row r="12" spans="1:27" ht="12.75">
      <c r="A12" s="250" t="s">
        <v>56</v>
      </c>
      <c r="B12" s="251"/>
      <c r="C12" s="168">
        <f aca="true" t="shared" si="0" ref="C12:Y12">SUM(C6:C11)</f>
        <v>135073329</v>
      </c>
      <c r="D12" s="168">
        <f>SUM(D6:D11)</f>
        <v>0</v>
      </c>
      <c r="E12" s="72">
        <f t="shared" si="0"/>
        <v>159185923</v>
      </c>
      <c r="F12" s="73">
        <f t="shared" si="0"/>
        <v>158547287</v>
      </c>
      <c r="G12" s="73">
        <f t="shared" si="0"/>
        <v>64353288</v>
      </c>
      <c r="H12" s="73">
        <f t="shared" si="0"/>
        <v>63191025</v>
      </c>
      <c r="I12" s="73">
        <f t="shared" si="0"/>
        <v>22153984</v>
      </c>
      <c r="J12" s="73">
        <f t="shared" si="0"/>
        <v>22153984</v>
      </c>
      <c r="K12" s="73">
        <f t="shared" si="0"/>
        <v>30168631</v>
      </c>
      <c r="L12" s="73">
        <f t="shared" si="0"/>
        <v>41380609</v>
      </c>
      <c r="M12" s="73">
        <f t="shared" si="0"/>
        <v>59592310</v>
      </c>
      <c r="N12" s="73">
        <f t="shared" si="0"/>
        <v>59592310</v>
      </c>
      <c r="O12" s="73">
        <f t="shared" si="0"/>
        <v>80350338</v>
      </c>
      <c r="P12" s="73">
        <f t="shared" si="0"/>
        <v>82876065</v>
      </c>
      <c r="Q12" s="73">
        <f t="shared" si="0"/>
        <v>118677189</v>
      </c>
      <c r="R12" s="73">
        <f t="shared" si="0"/>
        <v>118677189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118677189</v>
      </c>
      <c r="X12" s="73">
        <f t="shared" si="0"/>
        <v>118910466</v>
      </c>
      <c r="Y12" s="73">
        <f t="shared" si="0"/>
        <v>-233277</v>
      </c>
      <c r="Z12" s="170">
        <f>+IF(X12&lt;&gt;0,+(Y12/X12)*100,0)</f>
        <v>-0.19617869464913207</v>
      </c>
      <c r="AA12" s="74">
        <f>SUM(AA6:AA11)</f>
        <v>158547287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198779297</v>
      </c>
      <c r="D17" s="155"/>
      <c r="E17" s="59">
        <v>182217984</v>
      </c>
      <c r="F17" s="60">
        <v>182217984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136663488</v>
      </c>
      <c r="Y17" s="60">
        <v>-136663488</v>
      </c>
      <c r="Z17" s="140">
        <v>-100</v>
      </c>
      <c r="AA17" s="62">
        <v>182217984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610370986</v>
      </c>
      <c r="D19" s="155"/>
      <c r="E19" s="59">
        <v>691980778</v>
      </c>
      <c r="F19" s="60">
        <v>687976778</v>
      </c>
      <c r="G19" s="60"/>
      <c r="H19" s="60">
        <v>3852163</v>
      </c>
      <c r="I19" s="60">
        <v>5638604</v>
      </c>
      <c r="J19" s="60">
        <v>5638604</v>
      </c>
      <c r="K19" s="60">
        <v>8832101</v>
      </c>
      <c r="L19" s="60">
        <v>10038765</v>
      </c>
      <c r="M19" s="60">
        <v>16648475</v>
      </c>
      <c r="N19" s="60">
        <v>16648475</v>
      </c>
      <c r="O19" s="60">
        <v>18847779</v>
      </c>
      <c r="P19" s="60">
        <v>23272198</v>
      </c>
      <c r="Q19" s="60">
        <v>30950594</v>
      </c>
      <c r="R19" s="60">
        <v>30950594</v>
      </c>
      <c r="S19" s="60"/>
      <c r="T19" s="60"/>
      <c r="U19" s="60"/>
      <c r="V19" s="60"/>
      <c r="W19" s="60">
        <v>30950594</v>
      </c>
      <c r="X19" s="60">
        <v>515982584</v>
      </c>
      <c r="Y19" s="60">
        <v>-485031990</v>
      </c>
      <c r="Z19" s="140">
        <v>-94</v>
      </c>
      <c r="AA19" s="62">
        <v>687976778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3375824</v>
      </c>
      <c r="D22" s="155"/>
      <c r="E22" s="59">
        <v>2384564</v>
      </c>
      <c r="F22" s="60">
        <v>2384564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1788423</v>
      </c>
      <c r="Y22" s="60">
        <v>-1788423</v>
      </c>
      <c r="Z22" s="140">
        <v>-100</v>
      </c>
      <c r="AA22" s="62">
        <v>2384564</v>
      </c>
    </row>
    <row r="23" spans="1:27" ht="12.75">
      <c r="A23" s="249" t="s">
        <v>158</v>
      </c>
      <c r="B23" s="182"/>
      <c r="C23" s="155">
        <v>4662664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817188771</v>
      </c>
      <c r="D24" s="168">
        <f>SUM(D15:D23)</f>
        <v>0</v>
      </c>
      <c r="E24" s="76">
        <f t="shared" si="1"/>
        <v>876583326</v>
      </c>
      <c r="F24" s="77">
        <f t="shared" si="1"/>
        <v>872579326</v>
      </c>
      <c r="G24" s="77">
        <f t="shared" si="1"/>
        <v>0</v>
      </c>
      <c r="H24" s="77">
        <f t="shared" si="1"/>
        <v>3852163</v>
      </c>
      <c r="I24" s="77">
        <f t="shared" si="1"/>
        <v>5638604</v>
      </c>
      <c r="J24" s="77">
        <f t="shared" si="1"/>
        <v>5638604</v>
      </c>
      <c r="K24" s="77">
        <f t="shared" si="1"/>
        <v>8832101</v>
      </c>
      <c r="L24" s="77">
        <f t="shared" si="1"/>
        <v>10038765</v>
      </c>
      <c r="M24" s="77">
        <f t="shared" si="1"/>
        <v>16648475</v>
      </c>
      <c r="N24" s="77">
        <f t="shared" si="1"/>
        <v>16648475</v>
      </c>
      <c r="O24" s="77">
        <f t="shared" si="1"/>
        <v>18847779</v>
      </c>
      <c r="P24" s="77">
        <f t="shared" si="1"/>
        <v>23272198</v>
      </c>
      <c r="Q24" s="77">
        <f t="shared" si="1"/>
        <v>30950594</v>
      </c>
      <c r="R24" s="77">
        <f t="shared" si="1"/>
        <v>30950594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30950594</v>
      </c>
      <c r="X24" s="77">
        <f t="shared" si="1"/>
        <v>654434495</v>
      </c>
      <c r="Y24" s="77">
        <f t="shared" si="1"/>
        <v>-623483901</v>
      </c>
      <c r="Z24" s="212">
        <f>+IF(X24&lt;&gt;0,+(Y24/X24)*100,0)</f>
        <v>-95.27063529864819</v>
      </c>
      <c r="AA24" s="79">
        <f>SUM(AA15:AA23)</f>
        <v>872579326</v>
      </c>
    </row>
    <row r="25" spans="1:27" ht="12.75">
      <c r="A25" s="250" t="s">
        <v>159</v>
      </c>
      <c r="B25" s="251"/>
      <c r="C25" s="168">
        <f aca="true" t="shared" si="2" ref="C25:Y25">+C12+C24</f>
        <v>952262100</v>
      </c>
      <c r="D25" s="168">
        <f>+D12+D24</f>
        <v>0</v>
      </c>
      <c r="E25" s="72">
        <f t="shared" si="2"/>
        <v>1035769249</v>
      </c>
      <c r="F25" s="73">
        <f t="shared" si="2"/>
        <v>1031126613</v>
      </c>
      <c r="G25" s="73">
        <f t="shared" si="2"/>
        <v>64353288</v>
      </c>
      <c r="H25" s="73">
        <f t="shared" si="2"/>
        <v>67043188</v>
      </c>
      <c r="I25" s="73">
        <f t="shared" si="2"/>
        <v>27792588</v>
      </c>
      <c r="J25" s="73">
        <f t="shared" si="2"/>
        <v>27792588</v>
      </c>
      <c r="K25" s="73">
        <f t="shared" si="2"/>
        <v>39000732</v>
      </c>
      <c r="L25" s="73">
        <f t="shared" si="2"/>
        <v>51419374</v>
      </c>
      <c r="M25" s="73">
        <f t="shared" si="2"/>
        <v>76240785</v>
      </c>
      <c r="N25" s="73">
        <f t="shared" si="2"/>
        <v>76240785</v>
      </c>
      <c r="O25" s="73">
        <f t="shared" si="2"/>
        <v>99198117</v>
      </c>
      <c r="P25" s="73">
        <f t="shared" si="2"/>
        <v>106148263</v>
      </c>
      <c r="Q25" s="73">
        <f t="shared" si="2"/>
        <v>149627783</v>
      </c>
      <c r="R25" s="73">
        <f t="shared" si="2"/>
        <v>149627783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149627783</v>
      </c>
      <c r="X25" s="73">
        <f t="shared" si="2"/>
        <v>773344961</v>
      </c>
      <c r="Y25" s="73">
        <f t="shared" si="2"/>
        <v>-623717178</v>
      </c>
      <c r="Z25" s="170">
        <f>+IF(X25&lt;&gt;0,+(Y25/X25)*100,0)</f>
        <v>-80.65187069861828</v>
      </c>
      <c r="AA25" s="74">
        <f>+AA12+AA24</f>
        <v>1031126613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3671767</v>
      </c>
      <c r="D30" s="155"/>
      <c r="E30" s="59">
        <v>3371767</v>
      </c>
      <c r="F30" s="60">
        <v>3371767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2528825</v>
      </c>
      <c r="Y30" s="60">
        <v>-2528825</v>
      </c>
      <c r="Z30" s="140">
        <v>-100</v>
      </c>
      <c r="AA30" s="62">
        <v>3371767</v>
      </c>
    </row>
    <row r="31" spans="1:27" ht="12.75">
      <c r="A31" s="249" t="s">
        <v>163</v>
      </c>
      <c r="B31" s="182"/>
      <c r="C31" s="155">
        <v>10740910</v>
      </c>
      <c r="D31" s="155"/>
      <c r="E31" s="59">
        <v>10690632</v>
      </c>
      <c r="F31" s="60">
        <v>10690632</v>
      </c>
      <c r="G31" s="60">
        <v>58333</v>
      </c>
      <c r="H31" s="60">
        <v>168775</v>
      </c>
      <c r="I31" s="60">
        <v>220681</v>
      </c>
      <c r="J31" s="60">
        <v>220681</v>
      </c>
      <c r="K31" s="60">
        <v>1816295</v>
      </c>
      <c r="L31" s="60">
        <v>1902246</v>
      </c>
      <c r="M31" s="60">
        <v>1989028</v>
      </c>
      <c r="N31" s="60">
        <v>1989028</v>
      </c>
      <c r="O31" s="60">
        <v>2052304</v>
      </c>
      <c r="P31" s="60">
        <v>3882312</v>
      </c>
      <c r="Q31" s="60">
        <v>3955168</v>
      </c>
      <c r="R31" s="60">
        <v>3955168</v>
      </c>
      <c r="S31" s="60"/>
      <c r="T31" s="60"/>
      <c r="U31" s="60"/>
      <c r="V31" s="60"/>
      <c r="W31" s="60">
        <v>3955168</v>
      </c>
      <c r="X31" s="60">
        <v>8017974</v>
      </c>
      <c r="Y31" s="60">
        <v>-4062806</v>
      </c>
      <c r="Z31" s="140">
        <v>-50.67</v>
      </c>
      <c r="AA31" s="62">
        <v>10690632</v>
      </c>
    </row>
    <row r="32" spans="1:27" ht="12.75">
      <c r="A32" s="249" t="s">
        <v>164</v>
      </c>
      <c r="B32" s="182"/>
      <c r="C32" s="155">
        <v>134190760</v>
      </c>
      <c r="D32" s="155"/>
      <c r="E32" s="59">
        <v>124407022</v>
      </c>
      <c r="F32" s="60">
        <v>124407022</v>
      </c>
      <c r="G32" s="60">
        <v>-10630915</v>
      </c>
      <c r="H32" s="60">
        <v>-3249135</v>
      </c>
      <c r="I32" s="60">
        <v>30524425</v>
      </c>
      <c r="J32" s="60">
        <v>30524425</v>
      </c>
      <c r="K32" s="60">
        <v>23765349</v>
      </c>
      <c r="L32" s="60">
        <v>41295150</v>
      </c>
      <c r="M32" s="60">
        <v>30707810</v>
      </c>
      <c r="N32" s="60">
        <v>30707810</v>
      </c>
      <c r="O32" s="60">
        <v>49733575</v>
      </c>
      <c r="P32" s="60">
        <v>36614026</v>
      </c>
      <c r="Q32" s="60">
        <v>46539351</v>
      </c>
      <c r="R32" s="60">
        <v>46539351</v>
      </c>
      <c r="S32" s="60"/>
      <c r="T32" s="60"/>
      <c r="U32" s="60"/>
      <c r="V32" s="60"/>
      <c r="W32" s="60">
        <v>46539351</v>
      </c>
      <c r="X32" s="60">
        <v>93305267</v>
      </c>
      <c r="Y32" s="60">
        <v>-46765916</v>
      </c>
      <c r="Z32" s="140">
        <v>-50.12</v>
      </c>
      <c r="AA32" s="62">
        <v>124407022</v>
      </c>
    </row>
    <row r="33" spans="1:27" ht="12.75">
      <c r="A33" s="249" t="s">
        <v>165</v>
      </c>
      <c r="B33" s="182"/>
      <c r="C33" s="155">
        <v>16978911</v>
      </c>
      <c r="D33" s="155"/>
      <c r="E33" s="59">
        <v>82249231</v>
      </c>
      <c r="F33" s="60">
        <v>80784231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60588173</v>
      </c>
      <c r="Y33" s="60">
        <v>-60588173</v>
      </c>
      <c r="Z33" s="140">
        <v>-100</v>
      </c>
      <c r="AA33" s="62">
        <v>80784231</v>
      </c>
    </row>
    <row r="34" spans="1:27" ht="12.75">
      <c r="A34" s="250" t="s">
        <v>58</v>
      </c>
      <c r="B34" s="251"/>
      <c r="C34" s="168">
        <f aca="true" t="shared" si="3" ref="C34:Y34">SUM(C29:C33)</f>
        <v>165582348</v>
      </c>
      <c r="D34" s="168">
        <f>SUM(D29:D33)</f>
        <v>0</v>
      </c>
      <c r="E34" s="72">
        <f t="shared" si="3"/>
        <v>220718652</v>
      </c>
      <c r="F34" s="73">
        <f t="shared" si="3"/>
        <v>219253652</v>
      </c>
      <c r="G34" s="73">
        <f t="shared" si="3"/>
        <v>-10572582</v>
      </c>
      <c r="H34" s="73">
        <f t="shared" si="3"/>
        <v>-3080360</v>
      </c>
      <c r="I34" s="73">
        <f t="shared" si="3"/>
        <v>30745106</v>
      </c>
      <c r="J34" s="73">
        <f t="shared" si="3"/>
        <v>30745106</v>
      </c>
      <c r="K34" s="73">
        <f t="shared" si="3"/>
        <v>25581644</v>
      </c>
      <c r="L34" s="73">
        <f t="shared" si="3"/>
        <v>43197396</v>
      </c>
      <c r="M34" s="73">
        <f t="shared" si="3"/>
        <v>32696838</v>
      </c>
      <c r="N34" s="73">
        <f t="shared" si="3"/>
        <v>32696838</v>
      </c>
      <c r="O34" s="73">
        <f t="shared" si="3"/>
        <v>51785879</v>
      </c>
      <c r="P34" s="73">
        <f t="shared" si="3"/>
        <v>40496338</v>
      </c>
      <c r="Q34" s="73">
        <f t="shared" si="3"/>
        <v>50494519</v>
      </c>
      <c r="R34" s="73">
        <f t="shared" si="3"/>
        <v>50494519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50494519</v>
      </c>
      <c r="X34" s="73">
        <f t="shared" si="3"/>
        <v>164440239</v>
      </c>
      <c r="Y34" s="73">
        <f t="shared" si="3"/>
        <v>-113945720</v>
      </c>
      <c r="Z34" s="170">
        <f>+IF(X34&lt;&gt;0,+(Y34/X34)*100,0)</f>
        <v>-69.29308829331</v>
      </c>
      <c r="AA34" s="74">
        <f>SUM(AA29:AA33)</f>
        <v>219253652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54965721</v>
      </c>
      <c r="D37" s="155"/>
      <c r="E37" s="59">
        <v>51893955</v>
      </c>
      <c r="F37" s="60">
        <v>51893955</v>
      </c>
      <c r="G37" s="60">
        <v>-148754</v>
      </c>
      <c r="H37" s="60">
        <v>1262473</v>
      </c>
      <c r="I37" s="60">
        <v>1117418</v>
      </c>
      <c r="J37" s="60">
        <v>1117418</v>
      </c>
      <c r="K37" s="60">
        <v>1424335</v>
      </c>
      <c r="L37" s="60">
        <v>1716678</v>
      </c>
      <c r="M37" s="60">
        <v>-3115812</v>
      </c>
      <c r="N37" s="60">
        <v>-3115812</v>
      </c>
      <c r="O37" s="60">
        <v>-2432642</v>
      </c>
      <c r="P37" s="60">
        <v>-2262687</v>
      </c>
      <c r="Q37" s="60">
        <v>-1813318</v>
      </c>
      <c r="R37" s="60">
        <v>-1813318</v>
      </c>
      <c r="S37" s="60"/>
      <c r="T37" s="60"/>
      <c r="U37" s="60"/>
      <c r="V37" s="60"/>
      <c r="W37" s="60">
        <v>-1813318</v>
      </c>
      <c r="X37" s="60">
        <v>38920466</v>
      </c>
      <c r="Y37" s="60">
        <v>-40733784</v>
      </c>
      <c r="Z37" s="140">
        <v>-104.66</v>
      </c>
      <c r="AA37" s="62">
        <v>51893955</v>
      </c>
    </row>
    <row r="38" spans="1:27" ht="12.75">
      <c r="A38" s="249" t="s">
        <v>165</v>
      </c>
      <c r="B38" s="182"/>
      <c r="C38" s="155">
        <v>61288581</v>
      </c>
      <c r="D38" s="155"/>
      <c r="E38" s="59">
        <v>13361098</v>
      </c>
      <c r="F38" s="60">
        <v>13361098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10020824</v>
      </c>
      <c r="Y38" s="60">
        <v>-10020824</v>
      </c>
      <c r="Z38" s="140">
        <v>-100</v>
      </c>
      <c r="AA38" s="62">
        <v>13361098</v>
      </c>
    </row>
    <row r="39" spans="1:27" ht="12.75">
      <c r="A39" s="250" t="s">
        <v>59</v>
      </c>
      <c r="B39" s="253"/>
      <c r="C39" s="168">
        <f aca="true" t="shared" si="4" ref="C39:Y39">SUM(C37:C38)</f>
        <v>116254302</v>
      </c>
      <c r="D39" s="168">
        <f>SUM(D37:D38)</f>
        <v>0</v>
      </c>
      <c r="E39" s="76">
        <f t="shared" si="4"/>
        <v>65255053</v>
      </c>
      <c r="F39" s="77">
        <f t="shared" si="4"/>
        <v>65255053</v>
      </c>
      <c r="G39" s="77">
        <f t="shared" si="4"/>
        <v>-148754</v>
      </c>
      <c r="H39" s="77">
        <f t="shared" si="4"/>
        <v>1262473</v>
      </c>
      <c r="I39" s="77">
        <f t="shared" si="4"/>
        <v>1117418</v>
      </c>
      <c r="J39" s="77">
        <f t="shared" si="4"/>
        <v>1117418</v>
      </c>
      <c r="K39" s="77">
        <f t="shared" si="4"/>
        <v>1424335</v>
      </c>
      <c r="L39" s="77">
        <f t="shared" si="4"/>
        <v>1716678</v>
      </c>
      <c r="M39" s="77">
        <f t="shared" si="4"/>
        <v>-3115812</v>
      </c>
      <c r="N39" s="77">
        <f t="shared" si="4"/>
        <v>-3115812</v>
      </c>
      <c r="O39" s="77">
        <f t="shared" si="4"/>
        <v>-2432642</v>
      </c>
      <c r="P39" s="77">
        <f t="shared" si="4"/>
        <v>-2262687</v>
      </c>
      <c r="Q39" s="77">
        <f t="shared" si="4"/>
        <v>-1813318</v>
      </c>
      <c r="R39" s="77">
        <f t="shared" si="4"/>
        <v>-1813318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-1813318</v>
      </c>
      <c r="X39" s="77">
        <f t="shared" si="4"/>
        <v>48941290</v>
      </c>
      <c r="Y39" s="77">
        <f t="shared" si="4"/>
        <v>-50754608</v>
      </c>
      <c r="Z39" s="212">
        <f>+IF(X39&lt;&gt;0,+(Y39/X39)*100,0)</f>
        <v>-103.70508828026396</v>
      </c>
      <c r="AA39" s="79">
        <f>SUM(AA37:AA38)</f>
        <v>65255053</v>
      </c>
    </row>
    <row r="40" spans="1:27" ht="12.75">
      <c r="A40" s="250" t="s">
        <v>167</v>
      </c>
      <c r="B40" s="251"/>
      <c r="C40" s="168">
        <f aca="true" t="shared" si="5" ref="C40:Y40">+C34+C39</f>
        <v>281836650</v>
      </c>
      <c r="D40" s="168">
        <f>+D34+D39</f>
        <v>0</v>
      </c>
      <c r="E40" s="72">
        <f t="shared" si="5"/>
        <v>285973705</v>
      </c>
      <c r="F40" s="73">
        <f t="shared" si="5"/>
        <v>284508705</v>
      </c>
      <c r="G40" s="73">
        <f t="shared" si="5"/>
        <v>-10721336</v>
      </c>
      <c r="H40" s="73">
        <f t="shared" si="5"/>
        <v>-1817887</v>
      </c>
      <c r="I40" s="73">
        <f t="shared" si="5"/>
        <v>31862524</v>
      </c>
      <c r="J40" s="73">
        <f t="shared" si="5"/>
        <v>31862524</v>
      </c>
      <c r="K40" s="73">
        <f t="shared" si="5"/>
        <v>27005979</v>
      </c>
      <c r="L40" s="73">
        <f t="shared" si="5"/>
        <v>44914074</v>
      </c>
      <c r="M40" s="73">
        <f t="shared" si="5"/>
        <v>29581026</v>
      </c>
      <c r="N40" s="73">
        <f t="shared" si="5"/>
        <v>29581026</v>
      </c>
      <c r="O40" s="73">
        <f t="shared" si="5"/>
        <v>49353237</v>
      </c>
      <c r="P40" s="73">
        <f t="shared" si="5"/>
        <v>38233651</v>
      </c>
      <c r="Q40" s="73">
        <f t="shared" si="5"/>
        <v>48681201</v>
      </c>
      <c r="R40" s="73">
        <f t="shared" si="5"/>
        <v>48681201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48681201</v>
      </c>
      <c r="X40" s="73">
        <f t="shared" si="5"/>
        <v>213381529</v>
      </c>
      <c r="Y40" s="73">
        <f t="shared" si="5"/>
        <v>-164700328</v>
      </c>
      <c r="Z40" s="170">
        <f>+IF(X40&lt;&gt;0,+(Y40/X40)*100,0)</f>
        <v>-77.18584114185441</v>
      </c>
      <c r="AA40" s="74">
        <f>+AA34+AA39</f>
        <v>284508705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670425450</v>
      </c>
      <c r="D42" s="257">
        <f>+D25-D40</f>
        <v>0</v>
      </c>
      <c r="E42" s="258">
        <f t="shared" si="6"/>
        <v>749795544</v>
      </c>
      <c r="F42" s="259">
        <f t="shared" si="6"/>
        <v>746617908</v>
      </c>
      <c r="G42" s="259">
        <f t="shared" si="6"/>
        <v>75074624</v>
      </c>
      <c r="H42" s="259">
        <f t="shared" si="6"/>
        <v>68861075</v>
      </c>
      <c r="I42" s="259">
        <f t="shared" si="6"/>
        <v>-4069936</v>
      </c>
      <c r="J42" s="259">
        <f t="shared" si="6"/>
        <v>-4069936</v>
      </c>
      <c r="K42" s="259">
        <f t="shared" si="6"/>
        <v>11994753</v>
      </c>
      <c r="L42" s="259">
        <f t="shared" si="6"/>
        <v>6505300</v>
      </c>
      <c r="M42" s="259">
        <f t="shared" si="6"/>
        <v>46659759</v>
      </c>
      <c r="N42" s="259">
        <f t="shared" si="6"/>
        <v>46659759</v>
      </c>
      <c r="O42" s="259">
        <f t="shared" si="6"/>
        <v>49844880</v>
      </c>
      <c r="P42" s="259">
        <f t="shared" si="6"/>
        <v>67914612</v>
      </c>
      <c r="Q42" s="259">
        <f t="shared" si="6"/>
        <v>100946582</v>
      </c>
      <c r="R42" s="259">
        <f t="shared" si="6"/>
        <v>100946582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100946582</v>
      </c>
      <c r="X42" s="259">
        <f t="shared" si="6"/>
        <v>559963432</v>
      </c>
      <c r="Y42" s="259">
        <f t="shared" si="6"/>
        <v>-459016850</v>
      </c>
      <c r="Z42" s="260">
        <f>+IF(X42&lt;&gt;0,+(Y42/X42)*100,0)</f>
        <v>-81.97264745673607</v>
      </c>
      <c r="AA42" s="261">
        <f>+AA25-AA40</f>
        <v>746617908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670425450</v>
      </c>
      <c r="D45" s="155"/>
      <c r="E45" s="59">
        <v>749795544</v>
      </c>
      <c r="F45" s="60">
        <v>746617908</v>
      </c>
      <c r="G45" s="60">
        <v>75074624</v>
      </c>
      <c r="H45" s="60">
        <v>68861075</v>
      </c>
      <c r="I45" s="60">
        <v>-4069936</v>
      </c>
      <c r="J45" s="60">
        <v>-4069936</v>
      </c>
      <c r="K45" s="60">
        <v>11994753</v>
      </c>
      <c r="L45" s="60">
        <v>6505300</v>
      </c>
      <c r="M45" s="60">
        <v>46659759</v>
      </c>
      <c r="N45" s="60">
        <v>46659759</v>
      </c>
      <c r="O45" s="60">
        <v>49844880</v>
      </c>
      <c r="P45" s="60">
        <v>67914612</v>
      </c>
      <c r="Q45" s="60">
        <v>100946582</v>
      </c>
      <c r="R45" s="60">
        <v>100946582</v>
      </c>
      <c r="S45" s="60"/>
      <c r="T45" s="60"/>
      <c r="U45" s="60"/>
      <c r="V45" s="60"/>
      <c r="W45" s="60">
        <v>100946582</v>
      </c>
      <c r="X45" s="60">
        <v>559963431</v>
      </c>
      <c r="Y45" s="60">
        <v>-459016849</v>
      </c>
      <c r="Z45" s="139">
        <v>-81.97</v>
      </c>
      <c r="AA45" s="62">
        <v>746617908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670425450</v>
      </c>
      <c r="D48" s="217">
        <f>SUM(D45:D47)</f>
        <v>0</v>
      </c>
      <c r="E48" s="264">
        <f t="shared" si="7"/>
        <v>749795544</v>
      </c>
      <c r="F48" s="219">
        <f t="shared" si="7"/>
        <v>746617908</v>
      </c>
      <c r="G48" s="219">
        <f t="shared" si="7"/>
        <v>75074624</v>
      </c>
      <c r="H48" s="219">
        <f t="shared" si="7"/>
        <v>68861075</v>
      </c>
      <c r="I48" s="219">
        <f t="shared" si="7"/>
        <v>-4069936</v>
      </c>
      <c r="J48" s="219">
        <f t="shared" si="7"/>
        <v>-4069936</v>
      </c>
      <c r="K48" s="219">
        <f t="shared" si="7"/>
        <v>11994753</v>
      </c>
      <c r="L48" s="219">
        <f t="shared" si="7"/>
        <v>6505300</v>
      </c>
      <c r="M48" s="219">
        <f t="shared" si="7"/>
        <v>46659759</v>
      </c>
      <c r="N48" s="219">
        <f t="shared" si="7"/>
        <v>46659759</v>
      </c>
      <c r="O48" s="219">
        <f t="shared" si="7"/>
        <v>49844880</v>
      </c>
      <c r="P48" s="219">
        <f t="shared" si="7"/>
        <v>67914612</v>
      </c>
      <c r="Q48" s="219">
        <f t="shared" si="7"/>
        <v>100946582</v>
      </c>
      <c r="R48" s="219">
        <f t="shared" si="7"/>
        <v>100946582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100946582</v>
      </c>
      <c r="X48" s="219">
        <f t="shared" si="7"/>
        <v>559963431</v>
      </c>
      <c r="Y48" s="219">
        <f t="shared" si="7"/>
        <v>-459016849</v>
      </c>
      <c r="Z48" s="265">
        <f>+IF(X48&lt;&gt;0,+(Y48/X48)*100,0)</f>
        <v>-81.97264742454226</v>
      </c>
      <c r="AA48" s="232">
        <f>SUM(AA45:AA47)</f>
        <v>746617908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88477826</v>
      </c>
      <c r="D6" s="155"/>
      <c r="E6" s="59">
        <v>85645749</v>
      </c>
      <c r="F6" s="60">
        <v>85912362</v>
      </c>
      <c r="G6" s="60">
        <v>6796229</v>
      </c>
      <c r="H6" s="60">
        <v>6594075</v>
      </c>
      <c r="I6" s="60">
        <v>6437152</v>
      </c>
      <c r="J6" s="60">
        <v>19827456</v>
      </c>
      <c r="K6" s="60">
        <v>6982755</v>
      </c>
      <c r="L6" s="60">
        <v>6758428</v>
      </c>
      <c r="M6" s="60">
        <v>11821859</v>
      </c>
      <c r="N6" s="60">
        <v>25563042</v>
      </c>
      <c r="O6" s="60">
        <v>5864087</v>
      </c>
      <c r="P6" s="60">
        <v>5640857</v>
      </c>
      <c r="Q6" s="60">
        <v>7015179</v>
      </c>
      <c r="R6" s="60">
        <v>18520123</v>
      </c>
      <c r="S6" s="60"/>
      <c r="T6" s="60"/>
      <c r="U6" s="60"/>
      <c r="V6" s="60"/>
      <c r="W6" s="60">
        <v>63910621</v>
      </c>
      <c r="X6" s="60">
        <v>65651430</v>
      </c>
      <c r="Y6" s="60">
        <v>-1740809</v>
      </c>
      <c r="Z6" s="140">
        <v>-2.65</v>
      </c>
      <c r="AA6" s="62">
        <v>85912362</v>
      </c>
    </row>
    <row r="7" spans="1:27" ht="12.75">
      <c r="A7" s="249" t="s">
        <v>32</v>
      </c>
      <c r="B7" s="182"/>
      <c r="C7" s="155">
        <v>370854847</v>
      </c>
      <c r="D7" s="155"/>
      <c r="E7" s="59">
        <v>372494344</v>
      </c>
      <c r="F7" s="60">
        <v>373382229</v>
      </c>
      <c r="G7" s="60">
        <v>21950552</v>
      </c>
      <c r="H7" s="60">
        <v>25255932</v>
      </c>
      <c r="I7" s="60">
        <v>24323125</v>
      </c>
      <c r="J7" s="60">
        <v>71529609</v>
      </c>
      <c r="K7" s="60">
        <v>30915173</v>
      </c>
      <c r="L7" s="60">
        <v>26829871</v>
      </c>
      <c r="M7" s="60">
        <v>29539260</v>
      </c>
      <c r="N7" s="60">
        <v>87284304</v>
      </c>
      <c r="O7" s="60">
        <v>24810769</v>
      </c>
      <c r="P7" s="60">
        <v>25196886</v>
      </c>
      <c r="Q7" s="60">
        <v>26919568</v>
      </c>
      <c r="R7" s="60">
        <v>76927223</v>
      </c>
      <c r="S7" s="60"/>
      <c r="T7" s="60"/>
      <c r="U7" s="60"/>
      <c r="V7" s="60"/>
      <c r="W7" s="60">
        <v>235741136</v>
      </c>
      <c r="X7" s="60">
        <v>266098071</v>
      </c>
      <c r="Y7" s="60">
        <v>-30356935</v>
      </c>
      <c r="Z7" s="140">
        <v>-11.41</v>
      </c>
      <c r="AA7" s="62">
        <v>373382229</v>
      </c>
    </row>
    <row r="8" spans="1:27" ht="12.75">
      <c r="A8" s="249" t="s">
        <v>178</v>
      </c>
      <c r="B8" s="182"/>
      <c r="C8" s="155">
        <v>14005353</v>
      </c>
      <c r="D8" s="155"/>
      <c r="E8" s="59">
        <v>11625985</v>
      </c>
      <c r="F8" s="60">
        <v>13149228</v>
      </c>
      <c r="G8" s="60">
        <v>9538738</v>
      </c>
      <c r="H8" s="60">
        <v>10008050</v>
      </c>
      <c r="I8" s="60">
        <v>6412398</v>
      </c>
      <c r="J8" s="60">
        <v>25959186</v>
      </c>
      <c r="K8" s="60">
        <v>9702880</v>
      </c>
      <c r="L8" s="60">
        <v>12072735</v>
      </c>
      <c r="M8" s="60">
        <v>4086383</v>
      </c>
      <c r="N8" s="60">
        <v>25861998</v>
      </c>
      <c r="O8" s="60">
        <v>3402526</v>
      </c>
      <c r="P8" s="60">
        <v>3320504</v>
      </c>
      <c r="Q8" s="60">
        <v>992133</v>
      </c>
      <c r="R8" s="60">
        <v>7715163</v>
      </c>
      <c r="S8" s="60"/>
      <c r="T8" s="60"/>
      <c r="U8" s="60"/>
      <c r="V8" s="60"/>
      <c r="W8" s="60">
        <v>59536347</v>
      </c>
      <c r="X8" s="60">
        <v>32485206</v>
      </c>
      <c r="Y8" s="60">
        <v>27051141</v>
      </c>
      <c r="Z8" s="140">
        <v>83.27</v>
      </c>
      <c r="AA8" s="62">
        <v>13149228</v>
      </c>
    </row>
    <row r="9" spans="1:27" ht="12.75">
      <c r="A9" s="249" t="s">
        <v>179</v>
      </c>
      <c r="B9" s="182"/>
      <c r="C9" s="155">
        <v>105102560</v>
      </c>
      <c r="D9" s="155"/>
      <c r="E9" s="59">
        <v>121013573</v>
      </c>
      <c r="F9" s="60">
        <v>119798576</v>
      </c>
      <c r="G9" s="60">
        <v>49167828</v>
      </c>
      <c r="H9" s="60">
        <v>831000</v>
      </c>
      <c r="I9" s="60"/>
      <c r="J9" s="60">
        <v>49998828</v>
      </c>
      <c r="K9" s="60"/>
      <c r="L9" s="60">
        <v>595000</v>
      </c>
      <c r="M9" s="60">
        <v>36416074</v>
      </c>
      <c r="N9" s="60">
        <v>37011074</v>
      </c>
      <c r="O9" s="60">
        <v>343632</v>
      </c>
      <c r="P9" s="60">
        <v>1116274</v>
      </c>
      <c r="Q9" s="60">
        <v>26623424</v>
      </c>
      <c r="R9" s="60">
        <v>28083330</v>
      </c>
      <c r="S9" s="60"/>
      <c r="T9" s="60"/>
      <c r="U9" s="60"/>
      <c r="V9" s="60"/>
      <c r="W9" s="60">
        <v>115093232</v>
      </c>
      <c r="X9" s="60">
        <v>103404239</v>
      </c>
      <c r="Y9" s="60">
        <v>11688993</v>
      </c>
      <c r="Z9" s="140">
        <v>11.3</v>
      </c>
      <c r="AA9" s="62">
        <v>119798576</v>
      </c>
    </row>
    <row r="10" spans="1:27" ht="12.75">
      <c r="A10" s="249" t="s">
        <v>180</v>
      </c>
      <c r="B10" s="182"/>
      <c r="C10" s="155">
        <v>36574000</v>
      </c>
      <c r="D10" s="155"/>
      <c r="E10" s="59">
        <v>82965000</v>
      </c>
      <c r="F10" s="60">
        <v>81994998</v>
      </c>
      <c r="G10" s="60">
        <v>31000000</v>
      </c>
      <c r="H10" s="60">
        <v>6625000</v>
      </c>
      <c r="I10" s="60">
        <v>3484000</v>
      </c>
      <c r="J10" s="60">
        <v>41109000</v>
      </c>
      <c r="K10" s="60">
        <v>8000000</v>
      </c>
      <c r="L10" s="60"/>
      <c r="M10" s="60">
        <v>6000000</v>
      </c>
      <c r="N10" s="60">
        <v>14000000</v>
      </c>
      <c r="O10" s="60">
        <v>10832000</v>
      </c>
      <c r="P10" s="60">
        <v>3000000</v>
      </c>
      <c r="Q10" s="60">
        <v>11841000</v>
      </c>
      <c r="R10" s="60">
        <v>25673000</v>
      </c>
      <c r="S10" s="60"/>
      <c r="T10" s="60"/>
      <c r="U10" s="60"/>
      <c r="V10" s="60"/>
      <c r="W10" s="60">
        <v>80782000</v>
      </c>
      <c r="X10" s="60">
        <v>70566999</v>
      </c>
      <c r="Y10" s="60">
        <v>10215001</v>
      </c>
      <c r="Z10" s="140">
        <v>14.48</v>
      </c>
      <c r="AA10" s="62">
        <v>81994998</v>
      </c>
    </row>
    <row r="11" spans="1:27" ht="12.75">
      <c r="A11" s="249" t="s">
        <v>181</v>
      </c>
      <c r="B11" s="182"/>
      <c r="C11" s="155">
        <v>15178827</v>
      </c>
      <c r="D11" s="155"/>
      <c r="E11" s="59">
        <v>10320639</v>
      </c>
      <c r="F11" s="60">
        <v>11830491</v>
      </c>
      <c r="G11" s="60">
        <v>473453</v>
      </c>
      <c r="H11" s="60">
        <v>432546</v>
      </c>
      <c r="I11" s="60">
        <v>139649</v>
      </c>
      <c r="J11" s="60">
        <v>1045648</v>
      </c>
      <c r="K11" s="60">
        <v>379785</v>
      </c>
      <c r="L11" s="60">
        <v>355031</v>
      </c>
      <c r="M11" s="60">
        <v>395559</v>
      </c>
      <c r="N11" s="60">
        <v>1130375</v>
      </c>
      <c r="O11" s="60">
        <v>283444</v>
      </c>
      <c r="P11" s="60">
        <v>376583</v>
      </c>
      <c r="Q11" s="60">
        <v>337761</v>
      </c>
      <c r="R11" s="60">
        <v>997788</v>
      </c>
      <c r="S11" s="60"/>
      <c r="T11" s="60"/>
      <c r="U11" s="60"/>
      <c r="V11" s="60"/>
      <c r="W11" s="60">
        <v>3173811</v>
      </c>
      <c r="X11" s="60">
        <v>7003257</v>
      </c>
      <c r="Y11" s="60">
        <v>-3829446</v>
      </c>
      <c r="Z11" s="140">
        <v>-54.68</v>
      </c>
      <c r="AA11" s="62">
        <v>11830491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-590616008</v>
      </c>
      <c r="D14" s="155"/>
      <c r="E14" s="59">
        <v>-578819106</v>
      </c>
      <c r="F14" s="60">
        <v>-577906102</v>
      </c>
      <c r="G14" s="60">
        <v>-58188905</v>
      </c>
      <c r="H14" s="60">
        <v>-62878337</v>
      </c>
      <c r="I14" s="60">
        <v>-48303892</v>
      </c>
      <c r="J14" s="60">
        <v>-169371134</v>
      </c>
      <c r="K14" s="60">
        <v>-46823022</v>
      </c>
      <c r="L14" s="60">
        <v>-42968638</v>
      </c>
      <c r="M14" s="60">
        <v>-53612428</v>
      </c>
      <c r="N14" s="60">
        <v>-143404088</v>
      </c>
      <c r="O14" s="60">
        <v>-42070306</v>
      </c>
      <c r="P14" s="60">
        <v>-44523497</v>
      </c>
      <c r="Q14" s="60">
        <v>-42166723</v>
      </c>
      <c r="R14" s="60">
        <v>-128760526</v>
      </c>
      <c r="S14" s="60"/>
      <c r="T14" s="60"/>
      <c r="U14" s="60"/>
      <c r="V14" s="60"/>
      <c r="W14" s="60">
        <v>-441535748</v>
      </c>
      <c r="X14" s="60">
        <v>-445326202</v>
      </c>
      <c r="Y14" s="60">
        <v>3790454</v>
      </c>
      <c r="Z14" s="140">
        <v>-0.85</v>
      </c>
      <c r="AA14" s="62">
        <v>-577906102</v>
      </c>
    </row>
    <row r="15" spans="1:27" ht="12.75">
      <c r="A15" s="249" t="s">
        <v>40</v>
      </c>
      <c r="B15" s="182"/>
      <c r="C15" s="155">
        <v>-5613523</v>
      </c>
      <c r="D15" s="155"/>
      <c r="E15" s="59">
        <v>-10052633</v>
      </c>
      <c r="F15" s="60">
        <v>-10049264</v>
      </c>
      <c r="G15" s="60">
        <v>-2785768</v>
      </c>
      <c r="H15" s="60"/>
      <c r="I15" s="60"/>
      <c r="J15" s="60">
        <v>-2785768</v>
      </c>
      <c r="K15" s="60"/>
      <c r="L15" s="60"/>
      <c r="M15" s="60">
        <v>-2689236</v>
      </c>
      <c r="N15" s="60">
        <v>-2689236</v>
      </c>
      <c r="O15" s="60"/>
      <c r="P15" s="60"/>
      <c r="Q15" s="60"/>
      <c r="R15" s="60"/>
      <c r="S15" s="60"/>
      <c r="T15" s="60"/>
      <c r="U15" s="60"/>
      <c r="V15" s="60"/>
      <c r="W15" s="60">
        <v>-5475004</v>
      </c>
      <c r="X15" s="60">
        <v>-5475004</v>
      </c>
      <c r="Y15" s="60"/>
      <c r="Z15" s="140"/>
      <c r="AA15" s="62">
        <v>-10049264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33963882</v>
      </c>
      <c r="D17" s="168">
        <f t="shared" si="0"/>
        <v>0</v>
      </c>
      <c r="E17" s="72">
        <f t="shared" si="0"/>
        <v>95193551</v>
      </c>
      <c r="F17" s="73">
        <f t="shared" si="0"/>
        <v>98112518</v>
      </c>
      <c r="G17" s="73">
        <f t="shared" si="0"/>
        <v>57952127</v>
      </c>
      <c r="H17" s="73">
        <f t="shared" si="0"/>
        <v>-13131734</v>
      </c>
      <c r="I17" s="73">
        <f t="shared" si="0"/>
        <v>-7507568</v>
      </c>
      <c r="J17" s="73">
        <f t="shared" si="0"/>
        <v>37312825</v>
      </c>
      <c r="K17" s="73">
        <f t="shared" si="0"/>
        <v>9157571</v>
      </c>
      <c r="L17" s="73">
        <f t="shared" si="0"/>
        <v>3642427</v>
      </c>
      <c r="M17" s="73">
        <f t="shared" si="0"/>
        <v>31957471</v>
      </c>
      <c r="N17" s="73">
        <f t="shared" si="0"/>
        <v>44757469</v>
      </c>
      <c r="O17" s="73">
        <f t="shared" si="0"/>
        <v>3466152</v>
      </c>
      <c r="P17" s="73">
        <f t="shared" si="0"/>
        <v>-5872393</v>
      </c>
      <c r="Q17" s="73">
        <f t="shared" si="0"/>
        <v>31562342</v>
      </c>
      <c r="R17" s="73">
        <f t="shared" si="0"/>
        <v>29156101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111226395</v>
      </c>
      <c r="X17" s="73">
        <f t="shared" si="0"/>
        <v>94407996</v>
      </c>
      <c r="Y17" s="73">
        <f t="shared" si="0"/>
        <v>16818399</v>
      </c>
      <c r="Z17" s="170">
        <f>+IF(X17&lt;&gt;0,+(Y17/X17)*100,0)</f>
        <v>17.81459167928954</v>
      </c>
      <c r="AA17" s="74">
        <f>SUM(AA6:AA16)</f>
        <v>98112518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-34574662</v>
      </c>
      <c r="D26" s="155"/>
      <c r="E26" s="59">
        <v>-95562925</v>
      </c>
      <c r="F26" s="60">
        <v>-96422923</v>
      </c>
      <c r="G26" s="60">
        <v>-7027077</v>
      </c>
      <c r="H26" s="60">
        <v>-380008</v>
      </c>
      <c r="I26" s="60">
        <v>-2149694</v>
      </c>
      <c r="J26" s="60">
        <v>-9556779</v>
      </c>
      <c r="K26" s="60">
        <v>-3081385</v>
      </c>
      <c r="L26" s="60">
        <v>-1009510</v>
      </c>
      <c r="M26" s="60">
        <v>-6936769</v>
      </c>
      <c r="N26" s="60">
        <v>-11027664</v>
      </c>
      <c r="O26" s="60">
        <v>-800452</v>
      </c>
      <c r="P26" s="60">
        <v>-6389329</v>
      </c>
      <c r="Q26" s="60">
        <v>-7530795</v>
      </c>
      <c r="R26" s="60">
        <v>-14720576</v>
      </c>
      <c r="S26" s="60"/>
      <c r="T26" s="60"/>
      <c r="U26" s="60"/>
      <c r="V26" s="60"/>
      <c r="W26" s="60">
        <v>-35305019</v>
      </c>
      <c r="X26" s="60">
        <v>-60518683</v>
      </c>
      <c r="Y26" s="60">
        <v>25213664</v>
      </c>
      <c r="Z26" s="140">
        <v>-41.66</v>
      </c>
      <c r="AA26" s="62">
        <v>-96422923</v>
      </c>
    </row>
    <row r="27" spans="1:27" ht="12.75">
      <c r="A27" s="250" t="s">
        <v>192</v>
      </c>
      <c r="B27" s="251"/>
      <c r="C27" s="168">
        <f aca="true" t="shared" si="1" ref="C27:Y27">SUM(C21:C26)</f>
        <v>-34574662</v>
      </c>
      <c r="D27" s="168">
        <f>SUM(D21:D26)</f>
        <v>0</v>
      </c>
      <c r="E27" s="72">
        <f t="shared" si="1"/>
        <v>-95562925</v>
      </c>
      <c r="F27" s="73">
        <f t="shared" si="1"/>
        <v>-96422923</v>
      </c>
      <c r="G27" s="73">
        <f t="shared" si="1"/>
        <v>-7027077</v>
      </c>
      <c r="H27" s="73">
        <f t="shared" si="1"/>
        <v>-380008</v>
      </c>
      <c r="I27" s="73">
        <f t="shared" si="1"/>
        <v>-2149694</v>
      </c>
      <c r="J27" s="73">
        <f t="shared" si="1"/>
        <v>-9556779</v>
      </c>
      <c r="K27" s="73">
        <f t="shared" si="1"/>
        <v>-3081385</v>
      </c>
      <c r="L27" s="73">
        <f t="shared" si="1"/>
        <v>-1009510</v>
      </c>
      <c r="M27" s="73">
        <f t="shared" si="1"/>
        <v>-6936769</v>
      </c>
      <c r="N27" s="73">
        <f t="shared" si="1"/>
        <v>-11027664</v>
      </c>
      <c r="O27" s="73">
        <f t="shared" si="1"/>
        <v>-800452</v>
      </c>
      <c r="P27" s="73">
        <f t="shared" si="1"/>
        <v>-6389329</v>
      </c>
      <c r="Q27" s="73">
        <f t="shared" si="1"/>
        <v>-7530795</v>
      </c>
      <c r="R27" s="73">
        <f t="shared" si="1"/>
        <v>-14720576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-35305019</v>
      </c>
      <c r="X27" s="73">
        <f t="shared" si="1"/>
        <v>-60518683</v>
      </c>
      <c r="Y27" s="73">
        <f t="shared" si="1"/>
        <v>25213664</v>
      </c>
      <c r="Z27" s="170">
        <f>+IF(X27&lt;&gt;0,+(Y27/X27)*100,0)</f>
        <v>-41.66261185822567</v>
      </c>
      <c r="AA27" s="74">
        <f>SUM(AA21:AA26)</f>
        <v>-96422923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-68206</v>
      </c>
      <c r="H33" s="159">
        <v>25769</v>
      </c>
      <c r="I33" s="159">
        <v>-47096</v>
      </c>
      <c r="J33" s="159">
        <v>-89533</v>
      </c>
      <c r="K33" s="60">
        <v>111320</v>
      </c>
      <c r="L33" s="60">
        <v>1461423</v>
      </c>
      <c r="M33" s="60">
        <v>34254</v>
      </c>
      <c r="N33" s="60">
        <v>1606997</v>
      </c>
      <c r="O33" s="159">
        <v>-7199</v>
      </c>
      <c r="P33" s="159">
        <v>1814420</v>
      </c>
      <c r="Q33" s="159">
        <v>-76614</v>
      </c>
      <c r="R33" s="60">
        <v>1730607</v>
      </c>
      <c r="S33" s="60"/>
      <c r="T33" s="60"/>
      <c r="U33" s="60"/>
      <c r="V33" s="159"/>
      <c r="W33" s="159">
        <v>3248071</v>
      </c>
      <c r="X33" s="159">
        <v>1517464</v>
      </c>
      <c r="Y33" s="60">
        <v>1730607</v>
      </c>
      <c r="Z33" s="140">
        <v>114.05</v>
      </c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-3356578</v>
      </c>
      <c r="D35" s="155"/>
      <c r="E35" s="59">
        <v>-3371767</v>
      </c>
      <c r="F35" s="60">
        <v>-3371767</v>
      </c>
      <c r="G35" s="60">
        <v>-1730633</v>
      </c>
      <c r="H35" s="60"/>
      <c r="I35" s="60"/>
      <c r="J35" s="60">
        <v>-1730633</v>
      </c>
      <c r="K35" s="60"/>
      <c r="L35" s="60"/>
      <c r="M35" s="60">
        <v>-1783093</v>
      </c>
      <c r="N35" s="60">
        <v>-1783093</v>
      </c>
      <c r="O35" s="60"/>
      <c r="P35" s="60"/>
      <c r="Q35" s="60"/>
      <c r="R35" s="60"/>
      <c r="S35" s="60"/>
      <c r="T35" s="60"/>
      <c r="U35" s="60"/>
      <c r="V35" s="60"/>
      <c r="W35" s="60">
        <v>-3513726</v>
      </c>
      <c r="X35" s="60">
        <v>-3513726</v>
      </c>
      <c r="Y35" s="60"/>
      <c r="Z35" s="140"/>
      <c r="AA35" s="62">
        <v>-3371767</v>
      </c>
    </row>
    <row r="36" spans="1:27" ht="12.75">
      <c r="A36" s="250" t="s">
        <v>198</v>
      </c>
      <c r="B36" s="251"/>
      <c r="C36" s="168">
        <f aca="true" t="shared" si="2" ref="C36:Y36">SUM(C31:C35)</f>
        <v>-3356578</v>
      </c>
      <c r="D36" s="168">
        <f>SUM(D31:D35)</f>
        <v>0</v>
      </c>
      <c r="E36" s="72">
        <f t="shared" si="2"/>
        <v>-3371767</v>
      </c>
      <c r="F36" s="73">
        <f t="shared" si="2"/>
        <v>-3371767</v>
      </c>
      <c r="G36" s="73">
        <f t="shared" si="2"/>
        <v>-1798839</v>
      </c>
      <c r="H36" s="73">
        <f t="shared" si="2"/>
        <v>25769</v>
      </c>
      <c r="I36" s="73">
        <f t="shared" si="2"/>
        <v>-47096</v>
      </c>
      <c r="J36" s="73">
        <f t="shared" si="2"/>
        <v>-1820166</v>
      </c>
      <c r="K36" s="73">
        <f t="shared" si="2"/>
        <v>111320</v>
      </c>
      <c r="L36" s="73">
        <f t="shared" si="2"/>
        <v>1461423</v>
      </c>
      <c r="M36" s="73">
        <f t="shared" si="2"/>
        <v>-1748839</v>
      </c>
      <c r="N36" s="73">
        <f t="shared" si="2"/>
        <v>-176096</v>
      </c>
      <c r="O36" s="73">
        <f t="shared" si="2"/>
        <v>-7199</v>
      </c>
      <c r="P36" s="73">
        <f t="shared" si="2"/>
        <v>1814420</v>
      </c>
      <c r="Q36" s="73">
        <f t="shared" si="2"/>
        <v>-76614</v>
      </c>
      <c r="R36" s="73">
        <f t="shared" si="2"/>
        <v>1730607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-265655</v>
      </c>
      <c r="X36" s="73">
        <f t="shared" si="2"/>
        <v>-1996262</v>
      </c>
      <c r="Y36" s="73">
        <f t="shared" si="2"/>
        <v>1730607</v>
      </c>
      <c r="Z36" s="170">
        <f>+IF(X36&lt;&gt;0,+(Y36/X36)*100,0)</f>
        <v>-86.69237805458401</v>
      </c>
      <c r="AA36" s="74">
        <f>SUM(AA31:AA35)</f>
        <v>-3371767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-3967358</v>
      </c>
      <c r="D38" s="153">
        <f>+D17+D27+D36</f>
        <v>0</v>
      </c>
      <c r="E38" s="99">
        <f t="shared" si="3"/>
        <v>-3741141</v>
      </c>
      <c r="F38" s="100">
        <f t="shared" si="3"/>
        <v>-1682172</v>
      </c>
      <c r="G38" s="100">
        <f t="shared" si="3"/>
        <v>49126211</v>
      </c>
      <c r="H38" s="100">
        <f t="shared" si="3"/>
        <v>-13485973</v>
      </c>
      <c r="I38" s="100">
        <f t="shared" si="3"/>
        <v>-9704358</v>
      </c>
      <c r="J38" s="100">
        <f t="shared" si="3"/>
        <v>25935880</v>
      </c>
      <c r="K38" s="100">
        <f t="shared" si="3"/>
        <v>6187506</v>
      </c>
      <c r="L38" s="100">
        <f t="shared" si="3"/>
        <v>4094340</v>
      </c>
      <c r="M38" s="100">
        <f t="shared" si="3"/>
        <v>23271863</v>
      </c>
      <c r="N38" s="100">
        <f t="shared" si="3"/>
        <v>33553709</v>
      </c>
      <c r="O38" s="100">
        <f t="shared" si="3"/>
        <v>2658501</v>
      </c>
      <c r="P38" s="100">
        <f t="shared" si="3"/>
        <v>-10447302</v>
      </c>
      <c r="Q38" s="100">
        <f t="shared" si="3"/>
        <v>23954933</v>
      </c>
      <c r="R38" s="100">
        <f t="shared" si="3"/>
        <v>16166132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75655721</v>
      </c>
      <c r="X38" s="100">
        <f t="shared" si="3"/>
        <v>31893051</v>
      </c>
      <c r="Y38" s="100">
        <f t="shared" si="3"/>
        <v>43762670</v>
      </c>
      <c r="Z38" s="137">
        <f>+IF(X38&lt;&gt;0,+(Y38/X38)*100,0)</f>
        <v>137.21694421772318</v>
      </c>
      <c r="AA38" s="102">
        <f>+AA17+AA27+AA36</f>
        <v>-1682172</v>
      </c>
    </row>
    <row r="39" spans="1:27" ht="12.75">
      <c r="A39" s="249" t="s">
        <v>200</v>
      </c>
      <c r="B39" s="182"/>
      <c r="C39" s="153">
        <v>15282318</v>
      </c>
      <c r="D39" s="153"/>
      <c r="E39" s="99">
        <v>13406930</v>
      </c>
      <c r="F39" s="100">
        <v>10709331</v>
      </c>
      <c r="G39" s="100"/>
      <c r="H39" s="100">
        <v>49126211</v>
      </c>
      <c r="I39" s="100">
        <v>35640238</v>
      </c>
      <c r="J39" s="100"/>
      <c r="K39" s="100">
        <v>25935880</v>
      </c>
      <c r="L39" s="100">
        <v>32123386</v>
      </c>
      <c r="M39" s="100">
        <v>36217726</v>
      </c>
      <c r="N39" s="100">
        <v>25935880</v>
      </c>
      <c r="O39" s="100">
        <v>59489589</v>
      </c>
      <c r="P39" s="100">
        <v>62148090</v>
      </c>
      <c r="Q39" s="100">
        <v>51700788</v>
      </c>
      <c r="R39" s="100">
        <v>59489589</v>
      </c>
      <c r="S39" s="100"/>
      <c r="T39" s="100"/>
      <c r="U39" s="100"/>
      <c r="V39" s="100"/>
      <c r="W39" s="100"/>
      <c r="X39" s="100">
        <v>10709331</v>
      </c>
      <c r="Y39" s="100">
        <v>-10709331</v>
      </c>
      <c r="Z39" s="137">
        <v>-100</v>
      </c>
      <c r="AA39" s="102">
        <v>10709331</v>
      </c>
    </row>
    <row r="40" spans="1:27" ht="12.75">
      <c r="A40" s="269" t="s">
        <v>201</v>
      </c>
      <c r="B40" s="256"/>
      <c r="C40" s="257">
        <v>11314960</v>
      </c>
      <c r="D40" s="257"/>
      <c r="E40" s="258">
        <v>9665789</v>
      </c>
      <c r="F40" s="259">
        <v>9027159</v>
      </c>
      <c r="G40" s="259">
        <v>49126211</v>
      </c>
      <c r="H40" s="259">
        <v>35640238</v>
      </c>
      <c r="I40" s="259">
        <v>25935880</v>
      </c>
      <c r="J40" s="259">
        <v>25935880</v>
      </c>
      <c r="K40" s="259">
        <v>32123386</v>
      </c>
      <c r="L40" s="259">
        <v>36217726</v>
      </c>
      <c r="M40" s="259">
        <v>59489589</v>
      </c>
      <c r="N40" s="259">
        <v>59489589</v>
      </c>
      <c r="O40" s="259">
        <v>62148090</v>
      </c>
      <c r="P40" s="259">
        <v>51700788</v>
      </c>
      <c r="Q40" s="259">
        <v>75655721</v>
      </c>
      <c r="R40" s="259">
        <v>75655721</v>
      </c>
      <c r="S40" s="259"/>
      <c r="T40" s="259"/>
      <c r="U40" s="259"/>
      <c r="V40" s="259"/>
      <c r="W40" s="259">
        <v>75655721</v>
      </c>
      <c r="X40" s="259">
        <v>42602382</v>
      </c>
      <c r="Y40" s="259">
        <v>33053339</v>
      </c>
      <c r="Z40" s="260">
        <v>77.59</v>
      </c>
      <c r="AA40" s="261">
        <v>9027159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34574663</v>
      </c>
      <c r="D5" s="200">
        <f t="shared" si="0"/>
        <v>0</v>
      </c>
      <c r="E5" s="106">
        <f t="shared" si="0"/>
        <v>75919000</v>
      </c>
      <c r="F5" s="106">
        <f t="shared" si="0"/>
        <v>81256843</v>
      </c>
      <c r="G5" s="106">
        <f t="shared" si="0"/>
        <v>0</v>
      </c>
      <c r="H5" s="106">
        <f t="shared" si="0"/>
        <v>3852163</v>
      </c>
      <c r="I5" s="106">
        <f t="shared" si="0"/>
        <v>1786441</v>
      </c>
      <c r="J5" s="106">
        <f t="shared" si="0"/>
        <v>5638604</v>
      </c>
      <c r="K5" s="106">
        <f t="shared" si="0"/>
        <v>3193497</v>
      </c>
      <c r="L5" s="106">
        <f t="shared" si="0"/>
        <v>1206664</v>
      </c>
      <c r="M5" s="106">
        <f t="shared" si="0"/>
        <v>6609710</v>
      </c>
      <c r="N5" s="106">
        <f t="shared" si="0"/>
        <v>11009871</v>
      </c>
      <c r="O5" s="106">
        <f t="shared" si="0"/>
        <v>2199304</v>
      </c>
      <c r="P5" s="106">
        <f t="shared" si="0"/>
        <v>4424419</v>
      </c>
      <c r="Q5" s="106">
        <f t="shared" si="0"/>
        <v>7678398</v>
      </c>
      <c r="R5" s="106">
        <f t="shared" si="0"/>
        <v>14302121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30950596</v>
      </c>
      <c r="X5" s="106">
        <f t="shared" si="0"/>
        <v>60942633</v>
      </c>
      <c r="Y5" s="106">
        <f t="shared" si="0"/>
        <v>-29992037</v>
      </c>
      <c r="Z5" s="201">
        <f>+IF(X5&lt;&gt;0,+(Y5/X5)*100,0)</f>
        <v>-49.213556296459984</v>
      </c>
      <c r="AA5" s="199">
        <f>SUM(AA11:AA18)</f>
        <v>81256843</v>
      </c>
    </row>
    <row r="6" spans="1:27" ht="12.75">
      <c r="A6" s="291" t="s">
        <v>205</v>
      </c>
      <c r="B6" s="142"/>
      <c r="C6" s="62">
        <v>5391583</v>
      </c>
      <c r="D6" s="156"/>
      <c r="E6" s="60"/>
      <c r="F6" s="60">
        <v>20274673</v>
      </c>
      <c r="G6" s="60"/>
      <c r="H6" s="60">
        <v>1863715</v>
      </c>
      <c r="I6" s="60"/>
      <c r="J6" s="60">
        <v>1863715</v>
      </c>
      <c r="K6" s="60">
        <v>1995717</v>
      </c>
      <c r="L6" s="60"/>
      <c r="M6" s="60">
        <v>833346</v>
      </c>
      <c r="N6" s="60">
        <v>2829063</v>
      </c>
      <c r="O6" s="60"/>
      <c r="P6" s="60">
        <v>38297</v>
      </c>
      <c r="Q6" s="60">
        <v>3141976</v>
      </c>
      <c r="R6" s="60">
        <v>3180273</v>
      </c>
      <c r="S6" s="60"/>
      <c r="T6" s="60"/>
      <c r="U6" s="60"/>
      <c r="V6" s="60"/>
      <c r="W6" s="60">
        <v>7873051</v>
      </c>
      <c r="X6" s="60">
        <v>15206005</v>
      </c>
      <c r="Y6" s="60">
        <v>-7332954</v>
      </c>
      <c r="Z6" s="140">
        <v>-48.22</v>
      </c>
      <c r="AA6" s="155">
        <v>20274673</v>
      </c>
    </row>
    <row r="7" spans="1:27" ht="12.75">
      <c r="A7" s="291" t="s">
        <v>206</v>
      </c>
      <c r="B7" s="142"/>
      <c r="C7" s="62">
        <v>9025734</v>
      </c>
      <c r="D7" s="156"/>
      <c r="E7" s="60">
        <v>12876800</v>
      </c>
      <c r="F7" s="60">
        <v>17065974</v>
      </c>
      <c r="G7" s="60"/>
      <c r="H7" s="60">
        <v>684404</v>
      </c>
      <c r="I7" s="60"/>
      <c r="J7" s="60">
        <v>684404</v>
      </c>
      <c r="K7" s="60">
        <v>48039</v>
      </c>
      <c r="L7" s="60"/>
      <c r="M7" s="60">
        <v>3622924</v>
      </c>
      <c r="N7" s="60">
        <v>3670963</v>
      </c>
      <c r="O7" s="60">
        <v>1964910</v>
      </c>
      <c r="P7" s="60"/>
      <c r="Q7" s="60">
        <v>2421450</v>
      </c>
      <c r="R7" s="60">
        <v>4386360</v>
      </c>
      <c r="S7" s="60"/>
      <c r="T7" s="60"/>
      <c r="U7" s="60"/>
      <c r="V7" s="60"/>
      <c r="W7" s="60">
        <v>8741727</v>
      </c>
      <c r="X7" s="60">
        <v>12799481</v>
      </c>
      <c r="Y7" s="60">
        <v>-4057754</v>
      </c>
      <c r="Z7" s="140">
        <v>-31.7</v>
      </c>
      <c r="AA7" s="155">
        <v>17065974</v>
      </c>
    </row>
    <row r="8" spans="1:27" ht="12.75">
      <c r="A8" s="291" t="s">
        <v>207</v>
      </c>
      <c r="B8" s="142"/>
      <c r="C8" s="62">
        <v>11261482</v>
      </c>
      <c r="D8" s="156"/>
      <c r="E8" s="60">
        <v>28000000</v>
      </c>
      <c r="F8" s="60">
        <v>16000000</v>
      </c>
      <c r="G8" s="60"/>
      <c r="H8" s="60">
        <v>1242000</v>
      </c>
      <c r="I8" s="60">
        <v>1044148</v>
      </c>
      <c r="J8" s="60">
        <v>2286148</v>
      </c>
      <c r="K8" s="60">
        <v>547285</v>
      </c>
      <c r="L8" s="60"/>
      <c r="M8" s="60">
        <v>286358</v>
      </c>
      <c r="N8" s="60">
        <v>833643</v>
      </c>
      <c r="O8" s="60">
        <v>143179</v>
      </c>
      <c r="P8" s="60">
        <v>3203524</v>
      </c>
      <c r="Q8" s="60">
        <v>3392214</v>
      </c>
      <c r="R8" s="60">
        <v>6738917</v>
      </c>
      <c r="S8" s="60"/>
      <c r="T8" s="60"/>
      <c r="U8" s="60"/>
      <c r="V8" s="60"/>
      <c r="W8" s="60">
        <v>9858708</v>
      </c>
      <c r="X8" s="60">
        <v>12000000</v>
      </c>
      <c r="Y8" s="60">
        <v>-2141292</v>
      </c>
      <c r="Z8" s="140">
        <v>-17.84</v>
      </c>
      <c r="AA8" s="155">
        <v>16000000</v>
      </c>
    </row>
    <row r="9" spans="1:27" ht="12.75">
      <c r="A9" s="291" t="s">
        <v>208</v>
      </c>
      <c r="B9" s="142"/>
      <c r="C9" s="62">
        <v>520376</v>
      </c>
      <c r="D9" s="156"/>
      <c r="E9" s="60">
        <v>11260200</v>
      </c>
      <c r="F9" s="60">
        <v>544271</v>
      </c>
      <c r="G9" s="60"/>
      <c r="H9" s="60"/>
      <c r="I9" s="60">
        <v>724500</v>
      </c>
      <c r="J9" s="60">
        <v>724500</v>
      </c>
      <c r="K9" s="60">
        <v>472200</v>
      </c>
      <c r="L9" s="60"/>
      <c r="M9" s="60">
        <v>1191010</v>
      </c>
      <c r="N9" s="60">
        <v>1663210</v>
      </c>
      <c r="O9" s="60"/>
      <c r="P9" s="60">
        <v>1003946</v>
      </c>
      <c r="Q9" s="60">
        <v>-3149477</v>
      </c>
      <c r="R9" s="60">
        <v>-2145531</v>
      </c>
      <c r="S9" s="60"/>
      <c r="T9" s="60"/>
      <c r="U9" s="60"/>
      <c r="V9" s="60"/>
      <c r="W9" s="60">
        <v>242179</v>
      </c>
      <c r="X9" s="60">
        <v>408203</v>
      </c>
      <c r="Y9" s="60">
        <v>-166024</v>
      </c>
      <c r="Z9" s="140">
        <v>-40.67</v>
      </c>
      <c r="AA9" s="155">
        <v>544271</v>
      </c>
    </row>
    <row r="10" spans="1:27" ht="12.75">
      <c r="A10" s="291" t="s">
        <v>209</v>
      </c>
      <c r="B10" s="142"/>
      <c r="C10" s="62">
        <v>1165692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27364867</v>
      </c>
      <c r="D11" s="294">
        <f t="shared" si="1"/>
        <v>0</v>
      </c>
      <c r="E11" s="295">
        <f t="shared" si="1"/>
        <v>52137000</v>
      </c>
      <c r="F11" s="295">
        <f t="shared" si="1"/>
        <v>53884918</v>
      </c>
      <c r="G11" s="295">
        <f t="shared" si="1"/>
        <v>0</v>
      </c>
      <c r="H11" s="295">
        <f t="shared" si="1"/>
        <v>3790119</v>
      </c>
      <c r="I11" s="295">
        <f t="shared" si="1"/>
        <v>1768648</v>
      </c>
      <c r="J11" s="295">
        <f t="shared" si="1"/>
        <v>5558767</v>
      </c>
      <c r="K11" s="295">
        <f t="shared" si="1"/>
        <v>3063241</v>
      </c>
      <c r="L11" s="295">
        <f t="shared" si="1"/>
        <v>0</v>
      </c>
      <c r="M11" s="295">
        <f t="shared" si="1"/>
        <v>5933638</v>
      </c>
      <c r="N11" s="295">
        <f t="shared" si="1"/>
        <v>8996879</v>
      </c>
      <c r="O11" s="295">
        <f t="shared" si="1"/>
        <v>2108089</v>
      </c>
      <c r="P11" s="295">
        <f t="shared" si="1"/>
        <v>4245767</v>
      </c>
      <c r="Q11" s="295">
        <f t="shared" si="1"/>
        <v>5806163</v>
      </c>
      <c r="R11" s="295">
        <f t="shared" si="1"/>
        <v>12160019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26715665</v>
      </c>
      <c r="X11" s="295">
        <f t="shared" si="1"/>
        <v>40413689</v>
      </c>
      <c r="Y11" s="295">
        <f t="shared" si="1"/>
        <v>-13698024</v>
      </c>
      <c r="Z11" s="296">
        <f>+IF(X11&lt;&gt;0,+(Y11/X11)*100,0)</f>
        <v>-33.89451529653727</v>
      </c>
      <c r="AA11" s="297">
        <f>SUM(AA6:AA10)</f>
        <v>53884918</v>
      </c>
    </row>
    <row r="12" spans="1:27" ht="12.75">
      <c r="A12" s="298" t="s">
        <v>211</v>
      </c>
      <c r="B12" s="136"/>
      <c r="C12" s="62">
        <v>3561636</v>
      </c>
      <c r="D12" s="156"/>
      <c r="E12" s="60">
        <v>20182000</v>
      </c>
      <c r="F12" s="60">
        <v>21878000</v>
      </c>
      <c r="G12" s="60"/>
      <c r="H12" s="60"/>
      <c r="I12" s="60"/>
      <c r="J12" s="60"/>
      <c r="K12" s="60">
        <v>46500</v>
      </c>
      <c r="L12" s="60">
        <v>1206664</v>
      </c>
      <c r="M12" s="60">
        <v>676072</v>
      </c>
      <c r="N12" s="60">
        <v>1929236</v>
      </c>
      <c r="O12" s="60"/>
      <c r="P12" s="60"/>
      <c r="Q12" s="60">
        <v>1812383</v>
      </c>
      <c r="R12" s="60">
        <v>1812383</v>
      </c>
      <c r="S12" s="60"/>
      <c r="T12" s="60"/>
      <c r="U12" s="60"/>
      <c r="V12" s="60"/>
      <c r="W12" s="60">
        <v>3741619</v>
      </c>
      <c r="X12" s="60">
        <v>16408500</v>
      </c>
      <c r="Y12" s="60">
        <v>-12666881</v>
      </c>
      <c r="Z12" s="140">
        <v>-77.2</v>
      </c>
      <c r="AA12" s="155">
        <v>21878000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3648160</v>
      </c>
      <c r="D15" s="156"/>
      <c r="E15" s="60">
        <v>3600000</v>
      </c>
      <c r="F15" s="60">
        <v>4566000</v>
      </c>
      <c r="G15" s="60"/>
      <c r="H15" s="60">
        <v>62044</v>
      </c>
      <c r="I15" s="60">
        <v>17793</v>
      </c>
      <c r="J15" s="60">
        <v>79837</v>
      </c>
      <c r="K15" s="60">
        <v>83756</v>
      </c>
      <c r="L15" s="60"/>
      <c r="M15" s="60"/>
      <c r="N15" s="60">
        <v>83756</v>
      </c>
      <c r="O15" s="60">
        <v>91215</v>
      </c>
      <c r="P15" s="60">
        <v>178652</v>
      </c>
      <c r="Q15" s="60">
        <v>59852</v>
      </c>
      <c r="R15" s="60">
        <v>329719</v>
      </c>
      <c r="S15" s="60"/>
      <c r="T15" s="60"/>
      <c r="U15" s="60"/>
      <c r="V15" s="60"/>
      <c r="W15" s="60">
        <v>493312</v>
      </c>
      <c r="X15" s="60">
        <v>3424500</v>
      </c>
      <c r="Y15" s="60">
        <v>-2931188</v>
      </c>
      <c r="Z15" s="140">
        <v>-85.59</v>
      </c>
      <c r="AA15" s="155">
        <v>4566000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>
        <v>927925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695944</v>
      </c>
      <c r="Y18" s="82">
        <v>-695944</v>
      </c>
      <c r="Z18" s="270">
        <v>-100</v>
      </c>
      <c r="AA18" s="278">
        <v>927925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19643925</v>
      </c>
      <c r="F20" s="100">
        <f t="shared" si="2"/>
        <v>15166082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11374562</v>
      </c>
      <c r="Y20" s="100">
        <f t="shared" si="2"/>
        <v>-11374562</v>
      </c>
      <c r="Z20" s="137">
        <f>+IF(X20&lt;&gt;0,+(Y20/X20)*100,0)</f>
        <v>-100</v>
      </c>
      <c r="AA20" s="153">
        <f>SUM(AA26:AA33)</f>
        <v>15166082</v>
      </c>
    </row>
    <row r="21" spans="1:27" ht="12.75">
      <c r="A21" s="291" t="s">
        <v>205</v>
      </c>
      <c r="B21" s="142"/>
      <c r="C21" s="62"/>
      <c r="D21" s="156"/>
      <c r="E21" s="60">
        <v>15496800</v>
      </c>
      <c r="F21" s="60">
        <v>5000000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3750000</v>
      </c>
      <c r="Y21" s="60">
        <v>-3750000</v>
      </c>
      <c r="Z21" s="140">
        <v>-100</v>
      </c>
      <c r="AA21" s="155">
        <v>5000000</v>
      </c>
    </row>
    <row r="22" spans="1:27" ht="12.75">
      <c r="A22" s="291" t="s">
        <v>206</v>
      </c>
      <c r="B22" s="142"/>
      <c r="C22" s="62"/>
      <c r="D22" s="156"/>
      <c r="E22" s="60">
        <v>973200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>
        <v>7522082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5641562</v>
      </c>
      <c r="Y23" s="60">
        <v>-5641562</v>
      </c>
      <c r="Z23" s="140">
        <v>-100</v>
      </c>
      <c r="AA23" s="155">
        <v>7522082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16470000</v>
      </c>
      <c r="F26" s="295">
        <f t="shared" si="3"/>
        <v>12522082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9391562</v>
      </c>
      <c r="Y26" s="295">
        <f t="shared" si="3"/>
        <v>-9391562</v>
      </c>
      <c r="Z26" s="296">
        <f>+IF(X26&lt;&gt;0,+(Y26/X26)*100,0)</f>
        <v>-100</v>
      </c>
      <c r="AA26" s="297">
        <f>SUM(AA21:AA25)</f>
        <v>12522082</v>
      </c>
    </row>
    <row r="27" spans="1:27" ht="12.75">
      <c r="A27" s="298" t="s">
        <v>211</v>
      </c>
      <c r="B27" s="147"/>
      <c r="C27" s="62"/>
      <c r="D27" s="156"/>
      <c r="E27" s="60"/>
      <c r="F27" s="60">
        <v>844000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633000</v>
      </c>
      <c r="Y27" s="60">
        <v>-633000</v>
      </c>
      <c r="Z27" s="140">
        <v>-100</v>
      </c>
      <c r="AA27" s="155">
        <v>844000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2246000</v>
      </c>
      <c r="F30" s="60">
        <v>1800000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1350000</v>
      </c>
      <c r="Y30" s="60">
        <v>-1350000</v>
      </c>
      <c r="Z30" s="140">
        <v>-100</v>
      </c>
      <c r="AA30" s="155">
        <v>1800000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>
        <v>927925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5391583</v>
      </c>
      <c r="D36" s="156">
        <f t="shared" si="4"/>
        <v>0</v>
      </c>
      <c r="E36" s="60">
        <f t="shared" si="4"/>
        <v>15496800</v>
      </c>
      <c r="F36" s="60">
        <f t="shared" si="4"/>
        <v>25274673</v>
      </c>
      <c r="G36" s="60">
        <f t="shared" si="4"/>
        <v>0</v>
      </c>
      <c r="H36" s="60">
        <f t="shared" si="4"/>
        <v>1863715</v>
      </c>
      <c r="I36" s="60">
        <f t="shared" si="4"/>
        <v>0</v>
      </c>
      <c r="J36" s="60">
        <f t="shared" si="4"/>
        <v>1863715</v>
      </c>
      <c r="K36" s="60">
        <f t="shared" si="4"/>
        <v>1995717</v>
      </c>
      <c r="L36" s="60">
        <f t="shared" si="4"/>
        <v>0</v>
      </c>
      <c r="M36" s="60">
        <f t="shared" si="4"/>
        <v>833346</v>
      </c>
      <c r="N36" s="60">
        <f t="shared" si="4"/>
        <v>2829063</v>
      </c>
      <c r="O36" s="60">
        <f t="shared" si="4"/>
        <v>0</v>
      </c>
      <c r="P36" s="60">
        <f t="shared" si="4"/>
        <v>38297</v>
      </c>
      <c r="Q36" s="60">
        <f t="shared" si="4"/>
        <v>3141976</v>
      </c>
      <c r="R36" s="60">
        <f t="shared" si="4"/>
        <v>3180273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7873051</v>
      </c>
      <c r="X36" s="60">
        <f t="shared" si="4"/>
        <v>18956005</v>
      </c>
      <c r="Y36" s="60">
        <f t="shared" si="4"/>
        <v>-11082954</v>
      </c>
      <c r="Z36" s="140">
        <f aca="true" t="shared" si="5" ref="Z36:Z49">+IF(X36&lt;&gt;0,+(Y36/X36)*100,0)</f>
        <v>-58.46671806638582</v>
      </c>
      <c r="AA36" s="155">
        <f>AA6+AA21</f>
        <v>25274673</v>
      </c>
    </row>
    <row r="37" spans="1:27" ht="12.75">
      <c r="A37" s="291" t="s">
        <v>206</v>
      </c>
      <c r="B37" s="142"/>
      <c r="C37" s="62">
        <f t="shared" si="4"/>
        <v>9025734</v>
      </c>
      <c r="D37" s="156">
        <f t="shared" si="4"/>
        <v>0</v>
      </c>
      <c r="E37" s="60">
        <f t="shared" si="4"/>
        <v>13850000</v>
      </c>
      <c r="F37" s="60">
        <f t="shared" si="4"/>
        <v>17065974</v>
      </c>
      <c r="G37" s="60">
        <f t="shared" si="4"/>
        <v>0</v>
      </c>
      <c r="H37" s="60">
        <f t="shared" si="4"/>
        <v>684404</v>
      </c>
      <c r="I37" s="60">
        <f t="shared" si="4"/>
        <v>0</v>
      </c>
      <c r="J37" s="60">
        <f t="shared" si="4"/>
        <v>684404</v>
      </c>
      <c r="K37" s="60">
        <f t="shared" si="4"/>
        <v>48039</v>
      </c>
      <c r="L37" s="60">
        <f t="shared" si="4"/>
        <v>0</v>
      </c>
      <c r="M37" s="60">
        <f t="shared" si="4"/>
        <v>3622924</v>
      </c>
      <c r="N37" s="60">
        <f t="shared" si="4"/>
        <v>3670963</v>
      </c>
      <c r="O37" s="60">
        <f t="shared" si="4"/>
        <v>1964910</v>
      </c>
      <c r="P37" s="60">
        <f t="shared" si="4"/>
        <v>0</v>
      </c>
      <c r="Q37" s="60">
        <f t="shared" si="4"/>
        <v>2421450</v>
      </c>
      <c r="R37" s="60">
        <f t="shared" si="4"/>
        <v>4386360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8741727</v>
      </c>
      <c r="X37" s="60">
        <f t="shared" si="4"/>
        <v>12799481</v>
      </c>
      <c r="Y37" s="60">
        <f t="shared" si="4"/>
        <v>-4057754</v>
      </c>
      <c r="Z37" s="140">
        <f t="shared" si="5"/>
        <v>-31.70248856184091</v>
      </c>
      <c r="AA37" s="155">
        <f>AA7+AA22</f>
        <v>17065974</v>
      </c>
    </row>
    <row r="38" spans="1:27" ht="12.75">
      <c r="A38" s="291" t="s">
        <v>207</v>
      </c>
      <c r="B38" s="142"/>
      <c r="C38" s="62">
        <f t="shared" si="4"/>
        <v>11261482</v>
      </c>
      <c r="D38" s="156">
        <f t="shared" si="4"/>
        <v>0</v>
      </c>
      <c r="E38" s="60">
        <f t="shared" si="4"/>
        <v>28000000</v>
      </c>
      <c r="F38" s="60">
        <f t="shared" si="4"/>
        <v>23522082</v>
      </c>
      <c r="G38" s="60">
        <f t="shared" si="4"/>
        <v>0</v>
      </c>
      <c r="H38" s="60">
        <f t="shared" si="4"/>
        <v>1242000</v>
      </c>
      <c r="I38" s="60">
        <f t="shared" si="4"/>
        <v>1044148</v>
      </c>
      <c r="J38" s="60">
        <f t="shared" si="4"/>
        <v>2286148</v>
      </c>
      <c r="K38" s="60">
        <f t="shared" si="4"/>
        <v>547285</v>
      </c>
      <c r="L38" s="60">
        <f t="shared" si="4"/>
        <v>0</v>
      </c>
      <c r="M38" s="60">
        <f t="shared" si="4"/>
        <v>286358</v>
      </c>
      <c r="N38" s="60">
        <f t="shared" si="4"/>
        <v>833643</v>
      </c>
      <c r="O38" s="60">
        <f t="shared" si="4"/>
        <v>143179</v>
      </c>
      <c r="P38" s="60">
        <f t="shared" si="4"/>
        <v>3203524</v>
      </c>
      <c r="Q38" s="60">
        <f t="shared" si="4"/>
        <v>3392214</v>
      </c>
      <c r="R38" s="60">
        <f t="shared" si="4"/>
        <v>6738917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9858708</v>
      </c>
      <c r="X38" s="60">
        <f t="shared" si="4"/>
        <v>17641562</v>
      </c>
      <c r="Y38" s="60">
        <f t="shared" si="4"/>
        <v>-7782854</v>
      </c>
      <c r="Z38" s="140">
        <f t="shared" si="5"/>
        <v>-44.11658106011247</v>
      </c>
      <c r="AA38" s="155">
        <f>AA8+AA23</f>
        <v>23522082</v>
      </c>
    </row>
    <row r="39" spans="1:27" ht="12.75">
      <c r="A39" s="291" t="s">
        <v>208</v>
      </c>
      <c r="B39" s="142"/>
      <c r="C39" s="62">
        <f t="shared" si="4"/>
        <v>520376</v>
      </c>
      <c r="D39" s="156">
        <f t="shared" si="4"/>
        <v>0</v>
      </c>
      <c r="E39" s="60">
        <f t="shared" si="4"/>
        <v>11260200</v>
      </c>
      <c r="F39" s="60">
        <f t="shared" si="4"/>
        <v>544271</v>
      </c>
      <c r="G39" s="60">
        <f t="shared" si="4"/>
        <v>0</v>
      </c>
      <c r="H39" s="60">
        <f t="shared" si="4"/>
        <v>0</v>
      </c>
      <c r="I39" s="60">
        <f t="shared" si="4"/>
        <v>724500</v>
      </c>
      <c r="J39" s="60">
        <f t="shared" si="4"/>
        <v>724500</v>
      </c>
      <c r="K39" s="60">
        <f t="shared" si="4"/>
        <v>472200</v>
      </c>
      <c r="L39" s="60">
        <f t="shared" si="4"/>
        <v>0</v>
      </c>
      <c r="M39" s="60">
        <f t="shared" si="4"/>
        <v>1191010</v>
      </c>
      <c r="N39" s="60">
        <f t="shared" si="4"/>
        <v>1663210</v>
      </c>
      <c r="O39" s="60">
        <f t="shared" si="4"/>
        <v>0</v>
      </c>
      <c r="P39" s="60">
        <f t="shared" si="4"/>
        <v>1003946</v>
      </c>
      <c r="Q39" s="60">
        <f t="shared" si="4"/>
        <v>-3149477</v>
      </c>
      <c r="R39" s="60">
        <f t="shared" si="4"/>
        <v>-2145531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242179</v>
      </c>
      <c r="X39" s="60">
        <f t="shared" si="4"/>
        <v>408203</v>
      </c>
      <c r="Y39" s="60">
        <f t="shared" si="4"/>
        <v>-166024</v>
      </c>
      <c r="Z39" s="140">
        <f t="shared" si="5"/>
        <v>-40.67192058853071</v>
      </c>
      <c r="AA39" s="155">
        <f>AA9+AA24</f>
        <v>544271</v>
      </c>
    </row>
    <row r="40" spans="1:27" ht="12.75">
      <c r="A40" s="291" t="s">
        <v>209</v>
      </c>
      <c r="B40" s="142"/>
      <c r="C40" s="62">
        <f t="shared" si="4"/>
        <v>1165692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27364867</v>
      </c>
      <c r="D41" s="294">
        <f t="shared" si="6"/>
        <v>0</v>
      </c>
      <c r="E41" s="295">
        <f t="shared" si="6"/>
        <v>68607000</v>
      </c>
      <c r="F41" s="295">
        <f t="shared" si="6"/>
        <v>66407000</v>
      </c>
      <c r="G41" s="295">
        <f t="shared" si="6"/>
        <v>0</v>
      </c>
      <c r="H41" s="295">
        <f t="shared" si="6"/>
        <v>3790119</v>
      </c>
      <c r="I41" s="295">
        <f t="shared" si="6"/>
        <v>1768648</v>
      </c>
      <c r="J41" s="295">
        <f t="shared" si="6"/>
        <v>5558767</v>
      </c>
      <c r="K41" s="295">
        <f t="shared" si="6"/>
        <v>3063241</v>
      </c>
      <c r="L41" s="295">
        <f t="shared" si="6"/>
        <v>0</v>
      </c>
      <c r="M41" s="295">
        <f t="shared" si="6"/>
        <v>5933638</v>
      </c>
      <c r="N41" s="295">
        <f t="shared" si="6"/>
        <v>8996879</v>
      </c>
      <c r="O41" s="295">
        <f t="shared" si="6"/>
        <v>2108089</v>
      </c>
      <c r="P41" s="295">
        <f t="shared" si="6"/>
        <v>4245767</v>
      </c>
      <c r="Q41" s="295">
        <f t="shared" si="6"/>
        <v>5806163</v>
      </c>
      <c r="R41" s="295">
        <f t="shared" si="6"/>
        <v>12160019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26715665</v>
      </c>
      <c r="X41" s="295">
        <f t="shared" si="6"/>
        <v>49805251</v>
      </c>
      <c r="Y41" s="295">
        <f t="shared" si="6"/>
        <v>-23089586</v>
      </c>
      <c r="Z41" s="296">
        <f t="shared" si="5"/>
        <v>-46.35974226894269</v>
      </c>
      <c r="AA41" s="297">
        <f>SUM(AA36:AA40)</f>
        <v>66407000</v>
      </c>
    </row>
    <row r="42" spans="1:27" ht="12.75">
      <c r="A42" s="298" t="s">
        <v>211</v>
      </c>
      <c r="B42" s="136"/>
      <c r="C42" s="95">
        <f aca="true" t="shared" si="7" ref="C42:Y48">C12+C27</f>
        <v>3561636</v>
      </c>
      <c r="D42" s="129">
        <f t="shared" si="7"/>
        <v>0</v>
      </c>
      <c r="E42" s="54">
        <f t="shared" si="7"/>
        <v>20182000</v>
      </c>
      <c r="F42" s="54">
        <f t="shared" si="7"/>
        <v>22722000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46500</v>
      </c>
      <c r="L42" s="54">
        <f t="shared" si="7"/>
        <v>1206664</v>
      </c>
      <c r="M42" s="54">
        <f t="shared" si="7"/>
        <v>676072</v>
      </c>
      <c r="N42" s="54">
        <f t="shared" si="7"/>
        <v>1929236</v>
      </c>
      <c r="O42" s="54">
        <f t="shared" si="7"/>
        <v>0</v>
      </c>
      <c r="P42" s="54">
        <f t="shared" si="7"/>
        <v>0</v>
      </c>
      <c r="Q42" s="54">
        <f t="shared" si="7"/>
        <v>1812383</v>
      </c>
      <c r="R42" s="54">
        <f t="shared" si="7"/>
        <v>1812383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3741619</v>
      </c>
      <c r="X42" s="54">
        <f t="shared" si="7"/>
        <v>17041500</v>
      </c>
      <c r="Y42" s="54">
        <f t="shared" si="7"/>
        <v>-13299881</v>
      </c>
      <c r="Z42" s="184">
        <f t="shared" si="5"/>
        <v>-78.04407475867735</v>
      </c>
      <c r="AA42" s="130">
        <f aca="true" t="shared" si="8" ref="AA42:AA48">AA12+AA27</f>
        <v>22722000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3648160</v>
      </c>
      <c r="D45" s="129">
        <f t="shared" si="7"/>
        <v>0</v>
      </c>
      <c r="E45" s="54">
        <f t="shared" si="7"/>
        <v>5846000</v>
      </c>
      <c r="F45" s="54">
        <f t="shared" si="7"/>
        <v>6366000</v>
      </c>
      <c r="G45" s="54">
        <f t="shared" si="7"/>
        <v>0</v>
      </c>
      <c r="H45" s="54">
        <f t="shared" si="7"/>
        <v>62044</v>
      </c>
      <c r="I45" s="54">
        <f t="shared" si="7"/>
        <v>17793</v>
      </c>
      <c r="J45" s="54">
        <f t="shared" si="7"/>
        <v>79837</v>
      </c>
      <c r="K45" s="54">
        <f t="shared" si="7"/>
        <v>83756</v>
      </c>
      <c r="L45" s="54">
        <f t="shared" si="7"/>
        <v>0</v>
      </c>
      <c r="M45" s="54">
        <f t="shared" si="7"/>
        <v>0</v>
      </c>
      <c r="N45" s="54">
        <f t="shared" si="7"/>
        <v>83756</v>
      </c>
      <c r="O45" s="54">
        <f t="shared" si="7"/>
        <v>91215</v>
      </c>
      <c r="P45" s="54">
        <f t="shared" si="7"/>
        <v>178652</v>
      </c>
      <c r="Q45" s="54">
        <f t="shared" si="7"/>
        <v>59852</v>
      </c>
      <c r="R45" s="54">
        <f t="shared" si="7"/>
        <v>329719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493312</v>
      </c>
      <c r="X45" s="54">
        <f t="shared" si="7"/>
        <v>4774500</v>
      </c>
      <c r="Y45" s="54">
        <f t="shared" si="7"/>
        <v>-4281188</v>
      </c>
      <c r="Z45" s="184">
        <f t="shared" si="5"/>
        <v>-89.6677767305477</v>
      </c>
      <c r="AA45" s="130">
        <f t="shared" si="8"/>
        <v>6366000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927925</v>
      </c>
      <c r="F48" s="54">
        <f t="shared" si="7"/>
        <v>927925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695944</v>
      </c>
      <c r="Y48" s="54">
        <f t="shared" si="7"/>
        <v>-695944</v>
      </c>
      <c r="Z48" s="184">
        <f t="shared" si="5"/>
        <v>-100</v>
      </c>
      <c r="AA48" s="130">
        <f t="shared" si="8"/>
        <v>927925</v>
      </c>
    </row>
    <row r="49" spans="1:27" ht="12.75">
      <c r="A49" s="308" t="s">
        <v>220</v>
      </c>
      <c r="B49" s="149"/>
      <c r="C49" s="239">
        <f aca="true" t="shared" si="9" ref="C49:Y49">SUM(C41:C48)</f>
        <v>34574663</v>
      </c>
      <c r="D49" s="218">
        <f t="shared" si="9"/>
        <v>0</v>
      </c>
      <c r="E49" s="220">
        <f t="shared" si="9"/>
        <v>95562925</v>
      </c>
      <c r="F49" s="220">
        <f t="shared" si="9"/>
        <v>96422925</v>
      </c>
      <c r="G49" s="220">
        <f t="shared" si="9"/>
        <v>0</v>
      </c>
      <c r="H49" s="220">
        <f t="shared" si="9"/>
        <v>3852163</v>
      </c>
      <c r="I49" s="220">
        <f t="shared" si="9"/>
        <v>1786441</v>
      </c>
      <c r="J49" s="220">
        <f t="shared" si="9"/>
        <v>5638604</v>
      </c>
      <c r="K49" s="220">
        <f t="shared" si="9"/>
        <v>3193497</v>
      </c>
      <c r="L49" s="220">
        <f t="shared" si="9"/>
        <v>1206664</v>
      </c>
      <c r="M49" s="220">
        <f t="shared" si="9"/>
        <v>6609710</v>
      </c>
      <c r="N49" s="220">
        <f t="shared" si="9"/>
        <v>11009871</v>
      </c>
      <c r="O49" s="220">
        <f t="shared" si="9"/>
        <v>2199304</v>
      </c>
      <c r="P49" s="220">
        <f t="shared" si="9"/>
        <v>4424419</v>
      </c>
      <c r="Q49" s="220">
        <f t="shared" si="9"/>
        <v>7678398</v>
      </c>
      <c r="R49" s="220">
        <f t="shared" si="9"/>
        <v>14302121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30950596</v>
      </c>
      <c r="X49" s="220">
        <f t="shared" si="9"/>
        <v>72317195</v>
      </c>
      <c r="Y49" s="220">
        <f t="shared" si="9"/>
        <v>-41366599</v>
      </c>
      <c r="Z49" s="221">
        <f t="shared" si="5"/>
        <v>-57.201608828992875</v>
      </c>
      <c r="AA49" s="222">
        <f>SUM(AA41:AA48)</f>
        <v>96422925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19416977</v>
      </c>
      <c r="D51" s="129">
        <f t="shared" si="10"/>
        <v>0</v>
      </c>
      <c r="E51" s="54">
        <f t="shared" si="10"/>
        <v>28296330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6019263</v>
      </c>
      <c r="D52" s="156"/>
      <c r="E52" s="60">
        <v>5250000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7902710</v>
      </c>
      <c r="D53" s="156"/>
      <c r="E53" s="60">
        <v>11300000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1747528</v>
      </c>
      <c r="D54" s="156"/>
      <c r="E54" s="60">
        <v>2140000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1747528</v>
      </c>
      <c r="D55" s="156"/>
      <c r="E55" s="60">
        <v>1535000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38834</v>
      </c>
      <c r="D56" s="156"/>
      <c r="E56" s="60">
        <v>100000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17455863</v>
      </c>
      <c r="D57" s="294">
        <f t="shared" si="11"/>
        <v>0</v>
      </c>
      <c r="E57" s="295">
        <f t="shared" si="11"/>
        <v>20325000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621343</v>
      </c>
      <c r="D58" s="156"/>
      <c r="E58" s="60">
        <v>290000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1339771</v>
      </c>
      <c r="D61" s="156"/>
      <c r="E61" s="60">
        <v>7681330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198271</v>
      </c>
      <c r="H66" s="275">
        <v>789959</v>
      </c>
      <c r="I66" s="275">
        <v>413190</v>
      </c>
      <c r="J66" s="275">
        <v>1401420</v>
      </c>
      <c r="K66" s="275">
        <v>1262476</v>
      </c>
      <c r="L66" s="275">
        <v>668712</v>
      </c>
      <c r="M66" s="275">
        <v>1152894</v>
      </c>
      <c r="N66" s="275">
        <v>3084082</v>
      </c>
      <c r="O66" s="275">
        <v>996083</v>
      </c>
      <c r="P66" s="275">
        <v>1424831</v>
      </c>
      <c r="Q66" s="275">
        <v>343155</v>
      </c>
      <c r="R66" s="275">
        <v>2764069</v>
      </c>
      <c r="S66" s="275"/>
      <c r="T66" s="275"/>
      <c r="U66" s="275"/>
      <c r="V66" s="275"/>
      <c r="W66" s="275">
        <v>7249571</v>
      </c>
      <c r="X66" s="275"/>
      <c r="Y66" s="275">
        <v>7249571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29440</v>
      </c>
      <c r="H67" s="60">
        <v>902736</v>
      </c>
      <c r="I67" s="60">
        <v>916830</v>
      </c>
      <c r="J67" s="60">
        <v>1849006</v>
      </c>
      <c r="K67" s="60">
        <v>817225</v>
      </c>
      <c r="L67" s="60">
        <v>632422</v>
      </c>
      <c r="M67" s="60">
        <v>2081792</v>
      </c>
      <c r="N67" s="60">
        <v>3531439</v>
      </c>
      <c r="O67" s="60">
        <v>934617</v>
      </c>
      <c r="P67" s="60">
        <v>660112</v>
      </c>
      <c r="Q67" s="60">
        <v>1031694</v>
      </c>
      <c r="R67" s="60">
        <v>2626423</v>
      </c>
      <c r="S67" s="60"/>
      <c r="T67" s="60"/>
      <c r="U67" s="60"/>
      <c r="V67" s="60"/>
      <c r="W67" s="60">
        <v>8006868</v>
      </c>
      <c r="X67" s="60"/>
      <c r="Y67" s="60">
        <v>8006868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227711</v>
      </c>
      <c r="H69" s="220">
        <f t="shared" si="12"/>
        <v>1692695</v>
      </c>
      <c r="I69" s="220">
        <f t="shared" si="12"/>
        <v>1330020</v>
      </c>
      <c r="J69" s="220">
        <f t="shared" si="12"/>
        <v>3250426</v>
      </c>
      <c r="K69" s="220">
        <f t="shared" si="12"/>
        <v>2079701</v>
      </c>
      <c r="L69" s="220">
        <f t="shared" si="12"/>
        <v>1301134</v>
      </c>
      <c r="M69" s="220">
        <f t="shared" si="12"/>
        <v>3234686</v>
      </c>
      <c r="N69" s="220">
        <f t="shared" si="12"/>
        <v>6615521</v>
      </c>
      <c r="O69" s="220">
        <f t="shared" si="12"/>
        <v>1930700</v>
      </c>
      <c r="P69" s="220">
        <f t="shared" si="12"/>
        <v>2084943</v>
      </c>
      <c r="Q69" s="220">
        <f t="shared" si="12"/>
        <v>1374849</v>
      </c>
      <c r="R69" s="220">
        <f t="shared" si="12"/>
        <v>5390492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15256439</v>
      </c>
      <c r="X69" s="220">
        <f t="shared" si="12"/>
        <v>0</v>
      </c>
      <c r="Y69" s="220">
        <f t="shared" si="12"/>
        <v>15256439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27364867</v>
      </c>
      <c r="D5" s="357">
        <f t="shared" si="0"/>
        <v>0</v>
      </c>
      <c r="E5" s="356">
        <f t="shared" si="0"/>
        <v>52137000</v>
      </c>
      <c r="F5" s="358">
        <f t="shared" si="0"/>
        <v>53884918</v>
      </c>
      <c r="G5" s="358">
        <f t="shared" si="0"/>
        <v>0</v>
      </c>
      <c r="H5" s="356">
        <f t="shared" si="0"/>
        <v>3790119</v>
      </c>
      <c r="I5" s="356">
        <f t="shared" si="0"/>
        <v>1768648</v>
      </c>
      <c r="J5" s="358">
        <f t="shared" si="0"/>
        <v>5558767</v>
      </c>
      <c r="K5" s="358">
        <f t="shared" si="0"/>
        <v>3063241</v>
      </c>
      <c r="L5" s="356">
        <f t="shared" si="0"/>
        <v>0</v>
      </c>
      <c r="M5" s="356">
        <f t="shared" si="0"/>
        <v>5933638</v>
      </c>
      <c r="N5" s="358">
        <f t="shared" si="0"/>
        <v>8996879</v>
      </c>
      <c r="O5" s="358">
        <f t="shared" si="0"/>
        <v>2108089</v>
      </c>
      <c r="P5" s="356">
        <f t="shared" si="0"/>
        <v>4245767</v>
      </c>
      <c r="Q5" s="356">
        <f t="shared" si="0"/>
        <v>5806163</v>
      </c>
      <c r="R5" s="358">
        <f t="shared" si="0"/>
        <v>12160019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26715665</v>
      </c>
      <c r="X5" s="356">
        <f t="shared" si="0"/>
        <v>40413689</v>
      </c>
      <c r="Y5" s="358">
        <f t="shared" si="0"/>
        <v>-13698024</v>
      </c>
      <c r="Z5" s="359">
        <f>+IF(X5&lt;&gt;0,+(Y5/X5)*100,0)</f>
        <v>-33.89451529653727</v>
      </c>
      <c r="AA5" s="360">
        <f>+AA6+AA8+AA11+AA13+AA15</f>
        <v>53884918</v>
      </c>
    </row>
    <row r="6" spans="1:27" ht="12.75">
      <c r="A6" s="361" t="s">
        <v>205</v>
      </c>
      <c r="B6" s="142"/>
      <c r="C6" s="60">
        <f>+C7</f>
        <v>5391583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20274673</v>
      </c>
      <c r="G6" s="59">
        <f t="shared" si="1"/>
        <v>0</v>
      </c>
      <c r="H6" s="60">
        <f t="shared" si="1"/>
        <v>1863715</v>
      </c>
      <c r="I6" s="60">
        <f t="shared" si="1"/>
        <v>0</v>
      </c>
      <c r="J6" s="59">
        <f t="shared" si="1"/>
        <v>1863715</v>
      </c>
      <c r="K6" s="59">
        <f t="shared" si="1"/>
        <v>1995717</v>
      </c>
      <c r="L6" s="60">
        <f t="shared" si="1"/>
        <v>0</v>
      </c>
      <c r="M6" s="60">
        <f t="shared" si="1"/>
        <v>833346</v>
      </c>
      <c r="N6" s="59">
        <f t="shared" si="1"/>
        <v>2829063</v>
      </c>
      <c r="O6" s="59">
        <f t="shared" si="1"/>
        <v>0</v>
      </c>
      <c r="P6" s="60">
        <f t="shared" si="1"/>
        <v>38297</v>
      </c>
      <c r="Q6" s="60">
        <f t="shared" si="1"/>
        <v>3141976</v>
      </c>
      <c r="R6" s="59">
        <f t="shared" si="1"/>
        <v>3180273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7873051</v>
      </c>
      <c r="X6" s="60">
        <f t="shared" si="1"/>
        <v>15206005</v>
      </c>
      <c r="Y6" s="59">
        <f t="shared" si="1"/>
        <v>-7332954</v>
      </c>
      <c r="Z6" s="61">
        <f>+IF(X6&lt;&gt;0,+(Y6/X6)*100,0)</f>
        <v>-48.22406674205355</v>
      </c>
      <c r="AA6" s="62">
        <f t="shared" si="1"/>
        <v>20274673</v>
      </c>
    </row>
    <row r="7" spans="1:27" ht="12.75">
      <c r="A7" s="291" t="s">
        <v>229</v>
      </c>
      <c r="B7" s="142"/>
      <c r="C7" s="60">
        <v>5391583</v>
      </c>
      <c r="D7" s="340"/>
      <c r="E7" s="60"/>
      <c r="F7" s="59">
        <v>20274673</v>
      </c>
      <c r="G7" s="59"/>
      <c r="H7" s="60">
        <v>1863715</v>
      </c>
      <c r="I7" s="60"/>
      <c r="J7" s="59">
        <v>1863715</v>
      </c>
      <c r="K7" s="59">
        <v>1995717</v>
      </c>
      <c r="L7" s="60"/>
      <c r="M7" s="60">
        <v>833346</v>
      </c>
      <c r="N7" s="59">
        <v>2829063</v>
      </c>
      <c r="O7" s="59"/>
      <c r="P7" s="60">
        <v>38297</v>
      </c>
      <c r="Q7" s="60">
        <v>3141976</v>
      </c>
      <c r="R7" s="59">
        <v>3180273</v>
      </c>
      <c r="S7" s="59"/>
      <c r="T7" s="60"/>
      <c r="U7" s="60"/>
      <c r="V7" s="59"/>
      <c r="W7" s="59">
        <v>7873051</v>
      </c>
      <c r="X7" s="60">
        <v>15206005</v>
      </c>
      <c r="Y7" s="59">
        <v>-7332954</v>
      </c>
      <c r="Z7" s="61">
        <v>-48.22</v>
      </c>
      <c r="AA7" s="62">
        <v>20274673</v>
      </c>
    </row>
    <row r="8" spans="1:27" ht="12.75">
      <c r="A8" s="361" t="s">
        <v>206</v>
      </c>
      <c r="B8" s="142"/>
      <c r="C8" s="60">
        <f aca="true" t="shared" si="2" ref="C8:Y8">SUM(C9:C10)</f>
        <v>9025734</v>
      </c>
      <c r="D8" s="340">
        <f t="shared" si="2"/>
        <v>0</v>
      </c>
      <c r="E8" s="60">
        <f t="shared" si="2"/>
        <v>12876800</v>
      </c>
      <c r="F8" s="59">
        <f t="shared" si="2"/>
        <v>17065974</v>
      </c>
      <c r="G8" s="59">
        <f t="shared" si="2"/>
        <v>0</v>
      </c>
      <c r="H8" s="60">
        <f t="shared" si="2"/>
        <v>684404</v>
      </c>
      <c r="I8" s="60">
        <f t="shared" si="2"/>
        <v>0</v>
      </c>
      <c r="J8" s="59">
        <f t="shared" si="2"/>
        <v>684404</v>
      </c>
      <c r="K8" s="59">
        <f t="shared" si="2"/>
        <v>48039</v>
      </c>
      <c r="L8" s="60">
        <f t="shared" si="2"/>
        <v>0</v>
      </c>
      <c r="M8" s="60">
        <f t="shared" si="2"/>
        <v>3622924</v>
      </c>
      <c r="N8" s="59">
        <f t="shared" si="2"/>
        <v>3670963</v>
      </c>
      <c r="O8" s="59">
        <f t="shared" si="2"/>
        <v>1964910</v>
      </c>
      <c r="P8" s="60">
        <f t="shared" si="2"/>
        <v>0</v>
      </c>
      <c r="Q8" s="60">
        <f t="shared" si="2"/>
        <v>2421450</v>
      </c>
      <c r="R8" s="59">
        <f t="shared" si="2"/>
        <v>4386360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8741727</v>
      </c>
      <c r="X8" s="60">
        <f t="shared" si="2"/>
        <v>12799481</v>
      </c>
      <c r="Y8" s="59">
        <f t="shared" si="2"/>
        <v>-4057754</v>
      </c>
      <c r="Z8" s="61">
        <f>+IF(X8&lt;&gt;0,+(Y8/X8)*100,0)</f>
        <v>-31.70248856184091</v>
      </c>
      <c r="AA8" s="62">
        <f>SUM(AA9:AA10)</f>
        <v>17065974</v>
      </c>
    </row>
    <row r="9" spans="1:27" ht="12.75">
      <c r="A9" s="291" t="s">
        <v>230</v>
      </c>
      <c r="B9" s="142"/>
      <c r="C9" s="60">
        <v>9025734</v>
      </c>
      <c r="D9" s="340"/>
      <c r="E9" s="60">
        <v>12876800</v>
      </c>
      <c r="F9" s="59">
        <v>9600000</v>
      </c>
      <c r="G9" s="59"/>
      <c r="H9" s="60">
        <v>684404</v>
      </c>
      <c r="I9" s="60"/>
      <c r="J9" s="59">
        <v>684404</v>
      </c>
      <c r="K9" s="59">
        <v>48039</v>
      </c>
      <c r="L9" s="60"/>
      <c r="M9" s="60">
        <v>3622924</v>
      </c>
      <c r="N9" s="59">
        <v>3670963</v>
      </c>
      <c r="O9" s="59">
        <v>1964910</v>
      </c>
      <c r="P9" s="60"/>
      <c r="Q9" s="60">
        <v>2421450</v>
      </c>
      <c r="R9" s="59">
        <v>4386360</v>
      </c>
      <c r="S9" s="59"/>
      <c r="T9" s="60"/>
      <c r="U9" s="60"/>
      <c r="V9" s="59"/>
      <c r="W9" s="59">
        <v>8741727</v>
      </c>
      <c r="X9" s="60">
        <v>7200000</v>
      </c>
      <c r="Y9" s="59">
        <v>1541727</v>
      </c>
      <c r="Z9" s="61">
        <v>21.41</v>
      </c>
      <c r="AA9" s="62">
        <v>9600000</v>
      </c>
    </row>
    <row r="10" spans="1:27" ht="12.75">
      <c r="A10" s="291" t="s">
        <v>231</v>
      </c>
      <c r="B10" s="142"/>
      <c r="C10" s="60"/>
      <c r="D10" s="340"/>
      <c r="E10" s="60"/>
      <c r="F10" s="59">
        <v>7465974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5599481</v>
      </c>
      <c r="Y10" s="59">
        <v>-5599481</v>
      </c>
      <c r="Z10" s="61">
        <v>-100</v>
      </c>
      <c r="AA10" s="62">
        <v>7465974</v>
      </c>
    </row>
    <row r="11" spans="1:27" ht="12.75">
      <c r="A11" s="361" t="s">
        <v>207</v>
      </c>
      <c r="B11" s="142"/>
      <c r="C11" s="362">
        <f>+C12</f>
        <v>11261482</v>
      </c>
      <c r="D11" s="363">
        <f aca="true" t="shared" si="3" ref="D11:AA11">+D12</f>
        <v>0</v>
      </c>
      <c r="E11" s="362">
        <f t="shared" si="3"/>
        <v>28000000</v>
      </c>
      <c r="F11" s="364">
        <f t="shared" si="3"/>
        <v>16000000</v>
      </c>
      <c r="G11" s="364">
        <f t="shared" si="3"/>
        <v>0</v>
      </c>
      <c r="H11" s="362">
        <f t="shared" si="3"/>
        <v>1242000</v>
      </c>
      <c r="I11" s="362">
        <f t="shared" si="3"/>
        <v>1044148</v>
      </c>
      <c r="J11" s="364">
        <f t="shared" si="3"/>
        <v>2286148</v>
      </c>
      <c r="K11" s="364">
        <f t="shared" si="3"/>
        <v>547285</v>
      </c>
      <c r="L11" s="362">
        <f t="shared" si="3"/>
        <v>0</v>
      </c>
      <c r="M11" s="362">
        <f t="shared" si="3"/>
        <v>286358</v>
      </c>
      <c r="N11" s="364">
        <f t="shared" si="3"/>
        <v>833643</v>
      </c>
      <c r="O11" s="364">
        <f t="shared" si="3"/>
        <v>143179</v>
      </c>
      <c r="P11" s="362">
        <f t="shared" si="3"/>
        <v>3203524</v>
      </c>
      <c r="Q11" s="362">
        <f t="shared" si="3"/>
        <v>3392214</v>
      </c>
      <c r="R11" s="364">
        <f t="shared" si="3"/>
        <v>6738917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9858708</v>
      </c>
      <c r="X11" s="362">
        <f t="shared" si="3"/>
        <v>12000000</v>
      </c>
      <c r="Y11" s="364">
        <f t="shared" si="3"/>
        <v>-2141292</v>
      </c>
      <c r="Z11" s="365">
        <f>+IF(X11&lt;&gt;0,+(Y11/X11)*100,0)</f>
        <v>-17.844099999999997</v>
      </c>
      <c r="AA11" s="366">
        <f t="shared" si="3"/>
        <v>16000000</v>
      </c>
    </row>
    <row r="12" spans="1:27" ht="12.75">
      <c r="A12" s="291" t="s">
        <v>232</v>
      </c>
      <c r="B12" s="136"/>
      <c r="C12" s="60">
        <v>11261482</v>
      </c>
      <c r="D12" s="340"/>
      <c r="E12" s="60">
        <v>28000000</v>
      </c>
      <c r="F12" s="59">
        <v>16000000</v>
      </c>
      <c r="G12" s="59"/>
      <c r="H12" s="60">
        <v>1242000</v>
      </c>
      <c r="I12" s="60">
        <v>1044148</v>
      </c>
      <c r="J12" s="59">
        <v>2286148</v>
      </c>
      <c r="K12" s="59">
        <v>547285</v>
      </c>
      <c r="L12" s="60"/>
      <c r="M12" s="60">
        <v>286358</v>
      </c>
      <c r="N12" s="59">
        <v>833643</v>
      </c>
      <c r="O12" s="59">
        <v>143179</v>
      </c>
      <c r="P12" s="60">
        <v>3203524</v>
      </c>
      <c r="Q12" s="60">
        <v>3392214</v>
      </c>
      <c r="R12" s="59">
        <v>6738917</v>
      </c>
      <c r="S12" s="59"/>
      <c r="T12" s="60"/>
      <c r="U12" s="60"/>
      <c r="V12" s="59"/>
      <c r="W12" s="59">
        <v>9858708</v>
      </c>
      <c r="X12" s="60">
        <v>12000000</v>
      </c>
      <c r="Y12" s="59">
        <v>-2141292</v>
      </c>
      <c r="Z12" s="61">
        <v>-17.84</v>
      </c>
      <c r="AA12" s="62">
        <v>16000000</v>
      </c>
    </row>
    <row r="13" spans="1:27" ht="12.75">
      <c r="A13" s="361" t="s">
        <v>208</v>
      </c>
      <c r="B13" s="136"/>
      <c r="C13" s="275">
        <f>+C14</f>
        <v>520376</v>
      </c>
      <c r="D13" s="341">
        <f aca="true" t="shared" si="4" ref="D13:AA13">+D14</f>
        <v>0</v>
      </c>
      <c r="E13" s="275">
        <f t="shared" si="4"/>
        <v>11260200</v>
      </c>
      <c r="F13" s="342">
        <f t="shared" si="4"/>
        <v>544271</v>
      </c>
      <c r="G13" s="342">
        <f t="shared" si="4"/>
        <v>0</v>
      </c>
      <c r="H13" s="275">
        <f t="shared" si="4"/>
        <v>0</v>
      </c>
      <c r="I13" s="275">
        <f t="shared" si="4"/>
        <v>724500</v>
      </c>
      <c r="J13" s="342">
        <f t="shared" si="4"/>
        <v>724500</v>
      </c>
      <c r="K13" s="342">
        <f t="shared" si="4"/>
        <v>472200</v>
      </c>
      <c r="L13" s="275">
        <f t="shared" si="4"/>
        <v>0</v>
      </c>
      <c r="M13" s="275">
        <f t="shared" si="4"/>
        <v>1191010</v>
      </c>
      <c r="N13" s="342">
        <f t="shared" si="4"/>
        <v>1663210</v>
      </c>
      <c r="O13" s="342">
        <f t="shared" si="4"/>
        <v>0</v>
      </c>
      <c r="P13" s="275">
        <f t="shared" si="4"/>
        <v>1003946</v>
      </c>
      <c r="Q13" s="275">
        <f t="shared" si="4"/>
        <v>-3149477</v>
      </c>
      <c r="R13" s="342">
        <f t="shared" si="4"/>
        <v>-2145531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242179</v>
      </c>
      <c r="X13" s="275">
        <f t="shared" si="4"/>
        <v>408203</v>
      </c>
      <c r="Y13" s="342">
        <f t="shared" si="4"/>
        <v>-166024</v>
      </c>
      <c r="Z13" s="335">
        <f>+IF(X13&lt;&gt;0,+(Y13/X13)*100,0)</f>
        <v>-40.67192058853071</v>
      </c>
      <c r="AA13" s="273">
        <f t="shared" si="4"/>
        <v>544271</v>
      </c>
    </row>
    <row r="14" spans="1:27" ht="12.75">
      <c r="A14" s="291" t="s">
        <v>233</v>
      </c>
      <c r="B14" s="136"/>
      <c r="C14" s="60">
        <v>520376</v>
      </c>
      <c r="D14" s="340"/>
      <c r="E14" s="60">
        <v>11260200</v>
      </c>
      <c r="F14" s="59">
        <v>544271</v>
      </c>
      <c r="G14" s="59"/>
      <c r="H14" s="60"/>
      <c r="I14" s="60">
        <v>724500</v>
      </c>
      <c r="J14" s="59">
        <v>724500</v>
      </c>
      <c r="K14" s="59">
        <v>472200</v>
      </c>
      <c r="L14" s="60"/>
      <c r="M14" s="60">
        <v>1191010</v>
      </c>
      <c r="N14" s="59">
        <v>1663210</v>
      </c>
      <c r="O14" s="59"/>
      <c r="P14" s="60">
        <v>1003946</v>
      </c>
      <c r="Q14" s="60">
        <v>-3149477</v>
      </c>
      <c r="R14" s="59">
        <v>-2145531</v>
      </c>
      <c r="S14" s="59"/>
      <c r="T14" s="60"/>
      <c r="U14" s="60"/>
      <c r="V14" s="59"/>
      <c r="W14" s="59">
        <v>242179</v>
      </c>
      <c r="X14" s="60">
        <v>408203</v>
      </c>
      <c r="Y14" s="59">
        <v>-166024</v>
      </c>
      <c r="Z14" s="61">
        <v>-40.67</v>
      </c>
      <c r="AA14" s="62">
        <v>544271</v>
      </c>
    </row>
    <row r="15" spans="1:27" ht="12.75">
      <c r="A15" s="361" t="s">
        <v>209</v>
      </c>
      <c r="B15" s="136"/>
      <c r="C15" s="60">
        <f aca="true" t="shared" si="5" ref="C15:Y15">SUM(C16:C20)</f>
        <v>1165692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1165692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3561636</v>
      </c>
      <c r="D22" s="344">
        <f t="shared" si="6"/>
        <v>0</v>
      </c>
      <c r="E22" s="343">
        <f t="shared" si="6"/>
        <v>20182000</v>
      </c>
      <c r="F22" s="345">
        <f t="shared" si="6"/>
        <v>21878000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46500</v>
      </c>
      <c r="L22" s="343">
        <f t="shared" si="6"/>
        <v>1206664</v>
      </c>
      <c r="M22" s="343">
        <f t="shared" si="6"/>
        <v>676072</v>
      </c>
      <c r="N22" s="345">
        <f t="shared" si="6"/>
        <v>1929236</v>
      </c>
      <c r="O22" s="345">
        <f t="shared" si="6"/>
        <v>0</v>
      </c>
      <c r="P22" s="343">
        <f t="shared" si="6"/>
        <v>0</v>
      </c>
      <c r="Q22" s="343">
        <f t="shared" si="6"/>
        <v>1812383</v>
      </c>
      <c r="R22" s="345">
        <f t="shared" si="6"/>
        <v>1812383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3741619</v>
      </c>
      <c r="X22" s="343">
        <f t="shared" si="6"/>
        <v>16408500</v>
      </c>
      <c r="Y22" s="345">
        <f t="shared" si="6"/>
        <v>-12666881</v>
      </c>
      <c r="Z22" s="336">
        <f>+IF(X22&lt;&gt;0,+(Y22/X22)*100,0)</f>
        <v>-77.19706859249779</v>
      </c>
      <c r="AA22" s="350">
        <f>SUM(AA23:AA32)</f>
        <v>21878000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439688</v>
      </c>
      <c r="D24" s="340"/>
      <c r="E24" s="60">
        <v>15108000</v>
      </c>
      <c r="F24" s="59">
        <v>15108000</v>
      </c>
      <c r="G24" s="59"/>
      <c r="H24" s="60"/>
      <c r="I24" s="60"/>
      <c r="J24" s="59"/>
      <c r="K24" s="59"/>
      <c r="L24" s="60"/>
      <c r="M24" s="60">
        <v>676072</v>
      </c>
      <c r="N24" s="59">
        <v>676072</v>
      </c>
      <c r="O24" s="59"/>
      <c r="P24" s="60"/>
      <c r="Q24" s="60">
        <v>1812383</v>
      </c>
      <c r="R24" s="59">
        <v>1812383</v>
      </c>
      <c r="S24" s="59"/>
      <c r="T24" s="60"/>
      <c r="U24" s="60"/>
      <c r="V24" s="59"/>
      <c r="W24" s="59">
        <v>2488455</v>
      </c>
      <c r="X24" s="60">
        <v>11331000</v>
      </c>
      <c r="Y24" s="59">
        <v>-8842545</v>
      </c>
      <c r="Z24" s="61">
        <v>-78.04</v>
      </c>
      <c r="AA24" s="62">
        <v>15108000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2725396</v>
      </c>
      <c r="D26" s="363"/>
      <c r="E26" s="362">
        <v>4004000</v>
      </c>
      <c r="F26" s="364">
        <v>1400000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1050000</v>
      </c>
      <c r="Y26" s="364">
        <v>-1050000</v>
      </c>
      <c r="Z26" s="365">
        <v>-100</v>
      </c>
      <c r="AA26" s="366">
        <v>1400000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>
        <v>2000000</v>
      </c>
      <c r="G28" s="342"/>
      <c r="H28" s="275"/>
      <c r="I28" s="275"/>
      <c r="J28" s="342"/>
      <c r="K28" s="342">
        <v>46500</v>
      </c>
      <c r="L28" s="275"/>
      <c r="M28" s="275"/>
      <c r="N28" s="342">
        <v>46500</v>
      </c>
      <c r="O28" s="342"/>
      <c r="P28" s="275"/>
      <c r="Q28" s="275"/>
      <c r="R28" s="342"/>
      <c r="S28" s="342"/>
      <c r="T28" s="275"/>
      <c r="U28" s="275"/>
      <c r="V28" s="342"/>
      <c r="W28" s="342">
        <v>46500</v>
      </c>
      <c r="X28" s="275">
        <v>1500000</v>
      </c>
      <c r="Y28" s="342">
        <v>-1453500</v>
      </c>
      <c r="Z28" s="335">
        <v>-96.9</v>
      </c>
      <c r="AA28" s="273">
        <v>2000000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>
        <v>1206664</v>
      </c>
      <c r="M29" s="60"/>
      <c r="N29" s="59">
        <v>1206664</v>
      </c>
      <c r="O29" s="59"/>
      <c r="P29" s="60"/>
      <c r="Q29" s="60"/>
      <c r="R29" s="59"/>
      <c r="S29" s="59"/>
      <c r="T29" s="60"/>
      <c r="U29" s="60"/>
      <c r="V29" s="59"/>
      <c r="W29" s="59">
        <v>1206664</v>
      </c>
      <c r="X29" s="60"/>
      <c r="Y29" s="59">
        <v>1206664</v>
      </c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396552</v>
      </c>
      <c r="D32" s="340"/>
      <c r="E32" s="60">
        <v>1070000</v>
      </c>
      <c r="F32" s="59">
        <v>3370000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2527500</v>
      </c>
      <c r="Y32" s="59">
        <v>-2527500</v>
      </c>
      <c r="Z32" s="61">
        <v>-100</v>
      </c>
      <c r="AA32" s="62">
        <v>3370000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3648160</v>
      </c>
      <c r="D40" s="344">
        <f t="shared" si="9"/>
        <v>0</v>
      </c>
      <c r="E40" s="343">
        <f t="shared" si="9"/>
        <v>3600000</v>
      </c>
      <c r="F40" s="345">
        <f t="shared" si="9"/>
        <v>4566000</v>
      </c>
      <c r="G40" s="345">
        <f t="shared" si="9"/>
        <v>0</v>
      </c>
      <c r="H40" s="343">
        <f t="shared" si="9"/>
        <v>62044</v>
      </c>
      <c r="I40" s="343">
        <f t="shared" si="9"/>
        <v>17793</v>
      </c>
      <c r="J40" s="345">
        <f t="shared" si="9"/>
        <v>79837</v>
      </c>
      <c r="K40" s="345">
        <f t="shared" si="9"/>
        <v>83756</v>
      </c>
      <c r="L40" s="343">
        <f t="shared" si="9"/>
        <v>0</v>
      </c>
      <c r="M40" s="343">
        <f t="shared" si="9"/>
        <v>0</v>
      </c>
      <c r="N40" s="345">
        <f t="shared" si="9"/>
        <v>83756</v>
      </c>
      <c r="O40" s="345">
        <f t="shared" si="9"/>
        <v>91215</v>
      </c>
      <c r="P40" s="343">
        <f t="shared" si="9"/>
        <v>178652</v>
      </c>
      <c r="Q40" s="343">
        <f t="shared" si="9"/>
        <v>59852</v>
      </c>
      <c r="R40" s="345">
        <f t="shared" si="9"/>
        <v>329719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493312</v>
      </c>
      <c r="X40" s="343">
        <f t="shared" si="9"/>
        <v>3424500</v>
      </c>
      <c r="Y40" s="345">
        <f t="shared" si="9"/>
        <v>-2931188</v>
      </c>
      <c r="Z40" s="336">
        <f>+IF(X40&lt;&gt;0,+(Y40/X40)*100,0)</f>
        <v>-85.59462695283983</v>
      </c>
      <c r="AA40" s="350">
        <f>SUM(AA41:AA49)</f>
        <v>4566000</v>
      </c>
    </row>
    <row r="41" spans="1:27" ht="12.75">
      <c r="A41" s="361" t="s">
        <v>248</v>
      </c>
      <c r="B41" s="142"/>
      <c r="C41" s="362">
        <v>865486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2419143</v>
      </c>
      <c r="D43" s="369"/>
      <c r="E43" s="305">
        <v>400000</v>
      </c>
      <c r="F43" s="370">
        <v>986000</v>
      </c>
      <c r="G43" s="370"/>
      <c r="H43" s="305"/>
      <c r="I43" s="305"/>
      <c r="J43" s="370"/>
      <c r="K43" s="370">
        <v>83405</v>
      </c>
      <c r="L43" s="305"/>
      <c r="M43" s="305"/>
      <c r="N43" s="370">
        <v>83405</v>
      </c>
      <c r="O43" s="370">
        <v>91215</v>
      </c>
      <c r="P43" s="305"/>
      <c r="Q43" s="305">
        <v>3932</v>
      </c>
      <c r="R43" s="370">
        <v>95147</v>
      </c>
      <c r="S43" s="370"/>
      <c r="T43" s="305"/>
      <c r="U43" s="305"/>
      <c r="V43" s="370"/>
      <c r="W43" s="370">
        <v>178552</v>
      </c>
      <c r="X43" s="305">
        <v>739500</v>
      </c>
      <c r="Y43" s="370">
        <v>-560948</v>
      </c>
      <c r="Z43" s="371">
        <v>-75.86</v>
      </c>
      <c r="AA43" s="303">
        <v>986000</v>
      </c>
    </row>
    <row r="44" spans="1:27" ht="12.75">
      <c r="A44" s="361" t="s">
        <v>251</v>
      </c>
      <c r="B44" s="136"/>
      <c r="C44" s="60">
        <v>363531</v>
      </c>
      <c r="D44" s="368"/>
      <c r="E44" s="54">
        <v>200000</v>
      </c>
      <c r="F44" s="53">
        <v>2380000</v>
      </c>
      <c r="G44" s="53"/>
      <c r="H44" s="54">
        <v>62044</v>
      </c>
      <c r="I44" s="54">
        <v>17793</v>
      </c>
      <c r="J44" s="53">
        <v>79837</v>
      </c>
      <c r="K44" s="53">
        <v>351</v>
      </c>
      <c r="L44" s="54"/>
      <c r="M44" s="54"/>
      <c r="N44" s="53">
        <v>351</v>
      </c>
      <c r="O44" s="53"/>
      <c r="P44" s="54">
        <v>178652</v>
      </c>
      <c r="Q44" s="54">
        <v>55920</v>
      </c>
      <c r="R44" s="53">
        <v>234572</v>
      </c>
      <c r="S44" s="53"/>
      <c r="T44" s="54"/>
      <c r="U44" s="54"/>
      <c r="V44" s="53"/>
      <c r="W44" s="53">
        <v>314760</v>
      </c>
      <c r="X44" s="54">
        <v>1785000</v>
      </c>
      <c r="Y44" s="53">
        <v>-1470240</v>
      </c>
      <c r="Z44" s="94">
        <v>-82.37</v>
      </c>
      <c r="AA44" s="95">
        <v>2380000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3000000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900000</v>
      </c>
      <c r="Y48" s="53">
        <v>-900000</v>
      </c>
      <c r="Z48" s="94">
        <v>-100</v>
      </c>
      <c r="AA48" s="95">
        <v>1200000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927925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695944</v>
      </c>
      <c r="Y57" s="345">
        <f t="shared" si="13"/>
        <v>-695944</v>
      </c>
      <c r="Z57" s="336">
        <f>+IF(X57&lt;&gt;0,+(Y57/X57)*100,0)</f>
        <v>-100</v>
      </c>
      <c r="AA57" s="350">
        <f t="shared" si="13"/>
        <v>927925</v>
      </c>
    </row>
    <row r="58" spans="1:27" ht="12.75">
      <c r="A58" s="361" t="s">
        <v>217</v>
      </c>
      <c r="B58" s="136"/>
      <c r="C58" s="60"/>
      <c r="D58" s="340"/>
      <c r="E58" s="60"/>
      <c r="F58" s="59">
        <v>927925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695944</v>
      </c>
      <c r="Y58" s="59">
        <v>-695944</v>
      </c>
      <c r="Z58" s="61">
        <v>-100</v>
      </c>
      <c r="AA58" s="62">
        <v>927925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34574663</v>
      </c>
      <c r="D60" s="346">
        <f t="shared" si="14"/>
        <v>0</v>
      </c>
      <c r="E60" s="219">
        <f t="shared" si="14"/>
        <v>75919000</v>
      </c>
      <c r="F60" s="264">
        <f t="shared" si="14"/>
        <v>81256843</v>
      </c>
      <c r="G60" s="264">
        <f t="shared" si="14"/>
        <v>0</v>
      </c>
      <c r="H60" s="219">
        <f t="shared" si="14"/>
        <v>3852163</v>
      </c>
      <c r="I60" s="219">
        <f t="shared" si="14"/>
        <v>1786441</v>
      </c>
      <c r="J60" s="264">
        <f t="shared" si="14"/>
        <v>5638604</v>
      </c>
      <c r="K60" s="264">
        <f t="shared" si="14"/>
        <v>3193497</v>
      </c>
      <c r="L60" s="219">
        <f t="shared" si="14"/>
        <v>1206664</v>
      </c>
      <c r="M60" s="219">
        <f t="shared" si="14"/>
        <v>6609710</v>
      </c>
      <c r="N60" s="264">
        <f t="shared" si="14"/>
        <v>11009871</v>
      </c>
      <c r="O60" s="264">
        <f t="shared" si="14"/>
        <v>2199304</v>
      </c>
      <c r="P60" s="219">
        <f t="shared" si="14"/>
        <v>4424419</v>
      </c>
      <c r="Q60" s="219">
        <f t="shared" si="14"/>
        <v>7678398</v>
      </c>
      <c r="R60" s="264">
        <f t="shared" si="14"/>
        <v>14302121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30950596</v>
      </c>
      <c r="X60" s="219">
        <f t="shared" si="14"/>
        <v>60942633</v>
      </c>
      <c r="Y60" s="264">
        <f t="shared" si="14"/>
        <v>-29992037</v>
      </c>
      <c r="Z60" s="337">
        <f>+IF(X60&lt;&gt;0,+(Y60/X60)*100,0)</f>
        <v>-49.213556296459984</v>
      </c>
      <c r="AA60" s="232">
        <f>+AA57+AA54+AA51+AA40+AA37+AA34+AA22+AA5</f>
        <v>81256843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16470000</v>
      </c>
      <c r="F5" s="358">
        <f t="shared" si="0"/>
        <v>12522082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9391562</v>
      </c>
      <c r="Y5" s="358">
        <f t="shared" si="0"/>
        <v>-9391562</v>
      </c>
      <c r="Z5" s="359">
        <f>+IF(X5&lt;&gt;0,+(Y5/X5)*100,0)</f>
        <v>-100</v>
      </c>
      <c r="AA5" s="360">
        <f>+AA6+AA8+AA11+AA13+AA15</f>
        <v>12522082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15496800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3750000</v>
      </c>
      <c r="Y6" s="59">
        <f t="shared" si="1"/>
        <v>-3750000</v>
      </c>
      <c r="Z6" s="61">
        <f>+IF(X6&lt;&gt;0,+(Y6/X6)*100,0)</f>
        <v>-100</v>
      </c>
      <c r="AA6" s="62">
        <f t="shared" si="1"/>
        <v>5000000</v>
      </c>
    </row>
    <row r="7" spans="1:27" ht="12.75">
      <c r="A7" s="291" t="s">
        <v>229</v>
      </c>
      <c r="B7" s="142"/>
      <c r="C7" s="60"/>
      <c r="D7" s="340"/>
      <c r="E7" s="60">
        <v>15496800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3750000</v>
      </c>
      <c r="Y7" s="59">
        <v>-3750000</v>
      </c>
      <c r="Z7" s="61">
        <v>-100</v>
      </c>
      <c r="AA7" s="62">
        <v>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973200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973200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7522082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5641562</v>
      </c>
      <c r="Y11" s="364">
        <f t="shared" si="3"/>
        <v>-5641562</v>
      </c>
      <c r="Z11" s="365">
        <f>+IF(X11&lt;&gt;0,+(Y11/X11)*100,0)</f>
        <v>-100</v>
      </c>
      <c r="AA11" s="366">
        <f t="shared" si="3"/>
        <v>7522082</v>
      </c>
    </row>
    <row r="12" spans="1:27" ht="12.75">
      <c r="A12" s="291" t="s">
        <v>232</v>
      </c>
      <c r="B12" s="136"/>
      <c r="C12" s="60"/>
      <c r="D12" s="340"/>
      <c r="E12" s="60"/>
      <c r="F12" s="59">
        <v>7522082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5641562</v>
      </c>
      <c r="Y12" s="59">
        <v>-5641562</v>
      </c>
      <c r="Z12" s="61">
        <v>-100</v>
      </c>
      <c r="AA12" s="62">
        <v>7522082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844000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633000</v>
      </c>
      <c r="Y22" s="345">
        <f t="shared" si="6"/>
        <v>-633000</v>
      </c>
      <c r="Z22" s="336">
        <f>+IF(X22&lt;&gt;0,+(Y22/X22)*100,0)</f>
        <v>-100</v>
      </c>
      <c r="AA22" s="350">
        <f>SUM(AA23:AA32)</f>
        <v>844000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>
        <v>844000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633000</v>
      </c>
      <c r="Y26" s="364">
        <v>-633000</v>
      </c>
      <c r="Z26" s="365">
        <v>-100</v>
      </c>
      <c r="AA26" s="366">
        <v>844000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2246000</v>
      </c>
      <c r="F40" s="345">
        <f t="shared" si="9"/>
        <v>1800000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1350000</v>
      </c>
      <c r="Y40" s="345">
        <f t="shared" si="9"/>
        <v>-1350000</v>
      </c>
      <c r="Z40" s="336">
        <f>+IF(X40&lt;&gt;0,+(Y40/X40)*100,0)</f>
        <v>-100</v>
      </c>
      <c r="AA40" s="350">
        <f>SUM(AA41:AA49)</f>
        <v>1800000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366000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1880000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1350000</v>
      </c>
      <c r="Y48" s="53">
        <v>-1350000</v>
      </c>
      <c r="Z48" s="94">
        <v>-100</v>
      </c>
      <c r="AA48" s="95">
        <v>1800000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927925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927925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19643925</v>
      </c>
      <c r="F60" s="264">
        <f t="shared" si="14"/>
        <v>15166082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11374562</v>
      </c>
      <c r="Y60" s="264">
        <f t="shared" si="14"/>
        <v>-11374562</v>
      </c>
      <c r="Z60" s="337">
        <f>+IF(X60&lt;&gt;0,+(Y60/X60)*100,0)</f>
        <v>-100</v>
      </c>
      <c r="AA60" s="232">
        <f>+AA57+AA54+AA51+AA40+AA37+AA34+AA22+AA5</f>
        <v>15166082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2018-05-08T08:41:22Z</dcterms:created>
  <dcterms:modified xsi:type="dcterms:W3CDTF">2018-05-08T08:41:26Z</dcterms:modified>
  <cp:category/>
  <cp:version/>
  <cp:contentType/>
  <cp:contentStatus/>
</cp:coreProperties>
</file>