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<sst xmlns="http://schemas.openxmlformats.org/spreadsheetml/2006/main" count="857" uniqueCount="303">
  <si>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Mogale City(GT481)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</si>
  <si>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</si>
  <si>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</si>
  <si>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</si>
  <si>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</si>
  <si>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</si>
  <si>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</si>
  <si>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</si>
  <si>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</si>
  <si>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</si>
  <si>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</si>
  <si>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</si>
  <si>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</si>
  <si>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</si>
  <si>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</si>
  <si>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</si>
  <si>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</si>
  <si>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</si>
  <si>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</si>
  <si>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</si>
  <si>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</si>
  <si>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</si>
  <si>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</si>
  <si>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</si>
  <si>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</si>
  <si>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</si>
  <si>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</si>
  <si>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</si>
  <si>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</si>
  <si>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</si>
  <si>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</si>
  <si>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</si>
  <si>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</si>
  <si>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</si>
  <si>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</si>
  <si>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</si>
  <si>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</si>
  <si>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</si>
  <si>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</si>
  <si>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</si>
  <si>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</si>
  <si>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</si>
  <si>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</si>
  <si>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</si>
  <si>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</si>
  <si>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</si>
  <si>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</si>
  <si>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</si>
  <si>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</si>
  <si>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</si>
  <si>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</si>
  <si>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</si>
  <si>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</si>
  <si>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</si>
  <si>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</si>
  <si>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</si>
  <si>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</si>
  <si>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</si>
  <si>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</si>
  <si>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</si>
  <si>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</si>
  <si>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</si>
  <si>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</si>
  <si>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</si>
  <si>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</si>
  <si>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</si>
  <si>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</si>
  <si>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</si>
  <si>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</si>
  <si>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</si>
  <si>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</si>
  <si>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</si>
  <si>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</si>
  <si>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</si>
  <si>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</si>
  <si>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</si>
  <si>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</si>
  <si>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</si>
  <si>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</si>
  <si>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</si>
  <si>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</si>
  <si>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</si>
  <si>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</si>
  <si>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</si>
  <si>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</si>
  <si>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</si>
  <si>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</si>
  <si>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</si>
  <si>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</si>
  <si>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</si>
  <si>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</si>
  <si>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</si>
  <si>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</si>
  <si>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</si>
  <si>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</si>
  <si>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</si>
  <si>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</si>
  <si>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</si>
  <si>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</si>
  <si>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</si>
  <si>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</si>
  <si>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</si>
  <si>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</si>
  <si>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</si>
  <si>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</si>
  <si>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</si>
  <si>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</si>
  <si>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</si>
  <si>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</si>
  <si>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</si>
  <si>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</si>
  <si>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</si>
  <si>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</si>
  <si>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</si>
  <si>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</si>
  <si>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</si>
  <si>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</si>
  <si>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</si>
  <si>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</si>
  <si>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</si>
  <si>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</si>
  <si>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</si>
  <si>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</si>
  <si>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</si>
  <si>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</si>
  <si>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</si>
  <si>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</si>
  <si>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</si>
  <si>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</si>
  <si>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Mogale City(GT481)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</si>
  <si>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</si>
  <si>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</si>
  <si>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</si>
  <si>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</si>
  <si>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</si>
  <si>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</si>
  <si>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</si>
  <si>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</si>
  <si>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</si>
  <si>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</si>
  <si>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Mogale City(GT481)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</si>
  <si>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</si>
  <si>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</si>
  <si>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</si>
  <si>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</si>
  <si>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</si>
  <si>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</si>
  <si>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</si>
  <si>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</si>
  <si>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</si>
  <si>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</si>
  <si>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</si>
  <si>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</si>
  <si>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</si>
  <si>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</si>
  <si>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</si>
  <si>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</si>
  <si>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</si>
  <si>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</si>
  <si>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</si>
  <si>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</si>
  <si>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</si>
  <si>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</si>
  <si>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</si>
  <si>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</si>
  <si>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</si>
  <si>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</si>
  <si>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</si>
  <si>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</si>
  <si>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</si>
  <si>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</si>
  <si>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</si>
  <si>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</si>
  <si>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</si>
  <si>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</si>
  <si>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</si>
  <si>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</si>
  <si>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</si>
  <si>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</si>
  <si>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</si>
  <si>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</si>
  <si>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</si>
  <si>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</si>
  <si>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</si>
  <si>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</si>
  <si>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</si>
  <si>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</si>
  <si>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</si>
  <si>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</si>
  <si>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</si>
  <si>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</si>
  <si>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</si>
  <si>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</si>
  <si>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</si>
  <si>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</si>
  <si>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</si>
  <si>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</si>
  <si>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</si>
  <si>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</si>
  <si>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</si>
  <si>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</si>
  <si>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</si>
  <si>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Mogale City(GT481)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</si>
  <si>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</si>
  <si>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</si>
  <si>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</si>
  <si>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</si>
  <si>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</si>
  <si>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</si>
  <si>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</si>
  <si>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</si>
  <si>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</si>
  <si>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</si>
  <si>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</si>
  <si>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</si>
  <si>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</si>
  <si>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</si>
  <si>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</si>
  <si>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</si>
  <si>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</si>
  <si>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</si>
  <si>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</si>
  <si>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</si>
  <si>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</si>
  <si>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</si>
  <si>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</si>
  <si>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</si>
  <si>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Mogale City(GT481)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</si>
  <si>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</si>
  <si>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</si>
  <si>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</si>
  <si>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</si>
  <si>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</si>
  <si>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</si>
  <si>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</si>
  <si>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</si>
  <si>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</si>
  <si>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</si>
  <si>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</si>
  <si>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</si>
  <si>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</si>
  <si>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</si>
  <si>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</si>
  <si>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</si>
  <si>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</si>
  <si>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</si>
  <si>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</si>
  <si>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</si>
  <si>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</si>
  <si>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</si>
  <si>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</si>
  <si>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</si>
  <si>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</si>
  <si>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</si>
  <si>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</si>
  <si>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</si>
  <si>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</si>
  <si>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</si>
  <si>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</si>
  <si>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</si>
  <si>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</si>
  <si>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</si>
  <si>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</si>
  <si>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Mogale City(GT481)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</si>
  <si>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</si>
  <si>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</si>
  <si>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Gauteng: Mogale City(GT481)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</si>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</sst>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509283152</v>
      </c>
      <c r="C5" s="19">
        <v>0</v>
      </c>
      <c r="D5" s="59">
        <v>505637999</v>
      </c>
      <c r="E5" s="60">
        <v>510693903</v>
      </c>
      <c r="F5" s="60">
        <v>43917473</v>
      </c>
      <c r="G5" s="60">
        <v>43966320</v>
      </c>
      <c r="H5" s="60">
        <v>46990152</v>
      </c>
      <c r="I5" s="60">
        <v>134873945</v>
      </c>
      <c r="J5" s="60">
        <v>41336212</v>
      </c>
      <c r="K5" s="60">
        <v>33703452</v>
      </c>
      <c r="L5" s="60">
        <v>42001908</v>
      </c>
      <c r="M5" s="60">
        <v>117041572</v>
      </c>
      <c r="N5" s="60">
        <v>49510757</v>
      </c>
      <c r="O5" s="60">
        <v>43337950</v>
      </c>
      <c r="P5" s="60">
        <v>39001794</v>
      </c>
      <c r="Q5" s="60">
        <v>131850501</v>
      </c>
      <c r="R5" s="60">
        <v>0</v>
      </c>
      <c r="S5" s="60">
        <v>0</v>
      </c>
      <c r="T5" s="60">
        <v>0</v>
      </c>
      <c r="U5" s="60">
        <v>0</v>
      </c>
      <c r="V5" s="60">
        <v>383766018</v>
      </c>
      <c r="W5" s="60">
        <v>417744671</v>
      </c>
      <c r="X5" s="60">
        <v>-33978653</v>
      </c>
      <c r="Y5" s="61">
        <v>-8.13</v>
      </c>
      <c r="Z5" s="62">
        <v>510693903</v>
      </c>
    </row>
    <row r="6" spans="1:26" ht="12.75">
      <c r="A6" s="58" t="s">
        <v>32</v>
      </c>
      <c r="B6" s="19">
        <v>1454866117</v>
      </c>
      <c r="C6" s="19">
        <v>0</v>
      </c>
      <c r="D6" s="59">
        <v>1411034023</v>
      </c>
      <c r="E6" s="60">
        <v>1467534208</v>
      </c>
      <c r="F6" s="60">
        <v>123659469</v>
      </c>
      <c r="G6" s="60">
        <v>130470612</v>
      </c>
      <c r="H6" s="60">
        <v>124993709</v>
      </c>
      <c r="I6" s="60">
        <v>379123790</v>
      </c>
      <c r="J6" s="60">
        <v>124492430</v>
      </c>
      <c r="K6" s="60">
        <v>123667989</v>
      </c>
      <c r="L6" s="60">
        <v>116173365</v>
      </c>
      <c r="M6" s="60">
        <v>364333784</v>
      </c>
      <c r="N6" s="60">
        <v>124226856</v>
      </c>
      <c r="O6" s="60">
        <v>121462255</v>
      </c>
      <c r="P6" s="60">
        <v>119593276</v>
      </c>
      <c r="Q6" s="60">
        <v>365282387</v>
      </c>
      <c r="R6" s="60">
        <v>0</v>
      </c>
      <c r="S6" s="60">
        <v>0</v>
      </c>
      <c r="T6" s="60">
        <v>0</v>
      </c>
      <c r="U6" s="60">
        <v>0</v>
      </c>
      <c r="V6" s="60">
        <v>1108739961</v>
      </c>
      <c r="W6" s="60">
        <v>1165759878</v>
      </c>
      <c r="X6" s="60">
        <v>-57019917</v>
      </c>
      <c r="Y6" s="61">
        <v>-4.89</v>
      </c>
      <c r="Z6" s="62">
        <v>1467534208</v>
      </c>
    </row>
    <row r="7" spans="1:26" ht="12.75">
      <c r="A7" s="58" t="s">
        <v>33</v>
      </c>
      <c r="B7" s="19">
        <v>13646556</v>
      </c>
      <c r="C7" s="19">
        <v>0</v>
      </c>
      <c r="D7" s="59">
        <v>5956820</v>
      </c>
      <c r="E7" s="60">
        <v>7033132</v>
      </c>
      <c r="F7" s="60">
        <v>0</v>
      </c>
      <c r="G7" s="60">
        <v>2816982</v>
      </c>
      <c r="H7" s="60">
        <v>167774</v>
      </c>
      <c r="I7" s="60">
        <v>2984756</v>
      </c>
      <c r="J7" s="60">
        <v>2564003</v>
      </c>
      <c r="K7" s="60">
        <v>274050</v>
      </c>
      <c r="L7" s="60">
        <v>1482007</v>
      </c>
      <c r="M7" s="60">
        <v>4320060</v>
      </c>
      <c r="N7" s="60">
        <v>245371</v>
      </c>
      <c r="O7" s="60">
        <v>83867</v>
      </c>
      <c r="P7" s="60">
        <v>205386</v>
      </c>
      <c r="Q7" s="60">
        <v>534624</v>
      </c>
      <c r="R7" s="60">
        <v>0</v>
      </c>
      <c r="S7" s="60">
        <v>0</v>
      </c>
      <c r="T7" s="60">
        <v>0</v>
      </c>
      <c r="U7" s="60">
        <v>0</v>
      </c>
      <c r="V7" s="60">
        <v>7839440</v>
      </c>
      <c r="W7" s="60">
        <v>4921371</v>
      </c>
      <c r="X7" s="60">
        <v>2918069</v>
      </c>
      <c r="Y7" s="61">
        <v>59.29</v>
      </c>
      <c r="Z7" s="62">
        <v>7033132</v>
      </c>
    </row>
    <row r="8" spans="1:26" ht="12.75">
      <c r="A8" s="58" t="s">
        <v>34</v>
      </c>
      <c r="B8" s="19">
        <v>298893744</v>
      </c>
      <c r="C8" s="19">
        <v>0</v>
      </c>
      <c r="D8" s="59">
        <v>345333755</v>
      </c>
      <c r="E8" s="60">
        <v>343362161</v>
      </c>
      <c r="F8" s="60">
        <v>136175105</v>
      </c>
      <c r="G8" s="60">
        <v>1498215</v>
      </c>
      <c r="H8" s="60">
        <v>1890329</v>
      </c>
      <c r="I8" s="60">
        <v>139563649</v>
      </c>
      <c r="J8" s="60">
        <v>2001019</v>
      </c>
      <c r="K8" s="60">
        <v>1234854</v>
      </c>
      <c r="L8" s="60">
        <v>109172603</v>
      </c>
      <c r="M8" s="60">
        <v>112408476</v>
      </c>
      <c r="N8" s="60">
        <v>1193023</v>
      </c>
      <c r="O8" s="60">
        <v>2405311</v>
      </c>
      <c r="P8" s="60">
        <v>82407771</v>
      </c>
      <c r="Q8" s="60">
        <v>86006105</v>
      </c>
      <c r="R8" s="60">
        <v>0</v>
      </c>
      <c r="S8" s="60">
        <v>0</v>
      </c>
      <c r="T8" s="60">
        <v>0</v>
      </c>
      <c r="U8" s="60">
        <v>0</v>
      </c>
      <c r="V8" s="60">
        <v>337978230</v>
      </c>
      <c r="W8" s="60">
        <v>285305832</v>
      </c>
      <c r="X8" s="60">
        <v>52672398</v>
      </c>
      <c r="Y8" s="61">
        <v>18.46</v>
      </c>
      <c r="Z8" s="62">
        <v>343362161</v>
      </c>
    </row>
    <row r="9" spans="1:26" ht="12.75">
      <c r="A9" s="58" t="s">
        <v>35</v>
      </c>
      <c r="B9" s="19">
        <v>165668790</v>
      </c>
      <c r="C9" s="19">
        <v>0</v>
      </c>
      <c r="D9" s="59">
        <v>312205658</v>
      </c>
      <c r="E9" s="60">
        <v>417757348</v>
      </c>
      <c r="F9" s="60">
        <v>7472430</v>
      </c>
      <c r="G9" s="60">
        <v>6001080</v>
      </c>
      <c r="H9" s="60">
        <v>37120824</v>
      </c>
      <c r="I9" s="60">
        <v>50594334</v>
      </c>
      <c r="J9" s="60">
        <v>8415175</v>
      </c>
      <c r="K9" s="60">
        <v>9582578</v>
      </c>
      <c r="L9" s="60">
        <v>16532941</v>
      </c>
      <c r="M9" s="60">
        <v>34530694</v>
      </c>
      <c r="N9" s="60">
        <v>6657392</v>
      </c>
      <c r="O9" s="60">
        <v>11715809</v>
      </c>
      <c r="P9" s="60">
        <v>29352191</v>
      </c>
      <c r="Q9" s="60">
        <v>47725392</v>
      </c>
      <c r="R9" s="60">
        <v>0</v>
      </c>
      <c r="S9" s="60">
        <v>0</v>
      </c>
      <c r="T9" s="60">
        <v>0</v>
      </c>
      <c r="U9" s="60">
        <v>0</v>
      </c>
      <c r="V9" s="60">
        <v>132850420</v>
      </c>
      <c r="W9" s="60">
        <v>274460128</v>
      </c>
      <c r="X9" s="60">
        <v>-141609708</v>
      </c>
      <c r="Y9" s="61">
        <v>-51.6</v>
      </c>
      <c r="Z9" s="62">
        <v>417757348</v>
      </c>
    </row>
    <row r="10" spans="1:26" ht="22.5">
      <c r="A10" s="63" t="s">
        <v>278</v>
      </c>
      <c r="B10" s="64">
        <f>SUM(B5:B9)</f>
        <v>2442358359</v>
      </c>
      <c r="C10" s="64">
        <f>SUM(C5:C9)</f>
        <v>0</v>
      </c>
      <c r="D10" s="65">
        <f aca="true" t="shared" si="0" ref="D10:Z10">SUM(D5:D9)</f>
        <v>2580168255</v>
      </c>
      <c r="E10" s="66">
        <f t="shared" si="0"/>
        <v>2746380752</v>
      </c>
      <c r="F10" s="66">
        <f t="shared" si="0"/>
        <v>311224477</v>
      </c>
      <c r="G10" s="66">
        <f t="shared" si="0"/>
        <v>184753209</v>
      </c>
      <c r="H10" s="66">
        <f t="shared" si="0"/>
        <v>211162788</v>
      </c>
      <c r="I10" s="66">
        <f t="shared" si="0"/>
        <v>707140474</v>
      </c>
      <c r="J10" s="66">
        <f t="shared" si="0"/>
        <v>178808839</v>
      </c>
      <c r="K10" s="66">
        <f t="shared" si="0"/>
        <v>168462923</v>
      </c>
      <c r="L10" s="66">
        <f t="shared" si="0"/>
        <v>285362824</v>
      </c>
      <c r="M10" s="66">
        <f t="shared" si="0"/>
        <v>632634586</v>
      </c>
      <c r="N10" s="66">
        <f t="shared" si="0"/>
        <v>181833399</v>
      </c>
      <c r="O10" s="66">
        <f t="shared" si="0"/>
        <v>179005192</v>
      </c>
      <c r="P10" s="66">
        <f t="shared" si="0"/>
        <v>270560418</v>
      </c>
      <c r="Q10" s="66">
        <f t="shared" si="0"/>
        <v>631399009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1971174069</v>
      </c>
      <c r="W10" s="66">
        <f t="shared" si="0"/>
        <v>2148191880</v>
      </c>
      <c r="X10" s="66">
        <f t="shared" si="0"/>
        <v>-177017811</v>
      </c>
      <c r="Y10" s="67">
        <f>+IF(W10&lt;&gt;0,(X10/W10)*100,0)</f>
        <v>-8.240316549376399</v>
      </c>
      <c r="Z10" s="68">
        <f t="shared" si="0"/>
        <v>2746380752</v>
      </c>
    </row>
    <row r="11" spans="1:26" ht="12.75">
      <c r="A11" s="58" t="s">
        <v>37</v>
      </c>
      <c r="B11" s="19">
        <v>641622563</v>
      </c>
      <c r="C11" s="19">
        <v>0</v>
      </c>
      <c r="D11" s="59">
        <v>710662866</v>
      </c>
      <c r="E11" s="60">
        <v>708409646</v>
      </c>
      <c r="F11" s="60">
        <v>54139423</v>
      </c>
      <c r="G11" s="60">
        <v>53980291</v>
      </c>
      <c r="H11" s="60">
        <v>56681276</v>
      </c>
      <c r="I11" s="60">
        <v>164800990</v>
      </c>
      <c r="J11" s="60">
        <v>54175548</v>
      </c>
      <c r="K11" s="60">
        <v>63007686</v>
      </c>
      <c r="L11" s="60">
        <v>55250325</v>
      </c>
      <c r="M11" s="60">
        <v>172433559</v>
      </c>
      <c r="N11" s="60">
        <v>55956754</v>
      </c>
      <c r="O11" s="60">
        <v>55200693</v>
      </c>
      <c r="P11" s="60">
        <v>72075956</v>
      </c>
      <c r="Q11" s="60">
        <v>183233403</v>
      </c>
      <c r="R11" s="60">
        <v>0</v>
      </c>
      <c r="S11" s="60">
        <v>0</v>
      </c>
      <c r="T11" s="60">
        <v>0</v>
      </c>
      <c r="U11" s="60">
        <v>0</v>
      </c>
      <c r="V11" s="60">
        <v>520467952</v>
      </c>
      <c r="W11" s="60">
        <v>597322228</v>
      </c>
      <c r="X11" s="60">
        <v>-76854276</v>
      </c>
      <c r="Y11" s="61">
        <v>-12.87</v>
      </c>
      <c r="Z11" s="62">
        <v>708409646</v>
      </c>
    </row>
    <row r="12" spans="1:26" ht="12.75">
      <c r="A12" s="58" t="s">
        <v>38</v>
      </c>
      <c r="B12" s="19">
        <v>29169398</v>
      </c>
      <c r="C12" s="19">
        <v>0</v>
      </c>
      <c r="D12" s="59">
        <v>37062457</v>
      </c>
      <c r="E12" s="60">
        <v>34632912</v>
      </c>
      <c r="F12" s="60">
        <v>2600282</v>
      </c>
      <c r="G12" s="60">
        <v>2511613</v>
      </c>
      <c r="H12" s="60">
        <v>2540628</v>
      </c>
      <c r="I12" s="60">
        <v>7652523</v>
      </c>
      <c r="J12" s="60">
        <v>2538301</v>
      </c>
      <c r="K12" s="60">
        <v>2452778</v>
      </c>
      <c r="L12" s="60">
        <v>2539746</v>
      </c>
      <c r="M12" s="60">
        <v>7530825</v>
      </c>
      <c r="N12" s="60">
        <v>2576168</v>
      </c>
      <c r="O12" s="60">
        <v>4539974</v>
      </c>
      <c r="P12" s="60">
        <v>2758074</v>
      </c>
      <c r="Q12" s="60">
        <v>9874216</v>
      </c>
      <c r="R12" s="60">
        <v>0</v>
      </c>
      <c r="S12" s="60">
        <v>0</v>
      </c>
      <c r="T12" s="60">
        <v>0</v>
      </c>
      <c r="U12" s="60">
        <v>0</v>
      </c>
      <c r="V12" s="60">
        <v>25057564</v>
      </c>
      <c r="W12" s="60">
        <v>31151523</v>
      </c>
      <c r="X12" s="60">
        <v>-6093959</v>
      </c>
      <c r="Y12" s="61">
        <v>-19.56</v>
      </c>
      <c r="Z12" s="62">
        <v>34632912</v>
      </c>
    </row>
    <row r="13" spans="1:26" ht="12.75">
      <c r="A13" s="58" t="s">
        <v>279</v>
      </c>
      <c r="B13" s="19">
        <v>281921506</v>
      </c>
      <c r="C13" s="19">
        <v>0</v>
      </c>
      <c r="D13" s="59">
        <v>113829900</v>
      </c>
      <c r="E13" s="60">
        <v>284308540</v>
      </c>
      <c r="F13" s="60">
        <v>18178965</v>
      </c>
      <c r="G13" s="60">
        <v>18455800</v>
      </c>
      <c r="H13" s="60">
        <v>17859126</v>
      </c>
      <c r="I13" s="60">
        <v>54493891</v>
      </c>
      <c r="J13" s="60">
        <v>33751675</v>
      </c>
      <c r="K13" s="60">
        <v>20495581</v>
      </c>
      <c r="L13" s="60">
        <v>37788068</v>
      </c>
      <c r="M13" s="60">
        <v>92035324</v>
      </c>
      <c r="N13" s="60">
        <v>27334870</v>
      </c>
      <c r="O13" s="60">
        <v>17451610</v>
      </c>
      <c r="P13" s="60">
        <v>23638266</v>
      </c>
      <c r="Q13" s="60">
        <v>68424746</v>
      </c>
      <c r="R13" s="60">
        <v>0</v>
      </c>
      <c r="S13" s="60">
        <v>0</v>
      </c>
      <c r="T13" s="60">
        <v>0</v>
      </c>
      <c r="U13" s="60">
        <v>0</v>
      </c>
      <c r="V13" s="60">
        <v>214953961</v>
      </c>
      <c r="W13" s="60">
        <v>95675647</v>
      </c>
      <c r="X13" s="60">
        <v>119278314</v>
      </c>
      <c r="Y13" s="61">
        <v>124.67</v>
      </c>
      <c r="Z13" s="62">
        <v>284308540</v>
      </c>
    </row>
    <row r="14" spans="1:26" ht="12.75">
      <c r="A14" s="58" t="s">
        <v>40</v>
      </c>
      <c r="B14" s="19">
        <v>55853151</v>
      </c>
      <c r="C14" s="19">
        <v>0</v>
      </c>
      <c r="D14" s="59">
        <v>48466913</v>
      </c>
      <c r="E14" s="60">
        <v>42055154</v>
      </c>
      <c r="F14" s="60">
        <v>3193437</v>
      </c>
      <c r="G14" s="60">
        <v>3914567</v>
      </c>
      <c r="H14" s="60">
        <v>5563715</v>
      </c>
      <c r="I14" s="60">
        <v>12671719</v>
      </c>
      <c r="J14" s="60">
        <v>5609315</v>
      </c>
      <c r="K14" s="60">
        <v>6462633</v>
      </c>
      <c r="L14" s="60">
        <v>8395971</v>
      </c>
      <c r="M14" s="60">
        <v>20467919</v>
      </c>
      <c r="N14" s="60">
        <v>2225673</v>
      </c>
      <c r="O14" s="60">
        <v>3229058</v>
      </c>
      <c r="P14" s="60">
        <v>3231229</v>
      </c>
      <c r="Q14" s="60">
        <v>8685960</v>
      </c>
      <c r="R14" s="60">
        <v>0</v>
      </c>
      <c r="S14" s="60">
        <v>0</v>
      </c>
      <c r="T14" s="60">
        <v>0</v>
      </c>
      <c r="U14" s="60">
        <v>0</v>
      </c>
      <c r="V14" s="60">
        <v>41825598</v>
      </c>
      <c r="W14" s="60">
        <v>40737128</v>
      </c>
      <c r="X14" s="60">
        <v>1088470</v>
      </c>
      <c r="Y14" s="61">
        <v>2.67</v>
      </c>
      <c r="Z14" s="62">
        <v>42055154</v>
      </c>
    </row>
    <row r="15" spans="1:26" ht="12.75">
      <c r="A15" s="58" t="s">
        <v>41</v>
      </c>
      <c r="B15" s="19">
        <v>989866661</v>
      </c>
      <c r="C15" s="19">
        <v>0</v>
      </c>
      <c r="D15" s="59">
        <v>1033652368</v>
      </c>
      <c r="E15" s="60">
        <v>1014987814</v>
      </c>
      <c r="F15" s="60">
        <v>99913744</v>
      </c>
      <c r="G15" s="60">
        <v>105339570</v>
      </c>
      <c r="H15" s="60">
        <v>65678491</v>
      </c>
      <c r="I15" s="60">
        <v>270931805</v>
      </c>
      <c r="J15" s="60">
        <v>78736368</v>
      </c>
      <c r="K15" s="60">
        <v>72942294</v>
      </c>
      <c r="L15" s="60">
        <v>64256729</v>
      </c>
      <c r="M15" s="60">
        <v>215935391</v>
      </c>
      <c r="N15" s="60">
        <v>69318723</v>
      </c>
      <c r="O15" s="60">
        <v>62801670</v>
      </c>
      <c r="P15" s="60">
        <v>69441980</v>
      </c>
      <c r="Q15" s="60">
        <v>201562373</v>
      </c>
      <c r="R15" s="60">
        <v>0</v>
      </c>
      <c r="S15" s="60">
        <v>0</v>
      </c>
      <c r="T15" s="60">
        <v>0</v>
      </c>
      <c r="U15" s="60">
        <v>0</v>
      </c>
      <c r="V15" s="60">
        <v>688429569</v>
      </c>
      <c r="W15" s="60">
        <v>868799488</v>
      </c>
      <c r="X15" s="60">
        <v>-180369919</v>
      </c>
      <c r="Y15" s="61">
        <v>-20.76</v>
      </c>
      <c r="Z15" s="62">
        <v>1014987814</v>
      </c>
    </row>
    <row r="16" spans="1:26" ht="12.75">
      <c r="A16" s="69" t="s">
        <v>42</v>
      </c>
      <c r="B16" s="19">
        <v>59387368</v>
      </c>
      <c r="C16" s="19">
        <v>0</v>
      </c>
      <c r="D16" s="59">
        <v>56072412</v>
      </c>
      <c r="E16" s="60">
        <v>56072412</v>
      </c>
      <c r="F16" s="60">
        <v>3661780</v>
      </c>
      <c r="G16" s="60">
        <v>5976810</v>
      </c>
      <c r="H16" s="60">
        <v>6737562</v>
      </c>
      <c r="I16" s="60">
        <v>16376152</v>
      </c>
      <c r="J16" s="60">
        <v>4420043</v>
      </c>
      <c r="K16" s="60">
        <v>4780328</v>
      </c>
      <c r="L16" s="60">
        <v>4627803</v>
      </c>
      <c r="M16" s="60">
        <v>13828174</v>
      </c>
      <c r="N16" s="60">
        <v>1661737</v>
      </c>
      <c r="O16" s="60">
        <v>5249377</v>
      </c>
      <c r="P16" s="60">
        <v>4459165</v>
      </c>
      <c r="Q16" s="60">
        <v>11370279</v>
      </c>
      <c r="R16" s="60">
        <v>0</v>
      </c>
      <c r="S16" s="60">
        <v>0</v>
      </c>
      <c r="T16" s="60">
        <v>0</v>
      </c>
      <c r="U16" s="60">
        <v>0</v>
      </c>
      <c r="V16" s="60">
        <v>41574605</v>
      </c>
      <c r="W16" s="60">
        <v>47129659</v>
      </c>
      <c r="X16" s="60">
        <v>-5555054</v>
      </c>
      <c r="Y16" s="61">
        <v>-11.79</v>
      </c>
      <c r="Z16" s="62">
        <v>56072412</v>
      </c>
    </row>
    <row r="17" spans="1:26" ht="12.75">
      <c r="A17" s="58" t="s">
        <v>43</v>
      </c>
      <c r="B17" s="19">
        <v>671258405</v>
      </c>
      <c r="C17" s="19">
        <v>0</v>
      </c>
      <c r="D17" s="59">
        <v>520143359</v>
      </c>
      <c r="E17" s="60">
        <v>555914277</v>
      </c>
      <c r="F17" s="60">
        <v>32418972</v>
      </c>
      <c r="G17" s="60">
        <v>10606412</v>
      </c>
      <c r="H17" s="60">
        <v>37224710</v>
      </c>
      <c r="I17" s="60">
        <v>80250094</v>
      </c>
      <c r="J17" s="60">
        <v>39472906</v>
      </c>
      <c r="K17" s="60">
        <v>20790943</v>
      </c>
      <c r="L17" s="60">
        <v>42428224</v>
      </c>
      <c r="M17" s="60">
        <v>102692073</v>
      </c>
      <c r="N17" s="60">
        <v>30895202</v>
      </c>
      <c r="O17" s="60">
        <v>33012785</v>
      </c>
      <c r="P17" s="60">
        <v>32882891</v>
      </c>
      <c r="Q17" s="60">
        <v>96790878</v>
      </c>
      <c r="R17" s="60">
        <v>0</v>
      </c>
      <c r="S17" s="60">
        <v>0</v>
      </c>
      <c r="T17" s="60">
        <v>0</v>
      </c>
      <c r="U17" s="60">
        <v>0</v>
      </c>
      <c r="V17" s="60">
        <v>279733045</v>
      </c>
      <c r="W17" s="60">
        <v>437187862</v>
      </c>
      <c r="X17" s="60">
        <v>-157454817</v>
      </c>
      <c r="Y17" s="61">
        <v>-36.02</v>
      </c>
      <c r="Z17" s="62">
        <v>555914277</v>
      </c>
    </row>
    <row r="18" spans="1:26" ht="12.75">
      <c r="A18" s="70" t="s">
        <v>44</v>
      </c>
      <c r="B18" s="71">
        <f>SUM(B11:B17)</f>
        <v>2729079052</v>
      </c>
      <c r="C18" s="71">
        <f>SUM(C11:C17)</f>
        <v>0</v>
      </c>
      <c r="D18" s="72">
        <f aca="true" t="shared" si="1" ref="D18:Z18">SUM(D11:D17)</f>
        <v>2519890275</v>
      </c>
      <c r="E18" s="73">
        <f t="shared" si="1"/>
        <v>2696380755</v>
      </c>
      <c r="F18" s="73">
        <f t="shared" si="1"/>
        <v>214106603</v>
      </c>
      <c r="G18" s="73">
        <f t="shared" si="1"/>
        <v>200785063</v>
      </c>
      <c r="H18" s="73">
        <f t="shared" si="1"/>
        <v>192285508</v>
      </c>
      <c r="I18" s="73">
        <f t="shared" si="1"/>
        <v>607177174</v>
      </c>
      <c r="J18" s="73">
        <f t="shared" si="1"/>
        <v>218704156</v>
      </c>
      <c r="K18" s="73">
        <f t="shared" si="1"/>
        <v>190932243</v>
      </c>
      <c r="L18" s="73">
        <f t="shared" si="1"/>
        <v>215286866</v>
      </c>
      <c r="M18" s="73">
        <f t="shared" si="1"/>
        <v>624923265</v>
      </c>
      <c r="N18" s="73">
        <f t="shared" si="1"/>
        <v>189969127</v>
      </c>
      <c r="O18" s="73">
        <f t="shared" si="1"/>
        <v>181485167</v>
      </c>
      <c r="P18" s="73">
        <f t="shared" si="1"/>
        <v>208487561</v>
      </c>
      <c r="Q18" s="73">
        <f t="shared" si="1"/>
        <v>579941855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1812042294</v>
      </c>
      <c r="W18" s="73">
        <f t="shared" si="1"/>
        <v>2118003535</v>
      </c>
      <c r="X18" s="73">
        <f t="shared" si="1"/>
        <v>-305961241</v>
      </c>
      <c r="Y18" s="67">
        <f>+IF(W18&lt;&gt;0,(X18/W18)*100,0)</f>
        <v>-14.445737976542139</v>
      </c>
      <c r="Z18" s="74">
        <f t="shared" si="1"/>
        <v>2696380755</v>
      </c>
    </row>
    <row r="19" spans="1:26" ht="12.75">
      <c r="A19" s="70" t="s">
        <v>45</v>
      </c>
      <c r="B19" s="75">
        <f>+B10-B18</f>
        <v>-286720693</v>
      </c>
      <c r="C19" s="75">
        <f>+C10-C18</f>
        <v>0</v>
      </c>
      <c r="D19" s="76">
        <f aca="true" t="shared" si="2" ref="D19:Z19">+D10-D18</f>
        <v>60277980</v>
      </c>
      <c r="E19" s="77">
        <f t="shared" si="2"/>
        <v>49999997</v>
      </c>
      <c r="F19" s="77">
        <f t="shared" si="2"/>
        <v>97117874</v>
      </c>
      <c r="G19" s="77">
        <f t="shared" si="2"/>
        <v>-16031854</v>
      </c>
      <c r="H19" s="77">
        <f t="shared" si="2"/>
        <v>18877280</v>
      </c>
      <c r="I19" s="77">
        <f t="shared" si="2"/>
        <v>99963300</v>
      </c>
      <c r="J19" s="77">
        <f t="shared" si="2"/>
        <v>-39895317</v>
      </c>
      <c r="K19" s="77">
        <f t="shared" si="2"/>
        <v>-22469320</v>
      </c>
      <c r="L19" s="77">
        <f t="shared" si="2"/>
        <v>70075958</v>
      </c>
      <c r="M19" s="77">
        <f t="shared" si="2"/>
        <v>7711321</v>
      </c>
      <c r="N19" s="77">
        <f t="shared" si="2"/>
        <v>-8135728</v>
      </c>
      <c r="O19" s="77">
        <f t="shared" si="2"/>
        <v>-2479975</v>
      </c>
      <c r="P19" s="77">
        <f t="shared" si="2"/>
        <v>62072857</v>
      </c>
      <c r="Q19" s="77">
        <f t="shared" si="2"/>
        <v>51457154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159131775</v>
      </c>
      <c r="W19" s="77">
        <f>IF(E10=E18,0,W10-W18)</f>
        <v>30188345</v>
      </c>
      <c r="X19" s="77">
        <f t="shared" si="2"/>
        <v>128943430</v>
      </c>
      <c r="Y19" s="78">
        <f>+IF(W19&lt;&gt;0,(X19/W19)*100,0)</f>
        <v>427.12984100320836</v>
      </c>
      <c r="Z19" s="79">
        <f t="shared" si="2"/>
        <v>49999997</v>
      </c>
    </row>
    <row r="20" spans="1:26" ht="12.75">
      <c r="A20" s="58" t="s">
        <v>46</v>
      </c>
      <c r="B20" s="19">
        <v>142482128</v>
      </c>
      <c r="C20" s="19">
        <v>0</v>
      </c>
      <c r="D20" s="59">
        <v>193600065</v>
      </c>
      <c r="E20" s="60">
        <v>229183924</v>
      </c>
      <c r="F20" s="60">
        <v>1993480</v>
      </c>
      <c r="G20" s="60">
        <v>9776329</v>
      </c>
      <c r="H20" s="60">
        <v>16024617</v>
      </c>
      <c r="I20" s="60">
        <v>27794426</v>
      </c>
      <c r="J20" s="60">
        <v>14535945</v>
      </c>
      <c r="K20" s="60">
        <v>43106239</v>
      </c>
      <c r="L20" s="60">
        <v>-4792387</v>
      </c>
      <c r="M20" s="60">
        <v>52849797</v>
      </c>
      <c r="N20" s="60">
        <v>5585183</v>
      </c>
      <c r="O20" s="60">
        <v>30990632</v>
      </c>
      <c r="P20" s="60">
        <v>31480488</v>
      </c>
      <c r="Q20" s="60">
        <v>68056303</v>
      </c>
      <c r="R20" s="60">
        <v>0</v>
      </c>
      <c r="S20" s="60">
        <v>0</v>
      </c>
      <c r="T20" s="60">
        <v>0</v>
      </c>
      <c r="U20" s="60">
        <v>0</v>
      </c>
      <c r="V20" s="60">
        <v>148700526</v>
      </c>
      <c r="W20" s="60">
        <v>100672035</v>
      </c>
      <c r="X20" s="60">
        <v>48028491</v>
      </c>
      <c r="Y20" s="61">
        <v>47.71</v>
      </c>
      <c r="Z20" s="62">
        <v>229183924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10400000</v>
      </c>
      <c r="X21" s="82">
        <v>-10400000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-144238565</v>
      </c>
      <c r="C22" s="86">
        <f>SUM(C19:C21)</f>
        <v>0</v>
      </c>
      <c r="D22" s="87">
        <f aca="true" t="shared" si="3" ref="D22:Z22">SUM(D19:D21)</f>
        <v>253878045</v>
      </c>
      <c r="E22" s="88">
        <f t="shared" si="3"/>
        <v>279183921</v>
      </c>
      <c r="F22" s="88">
        <f t="shared" si="3"/>
        <v>99111354</v>
      </c>
      <c r="G22" s="88">
        <f t="shared" si="3"/>
        <v>-6255525</v>
      </c>
      <c r="H22" s="88">
        <f t="shared" si="3"/>
        <v>34901897</v>
      </c>
      <c r="I22" s="88">
        <f t="shared" si="3"/>
        <v>127757726</v>
      </c>
      <c r="J22" s="88">
        <f t="shared" si="3"/>
        <v>-25359372</v>
      </c>
      <c r="K22" s="88">
        <f t="shared" si="3"/>
        <v>20636919</v>
      </c>
      <c r="L22" s="88">
        <f t="shared" si="3"/>
        <v>65283571</v>
      </c>
      <c r="M22" s="88">
        <f t="shared" si="3"/>
        <v>60561118</v>
      </c>
      <c r="N22" s="88">
        <f t="shared" si="3"/>
        <v>-2550545</v>
      </c>
      <c r="O22" s="88">
        <f t="shared" si="3"/>
        <v>28510657</v>
      </c>
      <c r="P22" s="88">
        <f t="shared" si="3"/>
        <v>93553345</v>
      </c>
      <c r="Q22" s="88">
        <f t="shared" si="3"/>
        <v>119513457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307832301</v>
      </c>
      <c r="W22" s="88">
        <f t="shared" si="3"/>
        <v>141260380</v>
      </c>
      <c r="X22" s="88">
        <f t="shared" si="3"/>
        <v>166571921</v>
      </c>
      <c r="Y22" s="89">
        <f>+IF(W22&lt;&gt;0,(X22/W22)*100,0)</f>
        <v>117.91835828276831</v>
      </c>
      <c r="Z22" s="90">
        <f t="shared" si="3"/>
        <v>279183921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-144238565</v>
      </c>
      <c r="C24" s="75">
        <f>SUM(C22:C23)</f>
        <v>0</v>
      </c>
      <c r="D24" s="76">
        <f aca="true" t="shared" si="4" ref="D24:Z24">SUM(D22:D23)</f>
        <v>253878045</v>
      </c>
      <c r="E24" s="77">
        <f t="shared" si="4"/>
        <v>279183921</v>
      </c>
      <c r="F24" s="77">
        <f t="shared" si="4"/>
        <v>99111354</v>
      </c>
      <c r="G24" s="77">
        <f t="shared" si="4"/>
        <v>-6255525</v>
      </c>
      <c r="H24" s="77">
        <f t="shared" si="4"/>
        <v>34901897</v>
      </c>
      <c r="I24" s="77">
        <f t="shared" si="4"/>
        <v>127757726</v>
      </c>
      <c r="J24" s="77">
        <f t="shared" si="4"/>
        <v>-25359372</v>
      </c>
      <c r="K24" s="77">
        <f t="shared" si="4"/>
        <v>20636919</v>
      </c>
      <c r="L24" s="77">
        <f t="shared" si="4"/>
        <v>65283571</v>
      </c>
      <c r="M24" s="77">
        <f t="shared" si="4"/>
        <v>60561118</v>
      </c>
      <c r="N24" s="77">
        <f t="shared" si="4"/>
        <v>-2550545</v>
      </c>
      <c r="O24" s="77">
        <f t="shared" si="4"/>
        <v>28510657</v>
      </c>
      <c r="P24" s="77">
        <f t="shared" si="4"/>
        <v>93553345</v>
      </c>
      <c r="Q24" s="77">
        <f t="shared" si="4"/>
        <v>119513457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307832301</v>
      </c>
      <c r="W24" s="77">
        <f t="shared" si="4"/>
        <v>141260380</v>
      </c>
      <c r="X24" s="77">
        <f t="shared" si="4"/>
        <v>166571921</v>
      </c>
      <c r="Y24" s="78">
        <f>+IF(W24&lt;&gt;0,(X24/W24)*100,0)</f>
        <v>117.91835828276831</v>
      </c>
      <c r="Z24" s="79">
        <f t="shared" si="4"/>
        <v>279183921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245588732</v>
      </c>
      <c r="C27" s="22">
        <v>0</v>
      </c>
      <c r="D27" s="99">
        <v>293878065</v>
      </c>
      <c r="E27" s="100">
        <v>365039805</v>
      </c>
      <c r="F27" s="100">
        <v>4013386</v>
      </c>
      <c r="G27" s="100">
        <v>21643753</v>
      </c>
      <c r="H27" s="100">
        <v>22872695</v>
      </c>
      <c r="I27" s="100">
        <v>48529834</v>
      </c>
      <c r="J27" s="100">
        <v>22742792</v>
      </c>
      <c r="K27" s="100">
        <v>67420339</v>
      </c>
      <c r="L27" s="100">
        <v>2732669</v>
      </c>
      <c r="M27" s="100">
        <v>92895800</v>
      </c>
      <c r="N27" s="100">
        <v>8734265</v>
      </c>
      <c r="O27" s="100">
        <v>32453561</v>
      </c>
      <c r="P27" s="100">
        <v>45503715</v>
      </c>
      <c r="Q27" s="100">
        <v>86691541</v>
      </c>
      <c r="R27" s="100">
        <v>0</v>
      </c>
      <c r="S27" s="100">
        <v>0</v>
      </c>
      <c r="T27" s="100">
        <v>0</v>
      </c>
      <c r="U27" s="100">
        <v>0</v>
      </c>
      <c r="V27" s="100">
        <v>228117175</v>
      </c>
      <c r="W27" s="100">
        <v>273779854</v>
      </c>
      <c r="X27" s="100">
        <v>-45662679</v>
      </c>
      <c r="Y27" s="101">
        <v>-16.68</v>
      </c>
      <c r="Z27" s="102">
        <v>365039805</v>
      </c>
    </row>
    <row r="28" spans="1:26" ht="12.75">
      <c r="A28" s="103" t="s">
        <v>46</v>
      </c>
      <c r="B28" s="19">
        <v>142482128</v>
      </c>
      <c r="C28" s="19">
        <v>0</v>
      </c>
      <c r="D28" s="59">
        <v>193600065</v>
      </c>
      <c r="E28" s="60">
        <v>229183924</v>
      </c>
      <c r="F28" s="60">
        <v>1993480</v>
      </c>
      <c r="G28" s="60">
        <v>9776029</v>
      </c>
      <c r="H28" s="60">
        <v>21691665</v>
      </c>
      <c r="I28" s="60">
        <v>33461174</v>
      </c>
      <c r="J28" s="60">
        <v>14533942</v>
      </c>
      <c r="K28" s="60">
        <v>43107683</v>
      </c>
      <c r="L28" s="60">
        <v>-4791827</v>
      </c>
      <c r="M28" s="60">
        <v>52849798</v>
      </c>
      <c r="N28" s="60">
        <v>5585184</v>
      </c>
      <c r="O28" s="60">
        <v>25303159</v>
      </c>
      <c r="P28" s="60">
        <v>31512516</v>
      </c>
      <c r="Q28" s="60">
        <v>62400859</v>
      </c>
      <c r="R28" s="60">
        <v>0</v>
      </c>
      <c r="S28" s="60">
        <v>0</v>
      </c>
      <c r="T28" s="60">
        <v>0</v>
      </c>
      <c r="U28" s="60">
        <v>0</v>
      </c>
      <c r="V28" s="60">
        <v>148711831</v>
      </c>
      <c r="W28" s="60">
        <v>171887943</v>
      </c>
      <c r="X28" s="60">
        <v>-23176112</v>
      </c>
      <c r="Y28" s="61">
        <v>-13.48</v>
      </c>
      <c r="Z28" s="62">
        <v>229183924</v>
      </c>
    </row>
    <row r="29" spans="1:26" ht="12.75">
      <c r="A29" s="58" t="s">
        <v>283</v>
      </c>
      <c r="B29" s="19">
        <v>18768070</v>
      </c>
      <c r="C29" s="19">
        <v>0</v>
      </c>
      <c r="D29" s="59">
        <v>20000000</v>
      </c>
      <c r="E29" s="60">
        <v>46889993</v>
      </c>
      <c r="F29" s="60">
        <v>0</v>
      </c>
      <c r="G29" s="60">
        <v>11867724</v>
      </c>
      <c r="H29" s="60">
        <v>683064</v>
      </c>
      <c r="I29" s="60">
        <v>12550788</v>
      </c>
      <c r="J29" s="60">
        <v>76968</v>
      </c>
      <c r="K29" s="60">
        <v>14640677</v>
      </c>
      <c r="L29" s="60">
        <v>337050</v>
      </c>
      <c r="M29" s="60">
        <v>15054695</v>
      </c>
      <c r="N29" s="60">
        <v>2917218</v>
      </c>
      <c r="O29" s="60">
        <v>314228</v>
      </c>
      <c r="P29" s="60">
        <v>4200016</v>
      </c>
      <c r="Q29" s="60">
        <v>7431462</v>
      </c>
      <c r="R29" s="60">
        <v>0</v>
      </c>
      <c r="S29" s="60">
        <v>0</v>
      </c>
      <c r="T29" s="60">
        <v>0</v>
      </c>
      <c r="U29" s="60">
        <v>0</v>
      </c>
      <c r="V29" s="60">
        <v>35036945</v>
      </c>
      <c r="W29" s="60">
        <v>35167495</v>
      </c>
      <c r="X29" s="60">
        <v>-130550</v>
      </c>
      <c r="Y29" s="61">
        <v>-0.37</v>
      </c>
      <c r="Z29" s="62">
        <v>46889993</v>
      </c>
    </row>
    <row r="30" spans="1:26" ht="12.75">
      <c r="A30" s="58" t="s">
        <v>52</v>
      </c>
      <c r="B30" s="19">
        <v>2879630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81458903</v>
      </c>
      <c r="C31" s="19">
        <v>0</v>
      </c>
      <c r="D31" s="59">
        <v>80278000</v>
      </c>
      <c r="E31" s="60">
        <v>88965888</v>
      </c>
      <c r="F31" s="60">
        <v>2019906</v>
      </c>
      <c r="G31" s="60">
        <v>0</v>
      </c>
      <c r="H31" s="60">
        <v>497966</v>
      </c>
      <c r="I31" s="60">
        <v>2517872</v>
      </c>
      <c r="J31" s="60">
        <v>8131883</v>
      </c>
      <c r="K31" s="60">
        <v>9671979</v>
      </c>
      <c r="L31" s="60">
        <v>7187445</v>
      </c>
      <c r="M31" s="60">
        <v>24991307</v>
      </c>
      <c r="N31" s="60">
        <v>231862</v>
      </c>
      <c r="O31" s="60">
        <v>6836174</v>
      </c>
      <c r="P31" s="60">
        <v>9791184</v>
      </c>
      <c r="Q31" s="60">
        <v>16859220</v>
      </c>
      <c r="R31" s="60">
        <v>0</v>
      </c>
      <c r="S31" s="60">
        <v>0</v>
      </c>
      <c r="T31" s="60">
        <v>0</v>
      </c>
      <c r="U31" s="60">
        <v>0</v>
      </c>
      <c r="V31" s="60">
        <v>44368399</v>
      </c>
      <c r="W31" s="60">
        <v>66724416</v>
      </c>
      <c r="X31" s="60">
        <v>-22356017</v>
      </c>
      <c r="Y31" s="61">
        <v>-33.51</v>
      </c>
      <c r="Z31" s="62">
        <v>88965888</v>
      </c>
    </row>
    <row r="32" spans="1:26" ht="12.75">
      <c r="A32" s="70" t="s">
        <v>54</v>
      </c>
      <c r="B32" s="22">
        <f>SUM(B28:B31)</f>
        <v>245588731</v>
      </c>
      <c r="C32" s="22">
        <f>SUM(C28:C31)</f>
        <v>0</v>
      </c>
      <c r="D32" s="99">
        <f aca="true" t="shared" si="5" ref="D32:Z32">SUM(D28:D31)</f>
        <v>293878065</v>
      </c>
      <c r="E32" s="100">
        <f t="shared" si="5"/>
        <v>365039805</v>
      </c>
      <c r="F32" s="100">
        <f t="shared" si="5"/>
        <v>4013386</v>
      </c>
      <c r="G32" s="100">
        <f t="shared" si="5"/>
        <v>21643753</v>
      </c>
      <c r="H32" s="100">
        <f t="shared" si="5"/>
        <v>22872695</v>
      </c>
      <c r="I32" s="100">
        <f t="shared" si="5"/>
        <v>48529834</v>
      </c>
      <c r="J32" s="100">
        <f t="shared" si="5"/>
        <v>22742793</v>
      </c>
      <c r="K32" s="100">
        <f t="shared" si="5"/>
        <v>67420339</v>
      </c>
      <c r="L32" s="100">
        <f t="shared" si="5"/>
        <v>2732668</v>
      </c>
      <c r="M32" s="100">
        <f t="shared" si="5"/>
        <v>92895800</v>
      </c>
      <c r="N32" s="100">
        <f t="shared" si="5"/>
        <v>8734264</v>
      </c>
      <c r="O32" s="100">
        <f t="shared" si="5"/>
        <v>32453561</v>
      </c>
      <c r="P32" s="100">
        <f t="shared" si="5"/>
        <v>45503716</v>
      </c>
      <c r="Q32" s="100">
        <f t="shared" si="5"/>
        <v>86691541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228117175</v>
      </c>
      <c r="W32" s="100">
        <f t="shared" si="5"/>
        <v>273779854</v>
      </c>
      <c r="X32" s="100">
        <f t="shared" si="5"/>
        <v>-45662679</v>
      </c>
      <c r="Y32" s="101">
        <f>+IF(W32&lt;&gt;0,(X32/W32)*100,0)</f>
        <v>-16.678611787118566</v>
      </c>
      <c r="Z32" s="102">
        <f t="shared" si="5"/>
        <v>365039805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556584571</v>
      </c>
      <c r="C35" s="19">
        <v>0</v>
      </c>
      <c r="D35" s="59">
        <v>719288650</v>
      </c>
      <c r="E35" s="60">
        <v>597747248</v>
      </c>
      <c r="F35" s="60">
        <v>1286707992</v>
      </c>
      <c r="G35" s="60">
        <v>1269382414</v>
      </c>
      <c r="H35" s="60">
        <v>1292439830</v>
      </c>
      <c r="I35" s="60">
        <v>1292439830</v>
      </c>
      <c r="J35" s="60">
        <v>1289860078</v>
      </c>
      <c r="K35" s="60">
        <v>1271778612</v>
      </c>
      <c r="L35" s="60">
        <v>1287662010</v>
      </c>
      <c r="M35" s="60">
        <v>1287662010</v>
      </c>
      <c r="N35" s="60">
        <v>523461858</v>
      </c>
      <c r="O35" s="60">
        <v>1324632337</v>
      </c>
      <c r="P35" s="60">
        <v>462116076</v>
      </c>
      <c r="Q35" s="60">
        <v>462116076</v>
      </c>
      <c r="R35" s="60">
        <v>0</v>
      </c>
      <c r="S35" s="60">
        <v>0</v>
      </c>
      <c r="T35" s="60">
        <v>0</v>
      </c>
      <c r="U35" s="60">
        <v>0</v>
      </c>
      <c r="V35" s="60">
        <v>462116076</v>
      </c>
      <c r="W35" s="60">
        <v>448310436</v>
      </c>
      <c r="X35" s="60">
        <v>13805640</v>
      </c>
      <c r="Y35" s="61">
        <v>3.08</v>
      </c>
      <c r="Z35" s="62">
        <v>597747248</v>
      </c>
    </row>
    <row r="36" spans="1:26" ht="12.75">
      <c r="A36" s="58" t="s">
        <v>57</v>
      </c>
      <c r="B36" s="19">
        <v>6039782783</v>
      </c>
      <c r="C36" s="19">
        <v>0</v>
      </c>
      <c r="D36" s="59">
        <v>6133423719</v>
      </c>
      <c r="E36" s="60">
        <v>6120530388</v>
      </c>
      <c r="F36" s="60">
        <v>6129952756</v>
      </c>
      <c r="G36" s="60">
        <v>6119928890</v>
      </c>
      <c r="H36" s="60">
        <v>6120829355</v>
      </c>
      <c r="I36" s="60">
        <v>6120829355</v>
      </c>
      <c r="J36" s="60">
        <v>6121770288</v>
      </c>
      <c r="K36" s="60">
        <v>6122691097</v>
      </c>
      <c r="L36" s="60">
        <v>6038424638</v>
      </c>
      <c r="M36" s="60">
        <v>6038424638</v>
      </c>
      <c r="N36" s="60">
        <v>6019975377</v>
      </c>
      <c r="O36" s="60">
        <v>6120530388</v>
      </c>
      <c r="P36" s="60">
        <v>6120530388</v>
      </c>
      <c r="Q36" s="60">
        <v>6120530388</v>
      </c>
      <c r="R36" s="60">
        <v>0</v>
      </c>
      <c r="S36" s="60">
        <v>0</v>
      </c>
      <c r="T36" s="60">
        <v>0</v>
      </c>
      <c r="U36" s="60">
        <v>0</v>
      </c>
      <c r="V36" s="60">
        <v>6120530388</v>
      </c>
      <c r="W36" s="60">
        <v>4590397791</v>
      </c>
      <c r="X36" s="60">
        <v>1530132597</v>
      </c>
      <c r="Y36" s="61">
        <v>33.33</v>
      </c>
      <c r="Z36" s="62">
        <v>6120530388</v>
      </c>
    </row>
    <row r="37" spans="1:26" ht="12.75">
      <c r="A37" s="58" t="s">
        <v>58</v>
      </c>
      <c r="B37" s="19">
        <v>1027150734</v>
      </c>
      <c r="C37" s="19">
        <v>0</v>
      </c>
      <c r="D37" s="59">
        <v>856435551</v>
      </c>
      <c r="E37" s="60">
        <v>906435551</v>
      </c>
      <c r="F37" s="60">
        <v>590237708</v>
      </c>
      <c r="G37" s="60">
        <v>593848469</v>
      </c>
      <c r="H37" s="60">
        <v>510101432</v>
      </c>
      <c r="I37" s="60">
        <v>510101432</v>
      </c>
      <c r="J37" s="60">
        <v>529655668</v>
      </c>
      <c r="K37" s="60">
        <v>504711982</v>
      </c>
      <c r="L37" s="60">
        <v>436186942</v>
      </c>
      <c r="M37" s="60">
        <v>436186942</v>
      </c>
      <c r="N37" s="60">
        <v>767522315</v>
      </c>
      <c r="O37" s="60">
        <v>494815627</v>
      </c>
      <c r="P37" s="60">
        <v>562559059</v>
      </c>
      <c r="Q37" s="60">
        <v>562559059</v>
      </c>
      <c r="R37" s="60">
        <v>0</v>
      </c>
      <c r="S37" s="60">
        <v>0</v>
      </c>
      <c r="T37" s="60">
        <v>0</v>
      </c>
      <c r="U37" s="60">
        <v>0</v>
      </c>
      <c r="V37" s="60">
        <v>562559059</v>
      </c>
      <c r="W37" s="60">
        <v>679826663</v>
      </c>
      <c r="X37" s="60">
        <v>-117267604</v>
      </c>
      <c r="Y37" s="61">
        <v>-17.25</v>
      </c>
      <c r="Z37" s="62">
        <v>906435551</v>
      </c>
    </row>
    <row r="38" spans="1:26" ht="12.75">
      <c r="A38" s="58" t="s">
        <v>59</v>
      </c>
      <c r="B38" s="19">
        <v>626396145</v>
      </c>
      <c r="C38" s="19">
        <v>0</v>
      </c>
      <c r="D38" s="59">
        <v>603509478</v>
      </c>
      <c r="E38" s="60">
        <v>603509478</v>
      </c>
      <c r="F38" s="60">
        <v>607799030</v>
      </c>
      <c r="G38" s="60">
        <v>622428558</v>
      </c>
      <c r="H38" s="60">
        <v>618662070</v>
      </c>
      <c r="I38" s="60">
        <v>618662070</v>
      </c>
      <c r="J38" s="60">
        <v>613066491</v>
      </c>
      <c r="K38" s="60">
        <v>607374413</v>
      </c>
      <c r="L38" s="60">
        <v>592093870</v>
      </c>
      <c r="M38" s="60">
        <v>592093870</v>
      </c>
      <c r="N38" s="60">
        <v>576222213</v>
      </c>
      <c r="O38" s="60">
        <v>570095980</v>
      </c>
      <c r="P38" s="60">
        <v>570031998</v>
      </c>
      <c r="Q38" s="60">
        <v>570031998</v>
      </c>
      <c r="R38" s="60">
        <v>0</v>
      </c>
      <c r="S38" s="60">
        <v>0</v>
      </c>
      <c r="T38" s="60">
        <v>0</v>
      </c>
      <c r="U38" s="60">
        <v>0</v>
      </c>
      <c r="V38" s="60">
        <v>570031998</v>
      </c>
      <c r="W38" s="60">
        <v>452632109</v>
      </c>
      <c r="X38" s="60">
        <v>117399889</v>
      </c>
      <c r="Y38" s="61">
        <v>25.94</v>
      </c>
      <c r="Z38" s="62">
        <v>603509478</v>
      </c>
    </row>
    <row r="39" spans="1:26" ht="12.75">
      <c r="A39" s="58" t="s">
        <v>60</v>
      </c>
      <c r="B39" s="19">
        <v>4942820475</v>
      </c>
      <c r="C39" s="19">
        <v>0</v>
      </c>
      <c r="D39" s="59">
        <v>5392767339</v>
      </c>
      <c r="E39" s="60">
        <v>5208332607</v>
      </c>
      <c r="F39" s="60">
        <v>6218624011</v>
      </c>
      <c r="G39" s="60">
        <v>6173034277</v>
      </c>
      <c r="H39" s="60">
        <v>6284505683</v>
      </c>
      <c r="I39" s="60">
        <v>6284505683</v>
      </c>
      <c r="J39" s="60">
        <v>6268908208</v>
      </c>
      <c r="K39" s="60">
        <v>6282383315</v>
      </c>
      <c r="L39" s="60">
        <v>6297805836</v>
      </c>
      <c r="M39" s="60">
        <v>6297805836</v>
      </c>
      <c r="N39" s="60">
        <v>5199692707</v>
      </c>
      <c r="O39" s="60">
        <v>6380251117</v>
      </c>
      <c r="P39" s="60">
        <v>5450055407</v>
      </c>
      <c r="Q39" s="60">
        <v>5450055407</v>
      </c>
      <c r="R39" s="60">
        <v>0</v>
      </c>
      <c r="S39" s="60">
        <v>0</v>
      </c>
      <c r="T39" s="60">
        <v>0</v>
      </c>
      <c r="U39" s="60">
        <v>0</v>
      </c>
      <c r="V39" s="60">
        <v>5450055407</v>
      </c>
      <c r="W39" s="60">
        <v>3906249455</v>
      </c>
      <c r="X39" s="60">
        <v>1543805952</v>
      </c>
      <c r="Y39" s="61">
        <v>39.52</v>
      </c>
      <c r="Z39" s="62">
        <v>5208332607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266851698</v>
      </c>
      <c r="C42" s="19">
        <v>0</v>
      </c>
      <c r="D42" s="59">
        <v>501131210</v>
      </c>
      <c r="E42" s="60">
        <v>430418891</v>
      </c>
      <c r="F42" s="60">
        <v>51768207</v>
      </c>
      <c r="G42" s="60">
        <v>-32850110</v>
      </c>
      <c r="H42" s="60">
        <v>6270348</v>
      </c>
      <c r="I42" s="60">
        <v>25188445</v>
      </c>
      <c r="J42" s="60">
        <v>6050216</v>
      </c>
      <c r="K42" s="60">
        <v>10773434</v>
      </c>
      <c r="L42" s="60">
        <v>70030399</v>
      </c>
      <c r="M42" s="60">
        <v>86854049</v>
      </c>
      <c r="N42" s="60">
        <v>3951426</v>
      </c>
      <c r="O42" s="60">
        <v>69651494</v>
      </c>
      <c r="P42" s="60">
        <v>33055523</v>
      </c>
      <c r="Q42" s="60">
        <v>106658443</v>
      </c>
      <c r="R42" s="60">
        <v>0</v>
      </c>
      <c r="S42" s="60">
        <v>0</v>
      </c>
      <c r="T42" s="60">
        <v>0</v>
      </c>
      <c r="U42" s="60">
        <v>0</v>
      </c>
      <c r="V42" s="60">
        <v>218700937</v>
      </c>
      <c r="W42" s="60">
        <v>293972443</v>
      </c>
      <c r="X42" s="60">
        <v>-75271506</v>
      </c>
      <c r="Y42" s="61">
        <v>-25.6</v>
      </c>
      <c r="Z42" s="62">
        <v>430418891</v>
      </c>
    </row>
    <row r="43" spans="1:26" ht="12.75">
      <c r="A43" s="58" t="s">
        <v>63</v>
      </c>
      <c r="B43" s="19">
        <v>-245588730</v>
      </c>
      <c r="C43" s="19">
        <v>0</v>
      </c>
      <c r="D43" s="59">
        <v>-273878063</v>
      </c>
      <c r="E43" s="60">
        <v>-344039806</v>
      </c>
      <c r="F43" s="60">
        <v>-28888802</v>
      </c>
      <c r="G43" s="60">
        <v>-23727524</v>
      </c>
      <c r="H43" s="60">
        <v>-24218341</v>
      </c>
      <c r="I43" s="60">
        <v>-76834667</v>
      </c>
      <c r="J43" s="60">
        <v>-16260152</v>
      </c>
      <c r="K43" s="60">
        <v>-22678514</v>
      </c>
      <c r="L43" s="60">
        <v>-40204500</v>
      </c>
      <c r="M43" s="60">
        <v>-79143166</v>
      </c>
      <c r="N43" s="60">
        <v>-18916752</v>
      </c>
      <c r="O43" s="60">
        <v>-5424516</v>
      </c>
      <c r="P43" s="60">
        <v>-47405615</v>
      </c>
      <c r="Q43" s="60">
        <v>-71746883</v>
      </c>
      <c r="R43" s="60">
        <v>0</v>
      </c>
      <c r="S43" s="60">
        <v>0</v>
      </c>
      <c r="T43" s="60">
        <v>0</v>
      </c>
      <c r="U43" s="60">
        <v>0</v>
      </c>
      <c r="V43" s="60">
        <v>-227724716</v>
      </c>
      <c r="W43" s="60">
        <v>-257963730</v>
      </c>
      <c r="X43" s="60">
        <v>30239014</v>
      </c>
      <c r="Y43" s="61">
        <v>-11.72</v>
      </c>
      <c r="Z43" s="62">
        <v>-344039806</v>
      </c>
    </row>
    <row r="44" spans="1:26" ht="12.75">
      <c r="A44" s="58" t="s">
        <v>64</v>
      </c>
      <c r="B44" s="19">
        <v>-43805277</v>
      </c>
      <c r="C44" s="19">
        <v>0</v>
      </c>
      <c r="D44" s="59">
        <v>-106222937</v>
      </c>
      <c r="E44" s="60">
        <v>-34786684</v>
      </c>
      <c r="F44" s="60">
        <v>-2870391</v>
      </c>
      <c r="G44" s="60">
        <v>-2883304</v>
      </c>
      <c r="H44" s="60">
        <v>-2144876</v>
      </c>
      <c r="I44" s="60">
        <v>-7898571</v>
      </c>
      <c r="J44" s="60">
        <v>-3709276</v>
      </c>
      <c r="K44" s="60">
        <v>-2970342</v>
      </c>
      <c r="L44" s="60">
        <v>-2161507</v>
      </c>
      <c r="M44" s="60">
        <v>-8841125</v>
      </c>
      <c r="N44" s="60">
        <v>-3726046</v>
      </c>
      <c r="O44" s="60">
        <v>-3101702</v>
      </c>
      <c r="P44" s="60">
        <v>-2560199</v>
      </c>
      <c r="Q44" s="60">
        <v>-9387947</v>
      </c>
      <c r="R44" s="60">
        <v>0</v>
      </c>
      <c r="S44" s="60">
        <v>0</v>
      </c>
      <c r="T44" s="60">
        <v>0</v>
      </c>
      <c r="U44" s="60">
        <v>0</v>
      </c>
      <c r="V44" s="60">
        <v>-26127643</v>
      </c>
      <c r="W44" s="60">
        <v>-25746240</v>
      </c>
      <c r="X44" s="60">
        <v>-381403</v>
      </c>
      <c r="Y44" s="61">
        <v>1.48</v>
      </c>
      <c r="Z44" s="62">
        <v>-34786684</v>
      </c>
    </row>
    <row r="45" spans="1:26" ht="12.75">
      <c r="A45" s="70" t="s">
        <v>65</v>
      </c>
      <c r="B45" s="22">
        <v>44749336</v>
      </c>
      <c r="C45" s="22">
        <v>0</v>
      </c>
      <c r="D45" s="99">
        <v>188321856</v>
      </c>
      <c r="E45" s="100">
        <v>96345057</v>
      </c>
      <c r="F45" s="100">
        <v>64761669</v>
      </c>
      <c r="G45" s="100">
        <v>5300731</v>
      </c>
      <c r="H45" s="100">
        <v>-14792138</v>
      </c>
      <c r="I45" s="100">
        <v>-14792138</v>
      </c>
      <c r="J45" s="100">
        <v>-28711350</v>
      </c>
      <c r="K45" s="100">
        <v>-43586772</v>
      </c>
      <c r="L45" s="100">
        <v>-15922380</v>
      </c>
      <c r="M45" s="100">
        <v>-15922380</v>
      </c>
      <c r="N45" s="100">
        <v>-34613752</v>
      </c>
      <c r="O45" s="100">
        <v>26511524</v>
      </c>
      <c r="P45" s="100">
        <v>9601233</v>
      </c>
      <c r="Q45" s="100">
        <v>9601233</v>
      </c>
      <c r="R45" s="100">
        <v>0</v>
      </c>
      <c r="S45" s="100">
        <v>0</v>
      </c>
      <c r="T45" s="100">
        <v>0</v>
      </c>
      <c r="U45" s="100">
        <v>0</v>
      </c>
      <c r="V45" s="100">
        <v>9601233</v>
      </c>
      <c r="W45" s="100">
        <v>55015129</v>
      </c>
      <c r="X45" s="100">
        <v>-45413896</v>
      </c>
      <c r="Y45" s="101">
        <v>-82.55</v>
      </c>
      <c r="Z45" s="102">
        <v>96345057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117992904</v>
      </c>
      <c r="C49" s="52">
        <v>0</v>
      </c>
      <c r="D49" s="129">
        <v>20213820</v>
      </c>
      <c r="E49" s="54">
        <v>24544341</v>
      </c>
      <c r="F49" s="54">
        <v>0</v>
      </c>
      <c r="G49" s="54">
        <v>0</v>
      </c>
      <c r="H49" s="54">
        <v>0</v>
      </c>
      <c r="I49" s="54">
        <v>1127656553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1290407618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188560233</v>
      </c>
      <c r="C51" s="52">
        <v>0</v>
      </c>
      <c r="D51" s="129">
        <v>27663239</v>
      </c>
      <c r="E51" s="54">
        <v>10950776</v>
      </c>
      <c r="F51" s="54">
        <v>0</v>
      </c>
      <c r="G51" s="54">
        <v>0</v>
      </c>
      <c r="H51" s="54">
        <v>0</v>
      </c>
      <c r="I51" s="54">
        <v>8216</v>
      </c>
      <c r="J51" s="54">
        <v>0</v>
      </c>
      <c r="K51" s="54">
        <v>0</v>
      </c>
      <c r="L51" s="54">
        <v>0</v>
      </c>
      <c r="M51" s="54">
        <v>22374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227204838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100.7041817951922</v>
      </c>
      <c r="C58" s="5">
        <f>IF(C67=0,0,+(C76/C67)*100)</f>
        <v>0</v>
      </c>
      <c r="D58" s="6">
        <f aca="true" t="shared" si="6" ref="D58:Z58">IF(D67=0,0,+(D76/D67)*100)</f>
        <v>99.99997585987185</v>
      </c>
      <c r="E58" s="7">
        <f t="shared" si="6"/>
        <v>97.92228777656779</v>
      </c>
      <c r="F58" s="7">
        <f t="shared" si="6"/>
        <v>86.09623615902771</v>
      </c>
      <c r="G58" s="7">
        <f t="shared" si="6"/>
        <v>82.80779461774547</v>
      </c>
      <c r="H58" s="7">
        <f t="shared" si="6"/>
        <v>88.87900547839246</v>
      </c>
      <c r="I58" s="7">
        <f t="shared" si="6"/>
        <v>85.88022037299004</v>
      </c>
      <c r="J58" s="7">
        <f t="shared" si="6"/>
        <v>97.9351080695257</v>
      </c>
      <c r="K58" s="7">
        <f t="shared" si="6"/>
        <v>97.82470346046476</v>
      </c>
      <c r="L58" s="7">
        <f t="shared" si="6"/>
        <v>81.11956029041666</v>
      </c>
      <c r="M58" s="7">
        <f t="shared" si="6"/>
        <v>92.36334840108405</v>
      </c>
      <c r="N58" s="7">
        <f t="shared" si="6"/>
        <v>88.44330236052905</v>
      </c>
      <c r="O58" s="7">
        <f t="shared" si="6"/>
        <v>91.566550977372</v>
      </c>
      <c r="P58" s="7">
        <f t="shared" si="6"/>
        <v>92.91063285550179</v>
      </c>
      <c r="Q58" s="7">
        <f t="shared" si="6"/>
        <v>90.90673840477811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89.67250438046376</v>
      </c>
      <c r="W58" s="7">
        <f t="shared" si="6"/>
        <v>86.45722342767755</v>
      </c>
      <c r="X58" s="7">
        <f t="shared" si="6"/>
        <v>0</v>
      </c>
      <c r="Y58" s="7">
        <f t="shared" si="6"/>
        <v>0</v>
      </c>
      <c r="Z58" s="8">
        <f t="shared" si="6"/>
        <v>97.92228777656779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106.3742218867534</v>
      </c>
      <c r="E59" s="10">
        <f t="shared" si="7"/>
        <v>91.79748930740612</v>
      </c>
      <c r="F59" s="10">
        <f t="shared" si="7"/>
        <v>74.75089044335844</v>
      </c>
      <c r="G59" s="10">
        <f t="shared" si="7"/>
        <v>71.86413827675366</v>
      </c>
      <c r="H59" s="10">
        <f t="shared" si="7"/>
        <v>76.40591194791872</v>
      </c>
      <c r="I59" s="10">
        <f t="shared" si="7"/>
        <v>74.28273915334863</v>
      </c>
      <c r="J59" s="10">
        <f t="shared" si="7"/>
        <v>77.87935430561465</v>
      </c>
      <c r="K59" s="10">
        <f t="shared" si="7"/>
        <v>109.54385918688685</v>
      </c>
      <c r="L59" s="10">
        <f t="shared" si="7"/>
        <v>85.3157956538546</v>
      </c>
      <c r="M59" s="10">
        <f t="shared" si="7"/>
        <v>89.6661734857765</v>
      </c>
      <c r="N59" s="10">
        <f t="shared" si="7"/>
        <v>68.9296126092356</v>
      </c>
      <c r="O59" s="10">
        <f t="shared" si="7"/>
        <v>110.50317570483841</v>
      </c>
      <c r="P59" s="10">
        <f t="shared" si="7"/>
        <v>92.01024701581676</v>
      </c>
      <c r="Q59" s="10">
        <f t="shared" si="7"/>
        <v>88.9714939983023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84.28050248474376</v>
      </c>
      <c r="W59" s="10">
        <f t="shared" si="7"/>
        <v>78.78581244666553</v>
      </c>
      <c r="X59" s="10">
        <f t="shared" si="7"/>
        <v>0</v>
      </c>
      <c r="Y59" s="10">
        <f t="shared" si="7"/>
        <v>0</v>
      </c>
      <c r="Z59" s="11">
        <f t="shared" si="7"/>
        <v>91.79748930740612</v>
      </c>
    </row>
    <row r="60" spans="1:26" ht="12.75">
      <c r="A60" s="38" t="s">
        <v>32</v>
      </c>
      <c r="B60" s="12">
        <f t="shared" si="7"/>
        <v>100.94590257063496</v>
      </c>
      <c r="C60" s="12">
        <f t="shared" si="7"/>
        <v>0</v>
      </c>
      <c r="D60" s="3">
        <f t="shared" si="7"/>
        <v>97.71579157733747</v>
      </c>
      <c r="E60" s="13">
        <f t="shared" si="7"/>
        <v>99.99999993185848</v>
      </c>
      <c r="F60" s="13">
        <f t="shared" si="7"/>
        <v>89.23784720440617</v>
      </c>
      <c r="G60" s="13">
        <f t="shared" si="7"/>
        <v>86.08094135405757</v>
      </c>
      <c r="H60" s="13">
        <f t="shared" si="7"/>
        <v>92.74200831979472</v>
      </c>
      <c r="I60" s="13">
        <f t="shared" si="7"/>
        <v>89.30672881277115</v>
      </c>
      <c r="J60" s="13">
        <f t="shared" si="7"/>
        <v>104.5418914226351</v>
      </c>
      <c r="K60" s="13">
        <f t="shared" si="7"/>
        <v>94.58048840755387</v>
      </c>
      <c r="L60" s="13">
        <f t="shared" si="7"/>
        <v>79.05026337147073</v>
      </c>
      <c r="M60" s="13">
        <f t="shared" si="7"/>
        <v>93.0322399088853</v>
      </c>
      <c r="N60" s="13">
        <f t="shared" si="7"/>
        <v>95.98513947740898</v>
      </c>
      <c r="O60" s="13">
        <f t="shared" si="7"/>
        <v>84.9980094639277</v>
      </c>
      <c r="P60" s="13">
        <f t="shared" si="7"/>
        <v>92.9912581372886</v>
      </c>
      <c r="Q60" s="13">
        <f t="shared" si="7"/>
        <v>91.35154715247741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91.20461808627822</v>
      </c>
      <c r="W60" s="13">
        <f t="shared" si="7"/>
        <v>88.99877432563346</v>
      </c>
      <c r="X60" s="13">
        <f t="shared" si="7"/>
        <v>0</v>
      </c>
      <c r="Y60" s="13">
        <f t="shared" si="7"/>
        <v>0</v>
      </c>
      <c r="Z60" s="14">
        <f t="shared" si="7"/>
        <v>99.99999993185848</v>
      </c>
    </row>
    <row r="61" spans="1:26" ht="12.75">
      <c r="A61" s="39" t="s">
        <v>103</v>
      </c>
      <c r="B61" s="12">
        <f t="shared" si="7"/>
        <v>100.94590246571885</v>
      </c>
      <c r="C61" s="12">
        <f t="shared" si="7"/>
        <v>0</v>
      </c>
      <c r="D61" s="3">
        <f t="shared" si="7"/>
        <v>100</v>
      </c>
      <c r="E61" s="13">
        <f t="shared" si="7"/>
        <v>103.66521865362373</v>
      </c>
      <c r="F61" s="13">
        <f t="shared" si="7"/>
        <v>93.8547993484426</v>
      </c>
      <c r="G61" s="13">
        <f t="shared" si="7"/>
        <v>94.32972957679185</v>
      </c>
      <c r="H61" s="13">
        <f t="shared" si="7"/>
        <v>103.32362642623336</v>
      </c>
      <c r="I61" s="13">
        <f t="shared" si="7"/>
        <v>97.09477206064157</v>
      </c>
      <c r="J61" s="13">
        <f t="shared" si="7"/>
        <v>121.24420645064906</v>
      </c>
      <c r="K61" s="13">
        <f t="shared" si="7"/>
        <v>103.43823539795898</v>
      </c>
      <c r="L61" s="13">
        <f t="shared" si="7"/>
        <v>88.8240270484843</v>
      </c>
      <c r="M61" s="13">
        <f t="shared" si="7"/>
        <v>104.68022570831185</v>
      </c>
      <c r="N61" s="13">
        <f t="shared" si="7"/>
        <v>114.03889705184169</v>
      </c>
      <c r="O61" s="13">
        <f t="shared" si="7"/>
        <v>84.01294706649458</v>
      </c>
      <c r="P61" s="13">
        <f t="shared" si="7"/>
        <v>100.33228906827387</v>
      </c>
      <c r="Q61" s="13">
        <f t="shared" si="7"/>
        <v>99.20353130393657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100.22058575659479</v>
      </c>
      <c r="W61" s="13">
        <f t="shared" si="7"/>
        <v>92.10609171469912</v>
      </c>
      <c r="X61" s="13">
        <f t="shared" si="7"/>
        <v>0</v>
      </c>
      <c r="Y61" s="13">
        <f t="shared" si="7"/>
        <v>0</v>
      </c>
      <c r="Z61" s="14">
        <f t="shared" si="7"/>
        <v>103.66521865362373</v>
      </c>
    </row>
    <row r="62" spans="1:26" ht="12.75">
      <c r="A62" s="39" t="s">
        <v>104</v>
      </c>
      <c r="B62" s="12">
        <f t="shared" si="7"/>
        <v>100.95034853348616</v>
      </c>
      <c r="C62" s="12">
        <f t="shared" si="7"/>
        <v>0</v>
      </c>
      <c r="D62" s="3">
        <f t="shared" si="7"/>
        <v>100.00000039673355</v>
      </c>
      <c r="E62" s="13">
        <f t="shared" si="7"/>
        <v>100.01486234705983</v>
      </c>
      <c r="F62" s="13">
        <f t="shared" si="7"/>
        <v>83.6240910867778</v>
      </c>
      <c r="G62" s="13">
        <f t="shared" si="7"/>
        <v>88.84486369379663</v>
      </c>
      <c r="H62" s="13">
        <f t="shared" si="7"/>
        <v>77.95075036037217</v>
      </c>
      <c r="I62" s="13">
        <f t="shared" si="7"/>
        <v>83.41221156357524</v>
      </c>
      <c r="J62" s="13">
        <f t="shared" si="7"/>
        <v>96.19441957358245</v>
      </c>
      <c r="K62" s="13">
        <f t="shared" si="7"/>
        <v>102.27683182292098</v>
      </c>
      <c r="L62" s="13">
        <f t="shared" si="7"/>
        <v>70.54822308588405</v>
      </c>
      <c r="M62" s="13">
        <f t="shared" si="7"/>
        <v>91.09701130443013</v>
      </c>
      <c r="N62" s="13">
        <f t="shared" si="7"/>
        <v>81.89402561067314</v>
      </c>
      <c r="O62" s="13">
        <f t="shared" si="7"/>
        <v>88.1915690466911</v>
      </c>
      <c r="P62" s="13">
        <f t="shared" si="7"/>
        <v>113.4377698949784</v>
      </c>
      <c r="Q62" s="13">
        <f t="shared" si="7"/>
        <v>93.1538892945224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89.26181135169399</v>
      </c>
      <c r="W62" s="13">
        <f t="shared" si="7"/>
        <v>87.93346663363812</v>
      </c>
      <c r="X62" s="13">
        <f t="shared" si="7"/>
        <v>0</v>
      </c>
      <c r="Y62" s="13">
        <f t="shared" si="7"/>
        <v>0</v>
      </c>
      <c r="Z62" s="14">
        <f t="shared" si="7"/>
        <v>100.01486234705983</v>
      </c>
    </row>
    <row r="63" spans="1:26" ht="12.75">
      <c r="A63" s="39" t="s">
        <v>105</v>
      </c>
      <c r="B63" s="12">
        <f t="shared" si="7"/>
        <v>100.94590237597838</v>
      </c>
      <c r="C63" s="12">
        <f t="shared" si="7"/>
        <v>0</v>
      </c>
      <c r="D63" s="3">
        <f t="shared" si="7"/>
        <v>100</v>
      </c>
      <c r="E63" s="13">
        <f t="shared" si="7"/>
        <v>100.00000072398049</v>
      </c>
      <c r="F63" s="13">
        <f t="shared" si="7"/>
        <v>81.26927984077169</v>
      </c>
      <c r="G63" s="13">
        <f t="shared" si="7"/>
        <v>66.86512982260395</v>
      </c>
      <c r="H63" s="13">
        <f t="shared" si="7"/>
        <v>63.65316281784899</v>
      </c>
      <c r="I63" s="13">
        <f t="shared" si="7"/>
        <v>69.87453661141629</v>
      </c>
      <c r="J63" s="13">
        <f t="shared" si="7"/>
        <v>86.04555204697341</v>
      </c>
      <c r="K63" s="13">
        <f t="shared" si="7"/>
        <v>73.04931586080811</v>
      </c>
      <c r="L63" s="13">
        <f t="shared" si="7"/>
        <v>64.94902865590895</v>
      </c>
      <c r="M63" s="13">
        <f t="shared" si="7"/>
        <v>74.54249716502078</v>
      </c>
      <c r="N63" s="13">
        <f t="shared" si="7"/>
        <v>77.03625836927705</v>
      </c>
      <c r="O63" s="13">
        <f t="shared" si="7"/>
        <v>86.84372970745015</v>
      </c>
      <c r="P63" s="13">
        <f t="shared" si="7"/>
        <v>62.52093510048243</v>
      </c>
      <c r="Q63" s="13">
        <f t="shared" si="7"/>
        <v>74.51703808619283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72.98280114699241</v>
      </c>
      <c r="W63" s="13">
        <f t="shared" si="7"/>
        <v>90.98389484287884</v>
      </c>
      <c r="X63" s="13">
        <f t="shared" si="7"/>
        <v>0</v>
      </c>
      <c r="Y63" s="13">
        <f t="shared" si="7"/>
        <v>0</v>
      </c>
      <c r="Z63" s="14">
        <f t="shared" si="7"/>
        <v>100.00000072398049</v>
      </c>
    </row>
    <row r="64" spans="1:26" ht="12.75">
      <c r="A64" s="39" t="s">
        <v>106</v>
      </c>
      <c r="B64" s="12">
        <f t="shared" si="7"/>
        <v>100.94590368522236</v>
      </c>
      <c r="C64" s="12">
        <f t="shared" si="7"/>
        <v>0</v>
      </c>
      <c r="D64" s="3">
        <f t="shared" si="7"/>
        <v>68.67915410059281</v>
      </c>
      <c r="E64" s="13">
        <f t="shared" si="7"/>
        <v>75.50742837889769</v>
      </c>
      <c r="F64" s="13">
        <f t="shared" si="7"/>
        <v>51.25449346714127</v>
      </c>
      <c r="G64" s="13">
        <f t="shared" si="7"/>
        <v>52.87764052817633</v>
      </c>
      <c r="H64" s="13">
        <f t="shared" si="7"/>
        <v>61.04681178344732</v>
      </c>
      <c r="I64" s="13">
        <f t="shared" si="7"/>
        <v>55.14140984046393</v>
      </c>
      <c r="J64" s="13">
        <f t="shared" si="7"/>
        <v>61.54496964742157</v>
      </c>
      <c r="K64" s="13">
        <f t="shared" si="7"/>
        <v>47.3468593969033</v>
      </c>
      <c r="L64" s="13">
        <f t="shared" si="7"/>
        <v>57.93122206892652</v>
      </c>
      <c r="M64" s="13">
        <f t="shared" si="7"/>
        <v>55.44868939921914</v>
      </c>
      <c r="N64" s="13">
        <f t="shared" si="7"/>
        <v>60.9591668939809</v>
      </c>
      <c r="O64" s="13">
        <f t="shared" si="7"/>
        <v>55.57706475528643</v>
      </c>
      <c r="P64" s="13">
        <f t="shared" si="7"/>
        <v>63.11578641513711</v>
      </c>
      <c r="Q64" s="13">
        <f t="shared" si="7"/>
        <v>59.83840326848585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56.7894359749013</v>
      </c>
      <c r="W64" s="13">
        <f t="shared" si="7"/>
        <v>60.99768952183206</v>
      </c>
      <c r="X64" s="13">
        <f t="shared" si="7"/>
        <v>0</v>
      </c>
      <c r="Y64" s="13">
        <f t="shared" si="7"/>
        <v>0</v>
      </c>
      <c r="Z64" s="14">
        <f t="shared" si="7"/>
        <v>75.50742837889769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108.25451651906997</v>
      </c>
      <c r="E65" s="13">
        <f t="shared" si="7"/>
        <v>108.22008580985423</v>
      </c>
      <c r="F65" s="13">
        <f t="shared" si="7"/>
        <v>0</v>
      </c>
      <c r="G65" s="13">
        <f t="shared" si="7"/>
        <v>91.11980630621586</v>
      </c>
      <c r="H65" s="13">
        <f t="shared" si="7"/>
        <v>564145.2188006483</v>
      </c>
      <c r="I65" s="13">
        <f t="shared" si="7"/>
        <v>270.0990079756512</v>
      </c>
      <c r="J65" s="13">
        <f t="shared" si="7"/>
        <v>60.86941274151519</v>
      </c>
      <c r="K65" s="13">
        <f t="shared" si="7"/>
        <v>104.59503574506593</v>
      </c>
      <c r="L65" s="13">
        <f t="shared" si="7"/>
        <v>68.56088880209502</v>
      </c>
      <c r="M65" s="13">
        <f t="shared" si="7"/>
        <v>74.75207585436637</v>
      </c>
      <c r="N65" s="13">
        <f t="shared" si="7"/>
        <v>56.872532443102955</v>
      </c>
      <c r="O65" s="13">
        <f t="shared" si="7"/>
        <v>976926.523297491</v>
      </c>
      <c r="P65" s="13">
        <f t="shared" si="7"/>
        <v>73.5040167762458</v>
      </c>
      <c r="Q65" s="13">
        <f t="shared" si="7"/>
        <v>96.32032185724339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107.27661502246073</v>
      </c>
      <c r="W65" s="13">
        <f t="shared" si="7"/>
        <v>100.98463714739323</v>
      </c>
      <c r="X65" s="13">
        <f t="shared" si="7"/>
        <v>0</v>
      </c>
      <c r="Y65" s="13">
        <f t="shared" si="7"/>
        <v>0</v>
      </c>
      <c r="Z65" s="14">
        <f t="shared" si="7"/>
        <v>108.22008580985423</v>
      </c>
    </row>
    <row r="66" spans="1:26" ht="12.75">
      <c r="A66" s="40" t="s">
        <v>110</v>
      </c>
      <c r="B66" s="15">
        <f t="shared" si="7"/>
        <v>99.99991158701312</v>
      </c>
      <c r="C66" s="15">
        <f t="shared" si="7"/>
        <v>0</v>
      </c>
      <c r="D66" s="4">
        <f t="shared" si="7"/>
        <v>99.99999709607043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94.95814337284071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1954266511</v>
      </c>
      <c r="C67" s="24"/>
      <c r="D67" s="25">
        <v>1951108119</v>
      </c>
      <c r="E67" s="26">
        <v>2016146535</v>
      </c>
      <c r="F67" s="26">
        <v>164605759</v>
      </c>
      <c r="G67" s="26">
        <v>177583872</v>
      </c>
      <c r="H67" s="26">
        <v>170087486</v>
      </c>
      <c r="I67" s="26">
        <v>512277117</v>
      </c>
      <c r="J67" s="26">
        <v>168993154</v>
      </c>
      <c r="K67" s="26">
        <v>160235211</v>
      </c>
      <c r="L67" s="26">
        <v>161572826</v>
      </c>
      <c r="M67" s="26">
        <v>490801191</v>
      </c>
      <c r="N67" s="26">
        <v>176267647</v>
      </c>
      <c r="O67" s="26">
        <v>165525255</v>
      </c>
      <c r="P67" s="26">
        <v>162188398</v>
      </c>
      <c r="Q67" s="26">
        <v>503981300</v>
      </c>
      <c r="R67" s="26"/>
      <c r="S67" s="26"/>
      <c r="T67" s="26"/>
      <c r="U67" s="26"/>
      <c r="V67" s="26">
        <v>1507059608</v>
      </c>
      <c r="W67" s="26">
        <v>1611954763</v>
      </c>
      <c r="X67" s="26"/>
      <c r="Y67" s="25"/>
      <c r="Z67" s="27">
        <v>2016146535</v>
      </c>
    </row>
    <row r="68" spans="1:26" ht="12.75" hidden="1">
      <c r="A68" s="37" t="s">
        <v>31</v>
      </c>
      <c r="B68" s="19">
        <v>468861894</v>
      </c>
      <c r="C68" s="19"/>
      <c r="D68" s="20">
        <v>505637999</v>
      </c>
      <c r="E68" s="21">
        <v>510693903</v>
      </c>
      <c r="F68" s="21">
        <v>37933912</v>
      </c>
      <c r="G68" s="21">
        <v>43966320</v>
      </c>
      <c r="H68" s="21">
        <v>41719718</v>
      </c>
      <c r="I68" s="21">
        <v>123619950</v>
      </c>
      <c r="J68" s="21">
        <v>41336212</v>
      </c>
      <c r="K68" s="21">
        <v>33703452</v>
      </c>
      <c r="L68" s="21">
        <v>42001908</v>
      </c>
      <c r="M68" s="21">
        <v>117041572</v>
      </c>
      <c r="N68" s="21">
        <v>49510757</v>
      </c>
      <c r="O68" s="21">
        <v>40580755</v>
      </c>
      <c r="P68" s="21">
        <v>39001794</v>
      </c>
      <c r="Q68" s="21">
        <v>129093306</v>
      </c>
      <c r="R68" s="21"/>
      <c r="S68" s="21"/>
      <c r="T68" s="21"/>
      <c r="U68" s="21"/>
      <c r="V68" s="21">
        <v>369754828</v>
      </c>
      <c r="W68" s="21">
        <v>417744671</v>
      </c>
      <c r="X68" s="21"/>
      <c r="Y68" s="20"/>
      <c r="Z68" s="23">
        <v>510693903</v>
      </c>
    </row>
    <row r="69" spans="1:26" ht="12.75" hidden="1">
      <c r="A69" s="38" t="s">
        <v>32</v>
      </c>
      <c r="B69" s="19">
        <v>1454866117</v>
      </c>
      <c r="C69" s="19"/>
      <c r="D69" s="20">
        <v>1411034023</v>
      </c>
      <c r="E69" s="21">
        <v>1467534208</v>
      </c>
      <c r="F69" s="21">
        <v>123659469</v>
      </c>
      <c r="G69" s="21">
        <v>130470612</v>
      </c>
      <c r="H69" s="21">
        <v>124993709</v>
      </c>
      <c r="I69" s="21">
        <v>379123790</v>
      </c>
      <c r="J69" s="21">
        <v>124492430</v>
      </c>
      <c r="K69" s="21">
        <v>123667989</v>
      </c>
      <c r="L69" s="21">
        <v>116173365</v>
      </c>
      <c r="M69" s="21">
        <v>364333784</v>
      </c>
      <c r="N69" s="21">
        <v>124226856</v>
      </c>
      <c r="O69" s="21">
        <v>121462255</v>
      </c>
      <c r="P69" s="21">
        <v>119593276</v>
      </c>
      <c r="Q69" s="21">
        <v>365282387</v>
      </c>
      <c r="R69" s="21"/>
      <c r="S69" s="21"/>
      <c r="T69" s="21"/>
      <c r="U69" s="21"/>
      <c r="V69" s="21">
        <v>1108739961</v>
      </c>
      <c r="W69" s="21">
        <v>1165759878</v>
      </c>
      <c r="X69" s="21"/>
      <c r="Y69" s="20"/>
      <c r="Z69" s="23">
        <v>1467534208</v>
      </c>
    </row>
    <row r="70" spans="1:26" ht="12.75" hidden="1">
      <c r="A70" s="39" t="s">
        <v>103</v>
      </c>
      <c r="B70" s="19">
        <v>862150200</v>
      </c>
      <c r="C70" s="19"/>
      <c r="D70" s="20">
        <v>878586893</v>
      </c>
      <c r="E70" s="21">
        <v>887372762</v>
      </c>
      <c r="F70" s="21">
        <v>79662053</v>
      </c>
      <c r="G70" s="21">
        <v>75565038</v>
      </c>
      <c r="H70" s="21">
        <v>74980629</v>
      </c>
      <c r="I70" s="21">
        <v>230207720</v>
      </c>
      <c r="J70" s="21">
        <v>69453538</v>
      </c>
      <c r="K70" s="21">
        <v>71942340</v>
      </c>
      <c r="L70" s="21">
        <v>66918648</v>
      </c>
      <c r="M70" s="21">
        <v>208314526</v>
      </c>
      <c r="N70" s="21">
        <v>67370093</v>
      </c>
      <c r="O70" s="21">
        <v>70826237</v>
      </c>
      <c r="P70" s="21">
        <v>67713332</v>
      </c>
      <c r="Q70" s="21">
        <v>205909662</v>
      </c>
      <c r="R70" s="21"/>
      <c r="S70" s="21"/>
      <c r="T70" s="21"/>
      <c r="U70" s="21"/>
      <c r="V70" s="21">
        <v>644431908</v>
      </c>
      <c r="W70" s="21">
        <v>725865806</v>
      </c>
      <c r="X70" s="21"/>
      <c r="Y70" s="20"/>
      <c r="Z70" s="23">
        <v>887372762</v>
      </c>
    </row>
    <row r="71" spans="1:26" ht="12.75" hidden="1">
      <c r="A71" s="39" t="s">
        <v>104</v>
      </c>
      <c r="B71" s="19">
        <v>313168474</v>
      </c>
      <c r="C71" s="19"/>
      <c r="D71" s="20">
        <v>252058330</v>
      </c>
      <c r="E71" s="21">
        <v>265590622</v>
      </c>
      <c r="F71" s="21">
        <v>21204307</v>
      </c>
      <c r="G71" s="21">
        <v>23146342</v>
      </c>
      <c r="H71" s="21">
        <v>23846875</v>
      </c>
      <c r="I71" s="21">
        <v>68197524</v>
      </c>
      <c r="J71" s="21">
        <v>24369213</v>
      </c>
      <c r="K71" s="21">
        <v>22486685</v>
      </c>
      <c r="L71" s="21">
        <v>18279274</v>
      </c>
      <c r="M71" s="21">
        <v>65135172</v>
      </c>
      <c r="N71" s="21">
        <v>24865102</v>
      </c>
      <c r="O71" s="21">
        <v>26607430</v>
      </c>
      <c r="P71" s="21">
        <v>20312299</v>
      </c>
      <c r="Q71" s="21">
        <v>71784831</v>
      </c>
      <c r="R71" s="21"/>
      <c r="S71" s="21"/>
      <c r="T71" s="21"/>
      <c r="U71" s="21"/>
      <c r="V71" s="21">
        <v>205117527</v>
      </c>
      <c r="W71" s="21">
        <v>208244085</v>
      </c>
      <c r="X71" s="21"/>
      <c r="Y71" s="20"/>
      <c r="Z71" s="23">
        <v>265590622</v>
      </c>
    </row>
    <row r="72" spans="1:26" ht="12.75" hidden="1">
      <c r="A72" s="39" t="s">
        <v>105</v>
      </c>
      <c r="B72" s="19">
        <v>160152468</v>
      </c>
      <c r="C72" s="19"/>
      <c r="D72" s="20">
        <v>136757690</v>
      </c>
      <c r="E72" s="21">
        <v>138125267</v>
      </c>
      <c r="F72" s="21">
        <v>13139372</v>
      </c>
      <c r="G72" s="21">
        <v>17537932</v>
      </c>
      <c r="H72" s="21">
        <v>15581928</v>
      </c>
      <c r="I72" s="21">
        <v>46259232</v>
      </c>
      <c r="J72" s="21">
        <v>14926574</v>
      </c>
      <c r="K72" s="21">
        <v>14654474</v>
      </c>
      <c r="L72" s="21">
        <v>15616814</v>
      </c>
      <c r="M72" s="21">
        <v>45197862</v>
      </c>
      <c r="N72" s="21">
        <v>17013865</v>
      </c>
      <c r="O72" s="21">
        <v>13407014</v>
      </c>
      <c r="P72" s="21">
        <v>17349451</v>
      </c>
      <c r="Q72" s="21">
        <v>47770330</v>
      </c>
      <c r="R72" s="21"/>
      <c r="S72" s="21"/>
      <c r="T72" s="21"/>
      <c r="U72" s="21"/>
      <c r="V72" s="21">
        <v>139227424</v>
      </c>
      <c r="W72" s="21">
        <v>112985672</v>
      </c>
      <c r="X72" s="21"/>
      <c r="Y72" s="20"/>
      <c r="Z72" s="23">
        <v>138125267</v>
      </c>
    </row>
    <row r="73" spans="1:26" ht="12.75" hidden="1">
      <c r="A73" s="39" t="s">
        <v>106</v>
      </c>
      <c r="B73" s="19">
        <v>119381182</v>
      </c>
      <c r="C73" s="19"/>
      <c r="D73" s="20">
        <v>111400149</v>
      </c>
      <c r="E73" s="21">
        <v>143881931</v>
      </c>
      <c r="F73" s="21">
        <v>9653737</v>
      </c>
      <c r="G73" s="21">
        <v>11033588</v>
      </c>
      <c r="H73" s="21">
        <v>10583660</v>
      </c>
      <c r="I73" s="21">
        <v>31270985</v>
      </c>
      <c r="J73" s="21">
        <v>10382314</v>
      </c>
      <c r="K73" s="21">
        <v>11194092</v>
      </c>
      <c r="L73" s="21">
        <v>11036767</v>
      </c>
      <c r="M73" s="21">
        <v>32613173</v>
      </c>
      <c r="N73" s="21">
        <v>10352776</v>
      </c>
      <c r="O73" s="21">
        <v>10621295</v>
      </c>
      <c r="P73" s="21">
        <v>10269754</v>
      </c>
      <c r="Q73" s="21">
        <v>31243825</v>
      </c>
      <c r="R73" s="21"/>
      <c r="S73" s="21"/>
      <c r="T73" s="21"/>
      <c r="U73" s="21"/>
      <c r="V73" s="21">
        <v>95127983</v>
      </c>
      <c r="W73" s="21">
        <v>92035927</v>
      </c>
      <c r="X73" s="21"/>
      <c r="Y73" s="20"/>
      <c r="Z73" s="23">
        <v>143881931</v>
      </c>
    </row>
    <row r="74" spans="1:26" ht="12.75" hidden="1">
      <c r="A74" s="39" t="s">
        <v>107</v>
      </c>
      <c r="B74" s="19">
        <v>13793</v>
      </c>
      <c r="C74" s="19"/>
      <c r="D74" s="20">
        <v>32230961</v>
      </c>
      <c r="E74" s="21">
        <v>32563626</v>
      </c>
      <c r="F74" s="21"/>
      <c r="G74" s="21">
        <v>3187712</v>
      </c>
      <c r="H74" s="21">
        <v>617</v>
      </c>
      <c r="I74" s="21">
        <v>3188329</v>
      </c>
      <c r="J74" s="21">
        <v>5360791</v>
      </c>
      <c r="K74" s="21">
        <v>3390398</v>
      </c>
      <c r="L74" s="21">
        <v>4321862</v>
      </c>
      <c r="M74" s="21">
        <v>13073051</v>
      </c>
      <c r="N74" s="21">
        <v>4625020</v>
      </c>
      <c r="O74" s="21">
        <v>279</v>
      </c>
      <c r="P74" s="21">
        <v>3948440</v>
      </c>
      <c r="Q74" s="21">
        <v>8573739</v>
      </c>
      <c r="R74" s="21"/>
      <c r="S74" s="21"/>
      <c r="T74" s="21"/>
      <c r="U74" s="21"/>
      <c r="V74" s="21">
        <v>24835119</v>
      </c>
      <c r="W74" s="21">
        <v>26628388</v>
      </c>
      <c r="X74" s="21"/>
      <c r="Y74" s="20"/>
      <c r="Z74" s="23">
        <v>32563626</v>
      </c>
    </row>
    <row r="75" spans="1:26" ht="12.75" hidden="1">
      <c r="A75" s="40" t="s">
        <v>110</v>
      </c>
      <c r="B75" s="28">
        <v>30538500</v>
      </c>
      <c r="C75" s="28"/>
      <c r="D75" s="29">
        <v>34436097</v>
      </c>
      <c r="E75" s="30">
        <v>37918424</v>
      </c>
      <c r="F75" s="30">
        <v>3012378</v>
      </c>
      <c r="G75" s="30">
        <v>3146940</v>
      </c>
      <c r="H75" s="30">
        <v>3374059</v>
      </c>
      <c r="I75" s="30">
        <v>9533377</v>
      </c>
      <c r="J75" s="30">
        <v>3164512</v>
      </c>
      <c r="K75" s="30">
        <v>2863770</v>
      </c>
      <c r="L75" s="30">
        <v>3397553</v>
      </c>
      <c r="M75" s="30">
        <v>9425835</v>
      </c>
      <c r="N75" s="30">
        <v>2530034</v>
      </c>
      <c r="O75" s="30">
        <v>3482245</v>
      </c>
      <c r="P75" s="30">
        <v>3593328</v>
      </c>
      <c r="Q75" s="30">
        <v>9605607</v>
      </c>
      <c r="R75" s="30"/>
      <c r="S75" s="30"/>
      <c r="T75" s="30"/>
      <c r="U75" s="30"/>
      <c r="V75" s="30">
        <v>28564819</v>
      </c>
      <c r="W75" s="30">
        <v>28450214</v>
      </c>
      <c r="X75" s="30"/>
      <c r="Y75" s="29"/>
      <c r="Z75" s="31">
        <v>37918424</v>
      </c>
    </row>
    <row r="76" spans="1:26" ht="12.75" hidden="1">
      <c r="A76" s="42" t="s">
        <v>287</v>
      </c>
      <c r="B76" s="32">
        <v>1968028100</v>
      </c>
      <c r="C76" s="32"/>
      <c r="D76" s="33">
        <v>1951107648</v>
      </c>
      <c r="E76" s="34">
        <v>1974256812</v>
      </c>
      <c r="F76" s="34">
        <v>141719363</v>
      </c>
      <c r="G76" s="34">
        <v>147053288</v>
      </c>
      <c r="H76" s="34">
        <v>151172066</v>
      </c>
      <c r="I76" s="34">
        <v>439944717</v>
      </c>
      <c r="J76" s="34">
        <v>165503628</v>
      </c>
      <c r="K76" s="34">
        <v>156749620</v>
      </c>
      <c r="L76" s="34">
        <v>131067166</v>
      </c>
      <c r="M76" s="34">
        <v>453320414</v>
      </c>
      <c r="N76" s="34">
        <v>155896928</v>
      </c>
      <c r="O76" s="34">
        <v>151565767</v>
      </c>
      <c r="P76" s="34">
        <v>150690267</v>
      </c>
      <c r="Q76" s="34">
        <v>458152962</v>
      </c>
      <c r="R76" s="34"/>
      <c r="S76" s="34"/>
      <c r="T76" s="34"/>
      <c r="U76" s="34"/>
      <c r="V76" s="34">
        <v>1351418093</v>
      </c>
      <c r="W76" s="34">
        <v>1393651331</v>
      </c>
      <c r="X76" s="34"/>
      <c r="Y76" s="33"/>
      <c r="Z76" s="35">
        <v>1974256812</v>
      </c>
    </row>
    <row r="77" spans="1:26" ht="12.75" hidden="1">
      <c r="A77" s="37" t="s">
        <v>31</v>
      </c>
      <c r="B77" s="19">
        <v>468861894</v>
      </c>
      <c r="C77" s="19"/>
      <c r="D77" s="20">
        <v>537868487</v>
      </c>
      <c r="E77" s="21">
        <v>468804181</v>
      </c>
      <c r="F77" s="21">
        <v>28355937</v>
      </c>
      <c r="G77" s="21">
        <v>31596017</v>
      </c>
      <c r="H77" s="21">
        <v>31876331</v>
      </c>
      <c r="I77" s="21">
        <v>91828285</v>
      </c>
      <c r="J77" s="21">
        <v>32192375</v>
      </c>
      <c r="K77" s="21">
        <v>36920062</v>
      </c>
      <c r="L77" s="21">
        <v>35834262</v>
      </c>
      <c r="M77" s="21">
        <v>104946699</v>
      </c>
      <c r="N77" s="21">
        <v>34127573</v>
      </c>
      <c r="O77" s="21">
        <v>44843023</v>
      </c>
      <c r="P77" s="21">
        <v>35885647</v>
      </c>
      <c r="Q77" s="21">
        <v>114856243</v>
      </c>
      <c r="R77" s="21"/>
      <c r="S77" s="21"/>
      <c r="T77" s="21"/>
      <c r="U77" s="21"/>
      <c r="V77" s="21">
        <v>311631227</v>
      </c>
      <c r="W77" s="21">
        <v>329123533</v>
      </c>
      <c r="X77" s="21"/>
      <c r="Y77" s="20"/>
      <c r="Z77" s="23">
        <v>468804181</v>
      </c>
    </row>
    <row r="78" spans="1:26" ht="12.75" hidden="1">
      <c r="A78" s="38" t="s">
        <v>32</v>
      </c>
      <c r="B78" s="19">
        <v>1468627733</v>
      </c>
      <c r="C78" s="19"/>
      <c r="D78" s="20">
        <v>1378803065</v>
      </c>
      <c r="E78" s="21">
        <v>1467534207</v>
      </c>
      <c r="F78" s="21">
        <v>110351048</v>
      </c>
      <c r="G78" s="21">
        <v>112310331</v>
      </c>
      <c r="H78" s="21">
        <v>115921676</v>
      </c>
      <c r="I78" s="21">
        <v>338583055</v>
      </c>
      <c r="J78" s="21">
        <v>130146741</v>
      </c>
      <c r="K78" s="21">
        <v>116965788</v>
      </c>
      <c r="L78" s="21">
        <v>91835351</v>
      </c>
      <c r="M78" s="21">
        <v>338947880</v>
      </c>
      <c r="N78" s="21">
        <v>119239321</v>
      </c>
      <c r="O78" s="21">
        <v>103240499</v>
      </c>
      <c r="P78" s="21">
        <v>111211292</v>
      </c>
      <c r="Q78" s="21">
        <v>333691112</v>
      </c>
      <c r="R78" s="21"/>
      <c r="S78" s="21"/>
      <c r="T78" s="21"/>
      <c r="U78" s="21"/>
      <c r="V78" s="21">
        <v>1011222047</v>
      </c>
      <c r="W78" s="21">
        <v>1037512003</v>
      </c>
      <c r="X78" s="21"/>
      <c r="Y78" s="20"/>
      <c r="Z78" s="23">
        <v>1467534207</v>
      </c>
    </row>
    <row r="79" spans="1:26" ht="12.75" hidden="1">
      <c r="A79" s="39" t="s">
        <v>103</v>
      </c>
      <c r="B79" s="19">
        <v>870305300</v>
      </c>
      <c r="C79" s="19"/>
      <c r="D79" s="20">
        <v>878586893</v>
      </c>
      <c r="E79" s="21">
        <v>919896914</v>
      </c>
      <c r="F79" s="21">
        <v>74766660</v>
      </c>
      <c r="G79" s="21">
        <v>71280296</v>
      </c>
      <c r="H79" s="21">
        <v>77472705</v>
      </c>
      <c r="I79" s="21">
        <v>223519661</v>
      </c>
      <c r="J79" s="21">
        <v>84208391</v>
      </c>
      <c r="K79" s="21">
        <v>74415887</v>
      </c>
      <c r="L79" s="21">
        <v>59439838</v>
      </c>
      <c r="M79" s="21">
        <v>218064116</v>
      </c>
      <c r="N79" s="21">
        <v>76828111</v>
      </c>
      <c r="O79" s="21">
        <v>59503209</v>
      </c>
      <c r="P79" s="21">
        <v>67938336</v>
      </c>
      <c r="Q79" s="21">
        <v>204269656</v>
      </c>
      <c r="R79" s="21"/>
      <c r="S79" s="21"/>
      <c r="T79" s="21"/>
      <c r="U79" s="21"/>
      <c r="V79" s="21">
        <v>645853433</v>
      </c>
      <c r="W79" s="21">
        <v>668566625</v>
      </c>
      <c r="X79" s="21"/>
      <c r="Y79" s="20"/>
      <c r="Z79" s="23">
        <v>919896914</v>
      </c>
    </row>
    <row r="80" spans="1:26" ht="12.75" hidden="1">
      <c r="A80" s="39" t="s">
        <v>104</v>
      </c>
      <c r="B80" s="19">
        <v>316144666</v>
      </c>
      <c r="C80" s="19"/>
      <c r="D80" s="20">
        <v>252058331</v>
      </c>
      <c r="E80" s="21">
        <v>265630095</v>
      </c>
      <c r="F80" s="21">
        <v>17731909</v>
      </c>
      <c r="G80" s="21">
        <v>20564336</v>
      </c>
      <c r="H80" s="21">
        <v>18588818</v>
      </c>
      <c r="I80" s="21">
        <v>56885063</v>
      </c>
      <c r="J80" s="21">
        <v>23441823</v>
      </c>
      <c r="K80" s="21">
        <v>22998669</v>
      </c>
      <c r="L80" s="21">
        <v>12895703</v>
      </c>
      <c r="M80" s="21">
        <v>59336195</v>
      </c>
      <c r="N80" s="21">
        <v>20363033</v>
      </c>
      <c r="O80" s="21">
        <v>23465510</v>
      </c>
      <c r="P80" s="21">
        <v>23041819</v>
      </c>
      <c r="Q80" s="21">
        <v>66870362</v>
      </c>
      <c r="R80" s="21"/>
      <c r="S80" s="21"/>
      <c r="T80" s="21"/>
      <c r="U80" s="21"/>
      <c r="V80" s="21">
        <v>183091620</v>
      </c>
      <c r="W80" s="21">
        <v>183116243</v>
      </c>
      <c r="X80" s="21"/>
      <c r="Y80" s="20"/>
      <c r="Z80" s="23">
        <v>265630095</v>
      </c>
    </row>
    <row r="81" spans="1:26" ht="12.75" hidden="1">
      <c r="A81" s="39" t="s">
        <v>105</v>
      </c>
      <c r="B81" s="19">
        <v>161667354</v>
      </c>
      <c r="C81" s="19"/>
      <c r="D81" s="20">
        <v>136757690</v>
      </c>
      <c r="E81" s="21">
        <v>138125268</v>
      </c>
      <c r="F81" s="21">
        <v>10678273</v>
      </c>
      <c r="G81" s="21">
        <v>11726761</v>
      </c>
      <c r="H81" s="21">
        <v>9918390</v>
      </c>
      <c r="I81" s="21">
        <v>32323424</v>
      </c>
      <c r="J81" s="21">
        <v>12843653</v>
      </c>
      <c r="K81" s="21">
        <v>10704993</v>
      </c>
      <c r="L81" s="21">
        <v>10142969</v>
      </c>
      <c r="M81" s="21">
        <v>33691615</v>
      </c>
      <c r="N81" s="21">
        <v>13106845</v>
      </c>
      <c r="O81" s="21">
        <v>11643151</v>
      </c>
      <c r="P81" s="21">
        <v>10847039</v>
      </c>
      <c r="Q81" s="21">
        <v>35597035</v>
      </c>
      <c r="R81" s="21"/>
      <c r="S81" s="21"/>
      <c r="T81" s="21"/>
      <c r="U81" s="21"/>
      <c r="V81" s="21">
        <v>101612074</v>
      </c>
      <c r="W81" s="21">
        <v>102798765</v>
      </c>
      <c r="X81" s="21"/>
      <c r="Y81" s="20"/>
      <c r="Z81" s="23">
        <v>138125268</v>
      </c>
    </row>
    <row r="82" spans="1:26" ht="12.75" hidden="1">
      <c r="A82" s="39" t="s">
        <v>106</v>
      </c>
      <c r="B82" s="19">
        <v>120510413</v>
      </c>
      <c r="C82" s="19"/>
      <c r="D82" s="20">
        <v>76508680</v>
      </c>
      <c r="E82" s="21">
        <v>108641546</v>
      </c>
      <c r="F82" s="21">
        <v>4947974</v>
      </c>
      <c r="G82" s="21">
        <v>5834301</v>
      </c>
      <c r="H82" s="21">
        <v>6460987</v>
      </c>
      <c r="I82" s="21">
        <v>17243262</v>
      </c>
      <c r="J82" s="21">
        <v>6389792</v>
      </c>
      <c r="K82" s="21">
        <v>5300051</v>
      </c>
      <c r="L82" s="21">
        <v>6393734</v>
      </c>
      <c r="M82" s="21">
        <v>18083577</v>
      </c>
      <c r="N82" s="21">
        <v>6310966</v>
      </c>
      <c r="O82" s="21">
        <v>5903004</v>
      </c>
      <c r="P82" s="21">
        <v>6481836</v>
      </c>
      <c r="Q82" s="21">
        <v>18695806</v>
      </c>
      <c r="R82" s="21"/>
      <c r="S82" s="21"/>
      <c r="T82" s="21"/>
      <c r="U82" s="21"/>
      <c r="V82" s="21">
        <v>54022645</v>
      </c>
      <c r="W82" s="21">
        <v>56139789</v>
      </c>
      <c r="X82" s="21"/>
      <c r="Y82" s="20"/>
      <c r="Z82" s="23">
        <v>108641546</v>
      </c>
    </row>
    <row r="83" spans="1:26" ht="12.75" hidden="1">
      <c r="A83" s="39" t="s">
        <v>107</v>
      </c>
      <c r="B83" s="19"/>
      <c r="C83" s="19"/>
      <c r="D83" s="20">
        <v>34891471</v>
      </c>
      <c r="E83" s="21">
        <v>35240384</v>
      </c>
      <c r="F83" s="21">
        <v>2226232</v>
      </c>
      <c r="G83" s="21">
        <v>2904637</v>
      </c>
      <c r="H83" s="21">
        <v>3480776</v>
      </c>
      <c r="I83" s="21">
        <v>8611645</v>
      </c>
      <c r="J83" s="21">
        <v>3263082</v>
      </c>
      <c r="K83" s="21">
        <v>3546188</v>
      </c>
      <c r="L83" s="21">
        <v>2963107</v>
      </c>
      <c r="M83" s="21">
        <v>9772377</v>
      </c>
      <c r="N83" s="21">
        <v>2630366</v>
      </c>
      <c r="O83" s="21">
        <v>2725625</v>
      </c>
      <c r="P83" s="21">
        <v>2902262</v>
      </c>
      <c r="Q83" s="21">
        <v>8258253</v>
      </c>
      <c r="R83" s="21"/>
      <c r="S83" s="21"/>
      <c r="T83" s="21"/>
      <c r="U83" s="21"/>
      <c r="V83" s="21">
        <v>26642275</v>
      </c>
      <c r="W83" s="21">
        <v>26890581</v>
      </c>
      <c r="X83" s="21"/>
      <c r="Y83" s="20"/>
      <c r="Z83" s="23">
        <v>35240384</v>
      </c>
    </row>
    <row r="84" spans="1:26" ht="12.75" hidden="1">
      <c r="A84" s="40" t="s">
        <v>110</v>
      </c>
      <c r="B84" s="28">
        <v>30538473</v>
      </c>
      <c r="C84" s="28"/>
      <c r="D84" s="29">
        <v>34436096</v>
      </c>
      <c r="E84" s="30">
        <v>37918424</v>
      </c>
      <c r="F84" s="30">
        <v>3012378</v>
      </c>
      <c r="G84" s="30">
        <v>3146940</v>
      </c>
      <c r="H84" s="30">
        <v>3374059</v>
      </c>
      <c r="I84" s="30">
        <v>9533377</v>
      </c>
      <c r="J84" s="30">
        <v>3164512</v>
      </c>
      <c r="K84" s="30">
        <v>2863770</v>
      </c>
      <c r="L84" s="30">
        <v>3397553</v>
      </c>
      <c r="M84" s="30">
        <v>9425835</v>
      </c>
      <c r="N84" s="30">
        <v>2530034</v>
      </c>
      <c r="O84" s="30">
        <v>3482245</v>
      </c>
      <c r="P84" s="30">
        <v>3593328</v>
      </c>
      <c r="Q84" s="30">
        <v>9605607</v>
      </c>
      <c r="R84" s="30"/>
      <c r="S84" s="30"/>
      <c r="T84" s="30"/>
      <c r="U84" s="30"/>
      <c r="V84" s="30">
        <v>28564819</v>
      </c>
      <c r="W84" s="30">
        <v>27015795</v>
      </c>
      <c r="X84" s="30"/>
      <c r="Y84" s="29"/>
      <c r="Z84" s="31">
        <v>37918424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88056250</v>
      </c>
      <c r="F5" s="358">
        <f t="shared" si="0"/>
        <v>77434134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58075601</v>
      </c>
      <c r="Y5" s="358">
        <f t="shared" si="0"/>
        <v>-58075601</v>
      </c>
      <c r="Z5" s="359">
        <f>+IF(X5&lt;&gt;0,+(Y5/X5)*100,0)</f>
        <v>-100</v>
      </c>
      <c r="AA5" s="360">
        <f>+AA6+AA8+AA11+AA13+AA15</f>
        <v>77434134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88056250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88056250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77434134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58075601</v>
      </c>
      <c r="Y15" s="59">
        <f t="shared" si="5"/>
        <v>-58075601</v>
      </c>
      <c r="Z15" s="61">
        <f>+IF(X15&lt;&gt;0,+(Y15/X15)*100,0)</f>
        <v>-100</v>
      </c>
      <c r="AA15" s="62">
        <f>SUM(AA16:AA20)</f>
        <v>77434134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77434134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58075601</v>
      </c>
      <c r="Y17" s="59">
        <v>-58075601</v>
      </c>
      <c r="Z17" s="61">
        <v>-100</v>
      </c>
      <c r="AA17" s="62">
        <v>77434134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88056250</v>
      </c>
      <c r="F60" s="264">
        <f t="shared" si="14"/>
        <v>77434134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58075601</v>
      </c>
      <c r="Y60" s="264">
        <f t="shared" si="14"/>
        <v>-58075601</v>
      </c>
      <c r="Z60" s="337">
        <f>+IF(X60&lt;&gt;0,+(Y60/X60)*100,0)</f>
        <v>-100</v>
      </c>
      <c r="AA60" s="232">
        <f>+AA57+AA54+AA51+AA40+AA37+AA34+AA22+AA5</f>
        <v>77434134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645946929</v>
      </c>
      <c r="D5" s="153">
        <f>SUM(D6:D8)</f>
        <v>0</v>
      </c>
      <c r="E5" s="154">
        <f t="shared" si="0"/>
        <v>663102901</v>
      </c>
      <c r="F5" s="100">
        <f t="shared" si="0"/>
        <v>766238945</v>
      </c>
      <c r="G5" s="100">
        <f t="shared" si="0"/>
        <v>63712001</v>
      </c>
      <c r="H5" s="100">
        <f t="shared" si="0"/>
        <v>54655948</v>
      </c>
      <c r="I5" s="100">
        <f t="shared" si="0"/>
        <v>52226676</v>
      </c>
      <c r="J5" s="100">
        <f t="shared" si="0"/>
        <v>170594625</v>
      </c>
      <c r="K5" s="100">
        <f t="shared" si="0"/>
        <v>53978014</v>
      </c>
      <c r="L5" s="100">
        <f t="shared" si="0"/>
        <v>42171467</v>
      </c>
      <c r="M5" s="100">
        <f t="shared" si="0"/>
        <v>65205206</v>
      </c>
      <c r="N5" s="100">
        <f t="shared" si="0"/>
        <v>161354687</v>
      </c>
      <c r="O5" s="100">
        <f t="shared" si="0"/>
        <v>58254017</v>
      </c>
      <c r="P5" s="100">
        <f t="shared" si="0"/>
        <v>48667493</v>
      </c>
      <c r="Q5" s="100">
        <f t="shared" si="0"/>
        <v>71792813</v>
      </c>
      <c r="R5" s="100">
        <f t="shared" si="0"/>
        <v>178714323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510663635</v>
      </c>
      <c r="X5" s="100">
        <f t="shared" si="0"/>
        <v>578955241</v>
      </c>
      <c r="Y5" s="100">
        <f t="shared" si="0"/>
        <v>-68291606</v>
      </c>
      <c r="Z5" s="137">
        <f>+IF(X5&lt;&gt;0,+(Y5/X5)*100,0)</f>
        <v>-11.795662456055043</v>
      </c>
      <c r="AA5" s="153">
        <f>SUM(AA6:AA8)</f>
        <v>766238945</v>
      </c>
    </row>
    <row r="6" spans="1:27" ht="12.75">
      <c r="A6" s="138" t="s">
        <v>75</v>
      </c>
      <c r="B6" s="136"/>
      <c r="C6" s="155">
        <v>2319425</v>
      </c>
      <c r="D6" s="155"/>
      <c r="E6" s="156">
        <v>5960525</v>
      </c>
      <c r="F6" s="60">
        <v>5960802</v>
      </c>
      <c r="G6" s="60">
        <v>174457</v>
      </c>
      <c r="H6" s="60">
        <v>198284</v>
      </c>
      <c r="I6" s="60">
        <v>186558</v>
      </c>
      <c r="J6" s="60">
        <v>559299</v>
      </c>
      <c r="K6" s="60">
        <v>231051</v>
      </c>
      <c r="L6" s="60">
        <v>233226</v>
      </c>
      <c r="M6" s="60">
        <v>197112</v>
      </c>
      <c r="N6" s="60">
        <v>661389</v>
      </c>
      <c r="O6" s="60">
        <v>168290</v>
      </c>
      <c r="P6" s="60">
        <v>236885</v>
      </c>
      <c r="Q6" s="60">
        <v>1316879</v>
      </c>
      <c r="R6" s="60">
        <v>1722054</v>
      </c>
      <c r="S6" s="60"/>
      <c r="T6" s="60"/>
      <c r="U6" s="60"/>
      <c r="V6" s="60"/>
      <c r="W6" s="60">
        <v>2942742</v>
      </c>
      <c r="X6" s="60">
        <v>640</v>
      </c>
      <c r="Y6" s="60">
        <v>2942102</v>
      </c>
      <c r="Z6" s="140">
        <v>459703.44</v>
      </c>
      <c r="AA6" s="155">
        <v>5960802</v>
      </c>
    </row>
    <row r="7" spans="1:27" ht="12.75">
      <c r="A7" s="138" t="s">
        <v>76</v>
      </c>
      <c r="B7" s="136"/>
      <c r="C7" s="157">
        <v>637426789</v>
      </c>
      <c r="D7" s="157"/>
      <c r="E7" s="158">
        <v>603396117</v>
      </c>
      <c r="F7" s="159">
        <v>713836841</v>
      </c>
      <c r="G7" s="159">
        <v>63121569</v>
      </c>
      <c r="H7" s="159">
        <v>53990152</v>
      </c>
      <c r="I7" s="159">
        <v>51255887</v>
      </c>
      <c r="J7" s="159">
        <v>168367608</v>
      </c>
      <c r="K7" s="159">
        <v>53242511</v>
      </c>
      <c r="L7" s="159">
        <v>40942307</v>
      </c>
      <c r="M7" s="159">
        <v>64517415</v>
      </c>
      <c r="N7" s="159">
        <v>158702233</v>
      </c>
      <c r="O7" s="159">
        <v>57571600</v>
      </c>
      <c r="P7" s="159">
        <v>47735255</v>
      </c>
      <c r="Q7" s="159">
        <v>55535220</v>
      </c>
      <c r="R7" s="159">
        <v>160842075</v>
      </c>
      <c r="S7" s="159"/>
      <c r="T7" s="159"/>
      <c r="U7" s="159"/>
      <c r="V7" s="159"/>
      <c r="W7" s="159">
        <v>487911916</v>
      </c>
      <c r="X7" s="159">
        <v>578954601</v>
      </c>
      <c r="Y7" s="159">
        <v>-91042685</v>
      </c>
      <c r="Z7" s="141">
        <v>-15.73</v>
      </c>
      <c r="AA7" s="157">
        <v>713836841</v>
      </c>
    </row>
    <row r="8" spans="1:27" ht="12.75">
      <c r="A8" s="138" t="s">
        <v>77</v>
      </c>
      <c r="B8" s="136"/>
      <c r="C8" s="155">
        <v>6200715</v>
      </c>
      <c r="D8" s="155"/>
      <c r="E8" s="156">
        <v>53746259</v>
      </c>
      <c r="F8" s="60">
        <v>46441302</v>
      </c>
      <c r="G8" s="60">
        <v>415975</v>
      </c>
      <c r="H8" s="60">
        <v>467512</v>
      </c>
      <c r="I8" s="60">
        <v>784231</v>
      </c>
      <c r="J8" s="60">
        <v>1667718</v>
      </c>
      <c r="K8" s="60">
        <v>504452</v>
      </c>
      <c r="L8" s="60">
        <v>995934</v>
      </c>
      <c r="M8" s="60">
        <v>490679</v>
      </c>
      <c r="N8" s="60">
        <v>1991065</v>
      </c>
      <c r="O8" s="60">
        <v>514127</v>
      </c>
      <c r="P8" s="60">
        <v>695353</v>
      </c>
      <c r="Q8" s="60">
        <v>14940714</v>
      </c>
      <c r="R8" s="60">
        <v>16150194</v>
      </c>
      <c r="S8" s="60"/>
      <c r="T8" s="60"/>
      <c r="U8" s="60"/>
      <c r="V8" s="60"/>
      <c r="W8" s="60">
        <v>19808977</v>
      </c>
      <c r="X8" s="60"/>
      <c r="Y8" s="60">
        <v>19808977</v>
      </c>
      <c r="Z8" s="140">
        <v>0</v>
      </c>
      <c r="AA8" s="155">
        <v>46441302</v>
      </c>
    </row>
    <row r="9" spans="1:27" ht="12.75">
      <c r="A9" s="135" t="s">
        <v>78</v>
      </c>
      <c r="B9" s="136"/>
      <c r="C9" s="153">
        <f aca="true" t="shared" si="1" ref="C9:Y9">SUM(C10:C14)</f>
        <v>170231482</v>
      </c>
      <c r="D9" s="153">
        <f>SUM(D10:D14)</f>
        <v>0</v>
      </c>
      <c r="E9" s="154">
        <f t="shared" si="1"/>
        <v>237861615</v>
      </c>
      <c r="F9" s="100">
        <f t="shared" si="1"/>
        <v>265414184</v>
      </c>
      <c r="G9" s="100">
        <f t="shared" si="1"/>
        <v>40532741</v>
      </c>
      <c r="H9" s="100">
        <f t="shared" si="1"/>
        <v>5974733</v>
      </c>
      <c r="I9" s="100">
        <f t="shared" si="1"/>
        <v>8608789</v>
      </c>
      <c r="J9" s="100">
        <f t="shared" si="1"/>
        <v>55116263</v>
      </c>
      <c r="K9" s="100">
        <f t="shared" si="1"/>
        <v>3327096</v>
      </c>
      <c r="L9" s="100">
        <f t="shared" si="1"/>
        <v>5994072</v>
      </c>
      <c r="M9" s="100">
        <f t="shared" si="1"/>
        <v>36209825</v>
      </c>
      <c r="N9" s="100">
        <f t="shared" si="1"/>
        <v>45530993</v>
      </c>
      <c r="O9" s="100">
        <f t="shared" si="1"/>
        <v>2523344</v>
      </c>
      <c r="P9" s="100">
        <f t="shared" si="1"/>
        <v>2977797</v>
      </c>
      <c r="Q9" s="100">
        <f t="shared" si="1"/>
        <v>28232018</v>
      </c>
      <c r="R9" s="100">
        <f t="shared" si="1"/>
        <v>33733159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134380415</v>
      </c>
      <c r="X9" s="100">
        <f t="shared" si="1"/>
        <v>160693231</v>
      </c>
      <c r="Y9" s="100">
        <f t="shared" si="1"/>
        <v>-26312816</v>
      </c>
      <c r="Z9" s="137">
        <f>+IF(X9&lt;&gt;0,+(Y9/X9)*100,0)</f>
        <v>-16.37456402877356</v>
      </c>
      <c r="AA9" s="153">
        <f>SUM(AA10:AA14)</f>
        <v>265414184</v>
      </c>
    </row>
    <row r="10" spans="1:27" ht="12.75">
      <c r="A10" s="138" t="s">
        <v>79</v>
      </c>
      <c r="B10" s="136"/>
      <c r="C10" s="155">
        <v>121978311</v>
      </c>
      <c r="D10" s="155"/>
      <c r="E10" s="156">
        <v>167797838</v>
      </c>
      <c r="F10" s="60">
        <v>183410044</v>
      </c>
      <c r="G10" s="60">
        <v>40365677</v>
      </c>
      <c r="H10" s="60">
        <v>1266741</v>
      </c>
      <c r="I10" s="60">
        <v>1845412</v>
      </c>
      <c r="J10" s="60">
        <v>43477830</v>
      </c>
      <c r="K10" s="60">
        <v>1978156</v>
      </c>
      <c r="L10" s="60">
        <v>2918291</v>
      </c>
      <c r="M10" s="60">
        <v>33700292</v>
      </c>
      <c r="N10" s="60">
        <v>38596739</v>
      </c>
      <c r="O10" s="60">
        <v>2296308</v>
      </c>
      <c r="P10" s="60">
        <v>2034759</v>
      </c>
      <c r="Q10" s="60">
        <v>27251536</v>
      </c>
      <c r="R10" s="60">
        <v>31582603</v>
      </c>
      <c r="S10" s="60"/>
      <c r="T10" s="60"/>
      <c r="U10" s="60"/>
      <c r="V10" s="60"/>
      <c r="W10" s="60">
        <v>113657172</v>
      </c>
      <c r="X10" s="60">
        <v>47587367</v>
      </c>
      <c r="Y10" s="60">
        <v>66069805</v>
      </c>
      <c r="Z10" s="140">
        <v>138.84</v>
      </c>
      <c r="AA10" s="155">
        <v>183410044</v>
      </c>
    </row>
    <row r="11" spans="1:27" ht="12.75">
      <c r="A11" s="138" t="s">
        <v>80</v>
      </c>
      <c r="B11" s="136"/>
      <c r="C11" s="155">
        <v>17504515</v>
      </c>
      <c r="D11" s="155"/>
      <c r="E11" s="156">
        <v>11436007</v>
      </c>
      <c r="F11" s="60">
        <v>11920050</v>
      </c>
      <c r="G11" s="60">
        <v>1391</v>
      </c>
      <c r="H11" s="60">
        <v>4526768</v>
      </c>
      <c r="I11" s="60">
        <v>2100446</v>
      </c>
      <c r="J11" s="60">
        <v>6628605</v>
      </c>
      <c r="K11" s="60">
        <v>1069219</v>
      </c>
      <c r="L11" s="60">
        <v>7587</v>
      </c>
      <c r="M11" s="60">
        <v>2400694</v>
      </c>
      <c r="N11" s="60">
        <v>3477500</v>
      </c>
      <c r="O11" s="60">
        <v>41917</v>
      </c>
      <c r="P11" s="60">
        <v>773615</v>
      </c>
      <c r="Q11" s="60">
        <v>21540</v>
      </c>
      <c r="R11" s="60">
        <v>837072</v>
      </c>
      <c r="S11" s="60"/>
      <c r="T11" s="60"/>
      <c r="U11" s="60"/>
      <c r="V11" s="60"/>
      <c r="W11" s="60">
        <v>10943177</v>
      </c>
      <c r="X11" s="60">
        <v>9448134</v>
      </c>
      <c r="Y11" s="60">
        <v>1495043</v>
      </c>
      <c r="Z11" s="140">
        <v>15.82</v>
      </c>
      <c r="AA11" s="155">
        <v>11920050</v>
      </c>
    </row>
    <row r="12" spans="1:27" ht="12.75">
      <c r="A12" s="138" t="s">
        <v>81</v>
      </c>
      <c r="B12" s="136"/>
      <c r="C12" s="155">
        <v>11302866</v>
      </c>
      <c r="D12" s="155"/>
      <c r="E12" s="156">
        <v>43358770</v>
      </c>
      <c r="F12" s="60">
        <v>14149723</v>
      </c>
      <c r="G12" s="60">
        <v>162223</v>
      </c>
      <c r="H12" s="60">
        <v>177774</v>
      </c>
      <c r="I12" s="60">
        <v>201877</v>
      </c>
      <c r="J12" s="60">
        <v>541874</v>
      </c>
      <c r="K12" s="60">
        <v>276271</v>
      </c>
      <c r="L12" s="60">
        <v>182879</v>
      </c>
      <c r="M12" s="60">
        <v>105449</v>
      </c>
      <c r="N12" s="60">
        <v>564599</v>
      </c>
      <c r="O12" s="60">
        <v>181729</v>
      </c>
      <c r="P12" s="60">
        <v>166033</v>
      </c>
      <c r="Q12" s="60">
        <v>226932</v>
      </c>
      <c r="R12" s="60">
        <v>574694</v>
      </c>
      <c r="S12" s="60"/>
      <c r="T12" s="60"/>
      <c r="U12" s="60"/>
      <c r="V12" s="60"/>
      <c r="W12" s="60">
        <v>1681167</v>
      </c>
      <c r="X12" s="60"/>
      <c r="Y12" s="60">
        <v>1681167</v>
      </c>
      <c r="Z12" s="140">
        <v>0</v>
      </c>
      <c r="AA12" s="155">
        <v>14149723</v>
      </c>
    </row>
    <row r="13" spans="1:27" ht="12.75">
      <c r="A13" s="138" t="s">
        <v>82</v>
      </c>
      <c r="B13" s="136"/>
      <c r="C13" s="155">
        <v>19445790</v>
      </c>
      <c r="D13" s="155"/>
      <c r="E13" s="156">
        <v>15269000</v>
      </c>
      <c r="F13" s="60">
        <v>55934367</v>
      </c>
      <c r="G13" s="60">
        <v>3450</v>
      </c>
      <c r="H13" s="60">
        <v>3450</v>
      </c>
      <c r="I13" s="60">
        <v>4461054</v>
      </c>
      <c r="J13" s="60">
        <v>4467954</v>
      </c>
      <c r="K13" s="60">
        <v>3450</v>
      </c>
      <c r="L13" s="60">
        <v>2885315</v>
      </c>
      <c r="M13" s="60">
        <v>3390</v>
      </c>
      <c r="N13" s="60">
        <v>2892155</v>
      </c>
      <c r="O13" s="60">
        <v>3390</v>
      </c>
      <c r="P13" s="60">
        <v>3390</v>
      </c>
      <c r="Q13" s="60">
        <v>732010</v>
      </c>
      <c r="R13" s="60">
        <v>738790</v>
      </c>
      <c r="S13" s="60"/>
      <c r="T13" s="60"/>
      <c r="U13" s="60"/>
      <c r="V13" s="60"/>
      <c r="W13" s="60">
        <v>8098899</v>
      </c>
      <c r="X13" s="60">
        <v>12614855</v>
      </c>
      <c r="Y13" s="60">
        <v>-4515956</v>
      </c>
      <c r="Z13" s="140">
        <v>-35.8</v>
      </c>
      <c r="AA13" s="155">
        <v>55934367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91042875</v>
      </c>
      <c r="Y14" s="159">
        <v>-91042875</v>
      </c>
      <c r="Z14" s="141">
        <v>-100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75298507</v>
      </c>
      <c r="D15" s="153">
        <f>SUM(D16:D18)</f>
        <v>0</v>
      </c>
      <c r="E15" s="154">
        <f t="shared" si="2"/>
        <v>173525087</v>
      </c>
      <c r="F15" s="100">
        <f t="shared" si="2"/>
        <v>174555719</v>
      </c>
      <c r="G15" s="100">
        <f t="shared" si="2"/>
        <v>4149194</v>
      </c>
      <c r="H15" s="100">
        <f t="shared" si="2"/>
        <v>3024147</v>
      </c>
      <c r="I15" s="100">
        <f t="shared" si="2"/>
        <v>33002797</v>
      </c>
      <c r="J15" s="100">
        <f t="shared" si="2"/>
        <v>40176138</v>
      </c>
      <c r="K15" s="100">
        <f t="shared" si="2"/>
        <v>10963193</v>
      </c>
      <c r="L15" s="100">
        <f t="shared" si="2"/>
        <v>4892592</v>
      </c>
      <c r="M15" s="100">
        <f t="shared" si="2"/>
        <v>9565074</v>
      </c>
      <c r="N15" s="100">
        <f t="shared" si="2"/>
        <v>25420859</v>
      </c>
      <c r="O15" s="100">
        <f t="shared" si="2"/>
        <v>-2400986</v>
      </c>
      <c r="P15" s="100">
        <f t="shared" si="2"/>
        <v>21829564</v>
      </c>
      <c r="Q15" s="100">
        <f t="shared" si="2"/>
        <v>11413002</v>
      </c>
      <c r="R15" s="100">
        <f t="shared" si="2"/>
        <v>30841580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96438577</v>
      </c>
      <c r="X15" s="100">
        <f t="shared" si="2"/>
        <v>158068597</v>
      </c>
      <c r="Y15" s="100">
        <f t="shared" si="2"/>
        <v>-61630020</v>
      </c>
      <c r="Z15" s="137">
        <f>+IF(X15&lt;&gt;0,+(Y15/X15)*100,0)</f>
        <v>-38.989414197179215</v>
      </c>
      <c r="AA15" s="153">
        <f>SUM(AA16:AA18)</f>
        <v>174555719</v>
      </c>
    </row>
    <row r="16" spans="1:27" ht="12.75">
      <c r="A16" s="138" t="s">
        <v>85</v>
      </c>
      <c r="B16" s="136"/>
      <c r="C16" s="155">
        <v>27706312</v>
      </c>
      <c r="D16" s="155"/>
      <c r="E16" s="156">
        <v>122001276</v>
      </c>
      <c r="F16" s="60">
        <v>120787451</v>
      </c>
      <c r="G16" s="60">
        <v>375123</v>
      </c>
      <c r="H16" s="60">
        <v>891874</v>
      </c>
      <c r="I16" s="60">
        <v>26791113</v>
      </c>
      <c r="J16" s="60">
        <v>28058110</v>
      </c>
      <c r="K16" s="60">
        <v>2476626</v>
      </c>
      <c r="L16" s="60">
        <v>923912</v>
      </c>
      <c r="M16" s="60">
        <v>6880401</v>
      </c>
      <c r="N16" s="60">
        <v>10280939</v>
      </c>
      <c r="O16" s="60">
        <v>-5769696</v>
      </c>
      <c r="P16" s="60">
        <v>19955519</v>
      </c>
      <c r="Q16" s="60">
        <v>6389460</v>
      </c>
      <c r="R16" s="60">
        <v>20575283</v>
      </c>
      <c r="S16" s="60"/>
      <c r="T16" s="60"/>
      <c r="U16" s="60"/>
      <c r="V16" s="60"/>
      <c r="W16" s="60">
        <v>58914332</v>
      </c>
      <c r="X16" s="60">
        <v>102732996</v>
      </c>
      <c r="Y16" s="60">
        <v>-43818664</v>
      </c>
      <c r="Z16" s="140">
        <v>-42.65</v>
      </c>
      <c r="AA16" s="155">
        <v>120787451</v>
      </c>
    </row>
    <row r="17" spans="1:27" ht="12.75">
      <c r="A17" s="138" t="s">
        <v>86</v>
      </c>
      <c r="B17" s="136"/>
      <c r="C17" s="155">
        <v>47592195</v>
      </c>
      <c r="D17" s="155"/>
      <c r="E17" s="156">
        <v>51523811</v>
      </c>
      <c r="F17" s="60">
        <v>53768268</v>
      </c>
      <c r="G17" s="60">
        <v>3774071</v>
      </c>
      <c r="H17" s="60">
        <v>2132273</v>
      </c>
      <c r="I17" s="60">
        <v>6211684</v>
      </c>
      <c r="J17" s="60">
        <v>12118028</v>
      </c>
      <c r="K17" s="60">
        <v>8486567</v>
      </c>
      <c r="L17" s="60">
        <v>3968680</v>
      </c>
      <c r="M17" s="60">
        <v>2684673</v>
      </c>
      <c r="N17" s="60">
        <v>15139920</v>
      </c>
      <c r="O17" s="60">
        <v>3368710</v>
      </c>
      <c r="P17" s="60">
        <v>1874045</v>
      </c>
      <c r="Q17" s="60">
        <v>5023542</v>
      </c>
      <c r="R17" s="60">
        <v>10266297</v>
      </c>
      <c r="S17" s="60"/>
      <c r="T17" s="60"/>
      <c r="U17" s="60"/>
      <c r="V17" s="60"/>
      <c r="W17" s="60">
        <v>37524245</v>
      </c>
      <c r="X17" s="60">
        <v>55335601</v>
      </c>
      <c r="Y17" s="60">
        <v>-17811356</v>
      </c>
      <c r="Z17" s="140">
        <v>-32.19</v>
      </c>
      <c r="AA17" s="155">
        <v>53768268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1693363569</v>
      </c>
      <c r="D19" s="153">
        <f>SUM(D20:D23)</f>
        <v>0</v>
      </c>
      <c r="E19" s="154">
        <f t="shared" si="3"/>
        <v>1699278717</v>
      </c>
      <c r="F19" s="100">
        <f t="shared" si="3"/>
        <v>1769355828</v>
      </c>
      <c r="G19" s="100">
        <f t="shared" si="3"/>
        <v>204824021</v>
      </c>
      <c r="H19" s="100">
        <f t="shared" si="3"/>
        <v>130874710</v>
      </c>
      <c r="I19" s="100">
        <f t="shared" si="3"/>
        <v>133349143</v>
      </c>
      <c r="J19" s="100">
        <f t="shared" si="3"/>
        <v>469047874</v>
      </c>
      <c r="K19" s="100">
        <f t="shared" si="3"/>
        <v>125076481</v>
      </c>
      <c r="L19" s="100">
        <f t="shared" si="3"/>
        <v>158511031</v>
      </c>
      <c r="M19" s="100">
        <f t="shared" si="3"/>
        <v>169590332</v>
      </c>
      <c r="N19" s="100">
        <f t="shared" si="3"/>
        <v>453177844</v>
      </c>
      <c r="O19" s="100">
        <f t="shared" si="3"/>
        <v>129042207</v>
      </c>
      <c r="P19" s="100">
        <f t="shared" si="3"/>
        <v>136520970</v>
      </c>
      <c r="Q19" s="100">
        <f t="shared" si="3"/>
        <v>190603073</v>
      </c>
      <c r="R19" s="100">
        <f t="shared" si="3"/>
        <v>456166250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1378391968</v>
      </c>
      <c r="X19" s="100">
        <f t="shared" si="3"/>
        <v>1403891737</v>
      </c>
      <c r="Y19" s="100">
        <f t="shared" si="3"/>
        <v>-25499769</v>
      </c>
      <c r="Z19" s="137">
        <f>+IF(X19&lt;&gt;0,+(Y19/X19)*100,0)</f>
        <v>-1.8163629237173864</v>
      </c>
      <c r="AA19" s="153">
        <f>SUM(AA20:AA23)</f>
        <v>1769355828</v>
      </c>
    </row>
    <row r="20" spans="1:27" ht="12.75">
      <c r="A20" s="138" t="s">
        <v>89</v>
      </c>
      <c r="B20" s="136"/>
      <c r="C20" s="155">
        <v>911606243</v>
      </c>
      <c r="D20" s="155"/>
      <c r="E20" s="156">
        <v>943753886</v>
      </c>
      <c r="F20" s="60">
        <v>955406431</v>
      </c>
      <c r="G20" s="60">
        <v>101366062</v>
      </c>
      <c r="H20" s="60">
        <v>75842846</v>
      </c>
      <c r="I20" s="60">
        <v>75047888</v>
      </c>
      <c r="J20" s="60">
        <v>252256796</v>
      </c>
      <c r="K20" s="60">
        <v>70012590</v>
      </c>
      <c r="L20" s="60">
        <v>74778476</v>
      </c>
      <c r="M20" s="60">
        <v>84333561</v>
      </c>
      <c r="N20" s="60">
        <v>229124627</v>
      </c>
      <c r="O20" s="60">
        <v>67978676</v>
      </c>
      <c r="P20" s="60">
        <v>70933378</v>
      </c>
      <c r="Q20" s="60">
        <v>80771604</v>
      </c>
      <c r="R20" s="60">
        <v>219683658</v>
      </c>
      <c r="S20" s="60"/>
      <c r="T20" s="60"/>
      <c r="U20" s="60"/>
      <c r="V20" s="60"/>
      <c r="W20" s="60">
        <v>701065081</v>
      </c>
      <c r="X20" s="60">
        <v>779705095</v>
      </c>
      <c r="Y20" s="60">
        <v>-78640014</v>
      </c>
      <c r="Z20" s="140">
        <v>-10.09</v>
      </c>
      <c r="AA20" s="155">
        <v>955406431</v>
      </c>
    </row>
    <row r="21" spans="1:27" ht="12.75">
      <c r="A21" s="138" t="s">
        <v>90</v>
      </c>
      <c r="B21" s="136"/>
      <c r="C21" s="155">
        <v>360596741</v>
      </c>
      <c r="D21" s="155"/>
      <c r="E21" s="156">
        <v>317761153</v>
      </c>
      <c r="F21" s="60">
        <v>339220224</v>
      </c>
      <c r="G21" s="60">
        <v>29180356</v>
      </c>
      <c r="H21" s="60">
        <v>23660876</v>
      </c>
      <c r="I21" s="60">
        <v>27875414</v>
      </c>
      <c r="J21" s="60">
        <v>80716646</v>
      </c>
      <c r="K21" s="60">
        <v>26343284</v>
      </c>
      <c r="L21" s="60">
        <v>54101842</v>
      </c>
      <c r="M21" s="60">
        <v>12993356</v>
      </c>
      <c r="N21" s="60">
        <v>93438482</v>
      </c>
      <c r="O21" s="60">
        <v>26593500</v>
      </c>
      <c r="P21" s="60">
        <v>35236738</v>
      </c>
      <c r="Q21" s="60">
        <v>28111189</v>
      </c>
      <c r="R21" s="60">
        <v>89941427</v>
      </c>
      <c r="S21" s="60"/>
      <c r="T21" s="60"/>
      <c r="U21" s="60"/>
      <c r="V21" s="60"/>
      <c r="W21" s="60">
        <v>264096555</v>
      </c>
      <c r="X21" s="60">
        <v>262517590</v>
      </c>
      <c r="Y21" s="60">
        <v>1578965</v>
      </c>
      <c r="Z21" s="140">
        <v>0.6</v>
      </c>
      <c r="AA21" s="155">
        <v>339220224</v>
      </c>
    </row>
    <row r="22" spans="1:27" ht="12.75">
      <c r="A22" s="138" t="s">
        <v>91</v>
      </c>
      <c r="B22" s="136"/>
      <c r="C22" s="157">
        <v>231737448</v>
      </c>
      <c r="D22" s="157"/>
      <c r="E22" s="158">
        <v>248191583</v>
      </c>
      <c r="F22" s="159">
        <v>252447608</v>
      </c>
      <c r="G22" s="159">
        <v>32317743</v>
      </c>
      <c r="H22" s="159">
        <v>20335603</v>
      </c>
      <c r="I22" s="159">
        <v>19842181</v>
      </c>
      <c r="J22" s="159">
        <v>72495527</v>
      </c>
      <c r="K22" s="159">
        <v>18338576</v>
      </c>
      <c r="L22" s="159">
        <v>18436621</v>
      </c>
      <c r="M22" s="159">
        <v>35382340</v>
      </c>
      <c r="N22" s="159">
        <v>72157537</v>
      </c>
      <c r="O22" s="159">
        <v>24116049</v>
      </c>
      <c r="P22" s="159">
        <v>19724734</v>
      </c>
      <c r="Q22" s="159">
        <v>51842664</v>
      </c>
      <c r="R22" s="159">
        <v>95683447</v>
      </c>
      <c r="S22" s="159"/>
      <c r="T22" s="159"/>
      <c r="U22" s="159"/>
      <c r="V22" s="159"/>
      <c r="W22" s="159">
        <v>240336511</v>
      </c>
      <c r="X22" s="159">
        <v>205049480</v>
      </c>
      <c r="Y22" s="159">
        <v>35287031</v>
      </c>
      <c r="Z22" s="141">
        <v>17.21</v>
      </c>
      <c r="AA22" s="157">
        <v>252447608</v>
      </c>
    </row>
    <row r="23" spans="1:27" ht="12.75">
      <c r="A23" s="138" t="s">
        <v>92</v>
      </c>
      <c r="B23" s="136"/>
      <c r="C23" s="155">
        <v>189423137</v>
      </c>
      <c r="D23" s="155"/>
      <c r="E23" s="156">
        <v>189572095</v>
      </c>
      <c r="F23" s="60">
        <v>222281565</v>
      </c>
      <c r="G23" s="60">
        <v>41959860</v>
      </c>
      <c r="H23" s="60">
        <v>11035385</v>
      </c>
      <c r="I23" s="60">
        <v>10583660</v>
      </c>
      <c r="J23" s="60">
        <v>63578905</v>
      </c>
      <c r="K23" s="60">
        <v>10382031</v>
      </c>
      <c r="L23" s="60">
        <v>11194092</v>
      </c>
      <c r="M23" s="60">
        <v>36881075</v>
      </c>
      <c r="N23" s="60">
        <v>58457198</v>
      </c>
      <c r="O23" s="60">
        <v>10353982</v>
      </c>
      <c r="P23" s="60">
        <v>10626120</v>
      </c>
      <c r="Q23" s="60">
        <v>29877616</v>
      </c>
      <c r="R23" s="60">
        <v>50857718</v>
      </c>
      <c r="S23" s="60"/>
      <c r="T23" s="60"/>
      <c r="U23" s="60"/>
      <c r="V23" s="60"/>
      <c r="W23" s="60">
        <v>172893821</v>
      </c>
      <c r="X23" s="60">
        <v>156619572</v>
      </c>
      <c r="Y23" s="60">
        <v>16274249</v>
      </c>
      <c r="Z23" s="140">
        <v>10.39</v>
      </c>
      <c r="AA23" s="155">
        <v>222281565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23053941</v>
      </c>
      <c r="Y24" s="100">
        <v>-23053941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2584840487</v>
      </c>
      <c r="D25" s="168">
        <f>+D5+D9+D15+D19+D24</f>
        <v>0</v>
      </c>
      <c r="E25" s="169">
        <f t="shared" si="4"/>
        <v>2773768320</v>
      </c>
      <c r="F25" s="73">
        <f t="shared" si="4"/>
        <v>2975564676</v>
      </c>
      <c r="G25" s="73">
        <f t="shared" si="4"/>
        <v>313217957</v>
      </c>
      <c r="H25" s="73">
        <f t="shared" si="4"/>
        <v>194529538</v>
      </c>
      <c r="I25" s="73">
        <f t="shared" si="4"/>
        <v>227187405</v>
      </c>
      <c r="J25" s="73">
        <f t="shared" si="4"/>
        <v>734934900</v>
      </c>
      <c r="K25" s="73">
        <f t="shared" si="4"/>
        <v>193344784</v>
      </c>
      <c r="L25" s="73">
        <f t="shared" si="4"/>
        <v>211569162</v>
      </c>
      <c r="M25" s="73">
        <f t="shared" si="4"/>
        <v>280570437</v>
      </c>
      <c r="N25" s="73">
        <f t="shared" si="4"/>
        <v>685484383</v>
      </c>
      <c r="O25" s="73">
        <f t="shared" si="4"/>
        <v>187418582</v>
      </c>
      <c r="P25" s="73">
        <f t="shared" si="4"/>
        <v>209995824</v>
      </c>
      <c r="Q25" s="73">
        <f t="shared" si="4"/>
        <v>302040906</v>
      </c>
      <c r="R25" s="73">
        <f t="shared" si="4"/>
        <v>699455312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2119874595</v>
      </c>
      <c r="X25" s="73">
        <f t="shared" si="4"/>
        <v>2324662747</v>
      </c>
      <c r="Y25" s="73">
        <f t="shared" si="4"/>
        <v>-204788152</v>
      </c>
      <c r="Z25" s="170">
        <f>+IF(X25&lt;&gt;0,+(Y25/X25)*100,0)</f>
        <v>-8.80937040283719</v>
      </c>
      <c r="AA25" s="168">
        <f>+AA5+AA9+AA15+AA19+AA24</f>
        <v>2975564676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681157586</v>
      </c>
      <c r="D28" s="153">
        <f>SUM(D29:D31)</f>
        <v>0</v>
      </c>
      <c r="E28" s="154">
        <f t="shared" si="5"/>
        <v>667501070</v>
      </c>
      <c r="F28" s="100">
        <f t="shared" si="5"/>
        <v>694459992</v>
      </c>
      <c r="G28" s="100">
        <f t="shared" si="5"/>
        <v>50304330</v>
      </c>
      <c r="H28" s="100">
        <f t="shared" si="5"/>
        <v>36457425</v>
      </c>
      <c r="I28" s="100">
        <f t="shared" si="5"/>
        <v>53684105</v>
      </c>
      <c r="J28" s="100">
        <f t="shared" si="5"/>
        <v>140445860</v>
      </c>
      <c r="K28" s="100">
        <f t="shared" si="5"/>
        <v>48405457</v>
      </c>
      <c r="L28" s="100">
        <f t="shared" si="5"/>
        <v>49387527</v>
      </c>
      <c r="M28" s="100">
        <f t="shared" si="5"/>
        <v>58033515</v>
      </c>
      <c r="N28" s="100">
        <f t="shared" si="5"/>
        <v>155826499</v>
      </c>
      <c r="O28" s="100">
        <f t="shared" si="5"/>
        <v>47485564</v>
      </c>
      <c r="P28" s="100">
        <f t="shared" si="5"/>
        <v>39794240</v>
      </c>
      <c r="Q28" s="100">
        <f t="shared" si="5"/>
        <v>51924227</v>
      </c>
      <c r="R28" s="100">
        <f t="shared" si="5"/>
        <v>139204031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435476390</v>
      </c>
      <c r="X28" s="100">
        <f t="shared" si="5"/>
        <v>556888219</v>
      </c>
      <c r="Y28" s="100">
        <f t="shared" si="5"/>
        <v>-121411829</v>
      </c>
      <c r="Z28" s="137">
        <f>+IF(X28&lt;&gt;0,+(Y28/X28)*100,0)</f>
        <v>-21.80183111397442</v>
      </c>
      <c r="AA28" s="153">
        <f>SUM(AA29:AA31)</f>
        <v>694459992</v>
      </c>
    </row>
    <row r="29" spans="1:27" ht="12.75">
      <c r="A29" s="138" t="s">
        <v>75</v>
      </c>
      <c r="B29" s="136"/>
      <c r="C29" s="155">
        <v>87292111</v>
      </c>
      <c r="D29" s="155"/>
      <c r="E29" s="156">
        <v>113645839</v>
      </c>
      <c r="F29" s="60">
        <v>108729623</v>
      </c>
      <c r="G29" s="60">
        <v>5832503</v>
      </c>
      <c r="H29" s="60">
        <v>5947244</v>
      </c>
      <c r="I29" s="60">
        <v>6873136</v>
      </c>
      <c r="J29" s="60">
        <v>18652883</v>
      </c>
      <c r="K29" s="60">
        <v>5906217</v>
      </c>
      <c r="L29" s="60">
        <v>6821132</v>
      </c>
      <c r="M29" s="60">
        <v>6543296</v>
      </c>
      <c r="N29" s="60">
        <v>19270645</v>
      </c>
      <c r="O29" s="60">
        <v>6269690</v>
      </c>
      <c r="P29" s="60">
        <v>7828273</v>
      </c>
      <c r="Q29" s="60">
        <v>8754392</v>
      </c>
      <c r="R29" s="60">
        <v>22852355</v>
      </c>
      <c r="S29" s="60"/>
      <c r="T29" s="60"/>
      <c r="U29" s="60"/>
      <c r="V29" s="60"/>
      <c r="W29" s="60">
        <v>60775883</v>
      </c>
      <c r="X29" s="60">
        <v>83729993</v>
      </c>
      <c r="Y29" s="60">
        <v>-22954110</v>
      </c>
      <c r="Z29" s="140">
        <v>-27.41</v>
      </c>
      <c r="AA29" s="155">
        <v>108729623</v>
      </c>
    </row>
    <row r="30" spans="1:27" ht="12.75">
      <c r="A30" s="138" t="s">
        <v>76</v>
      </c>
      <c r="B30" s="136"/>
      <c r="C30" s="157">
        <v>303135096</v>
      </c>
      <c r="D30" s="157"/>
      <c r="E30" s="158">
        <v>296787020</v>
      </c>
      <c r="F30" s="159">
        <v>267310166</v>
      </c>
      <c r="G30" s="159">
        <v>17092019</v>
      </c>
      <c r="H30" s="159">
        <v>13601068</v>
      </c>
      <c r="I30" s="159">
        <v>24514618</v>
      </c>
      <c r="J30" s="159">
        <v>55207705</v>
      </c>
      <c r="K30" s="159">
        <v>22192268</v>
      </c>
      <c r="L30" s="159">
        <v>22117266</v>
      </c>
      <c r="M30" s="159">
        <v>26323459</v>
      </c>
      <c r="N30" s="159">
        <v>70632993</v>
      </c>
      <c r="O30" s="159">
        <v>18120655</v>
      </c>
      <c r="P30" s="159">
        <v>15553246</v>
      </c>
      <c r="Q30" s="159">
        <v>20315408</v>
      </c>
      <c r="R30" s="159">
        <v>53989309</v>
      </c>
      <c r="S30" s="159"/>
      <c r="T30" s="159"/>
      <c r="U30" s="159"/>
      <c r="V30" s="159"/>
      <c r="W30" s="159">
        <v>179830007</v>
      </c>
      <c r="X30" s="159">
        <v>463815697</v>
      </c>
      <c r="Y30" s="159">
        <v>-283985690</v>
      </c>
      <c r="Z30" s="141">
        <v>-61.23</v>
      </c>
      <c r="AA30" s="157">
        <v>267310166</v>
      </c>
    </row>
    <row r="31" spans="1:27" ht="12.75">
      <c r="A31" s="138" t="s">
        <v>77</v>
      </c>
      <c r="B31" s="136"/>
      <c r="C31" s="155">
        <v>290730379</v>
      </c>
      <c r="D31" s="155"/>
      <c r="E31" s="156">
        <v>257068211</v>
      </c>
      <c r="F31" s="60">
        <v>318420203</v>
      </c>
      <c r="G31" s="60">
        <v>27379808</v>
      </c>
      <c r="H31" s="60">
        <v>16909113</v>
      </c>
      <c r="I31" s="60">
        <v>22296351</v>
      </c>
      <c r="J31" s="60">
        <v>66585272</v>
      </c>
      <c r="K31" s="60">
        <v>20306972</v>
      </c>
      <c r="L31" s="60">
        <v>20449129</v>
      </c>
      <c r="M31" s="60">
        <v>25166760</v>
      </c>
      <c r="N31" s="60">
        <v>65922861</v>
      </c>
      <c r="O31" s="60">
        <v>23095219</v>
      </c>
      <c r="P31" s="60">
        <v>16412721</v>
      </c>
      <c r="Q31" s="60">
        <v>22854427</v>
      </c>
      <c r="R31" s="60">
        <v>62362367</v>
      </c>
      <c r="S31" s="60"/>
      <c r="T31" s="60"/>
      <c r="U31" s="60"/>
      <c r="V31" s="60"/>
      <c r="W31" s="60">
        <v>194870500</v>
      </c>
      <c r="X31" s="60">
        <v>9342529</v>
      </c>
      <c r="Y31" s="60">
        <v>185527971</v>
      </c>
      <c r="Z31" s="140">
        <v>1985.84</v>
      </c>
      <c r="AA31" s="155">
        <v>318420203</v>
      </c>
    </row>
    <row r="32" spans="1:27" ht="12.75">
      <c r="A32" s="135" t="s">
        <v>78</v>
      </c>
      <c r="B32" s="136"/>
      <c r="C32" s="153">
        <f aca="true" t="shared" si="6" ref="C32:Y32">SUM(C33:C37)</f>
        <v>339373955</v>
      </c>
      <c r="D32" s="153">
        <f>SUM(D33:D37)</f>
        <v>0</v>
      </c>
      <c r="E32" s="154">
        <f t="shared" si="6"/>
        <v>304710230</v>
      </c>
      <c r="F32" s="100">
        <f t="shared" si="6"/>
        <v>349305330</v>
      </c>
      <c r="G32" s="100">
        <f t="shared" si="6"/>
        <v>21770994</v>
      </c>
      <c r="H32" s="100">
        <f t="shared" si="6"/>
        <v>21674940</v>
      </c>
      <c r="I32" s="100">
        <f t="shared" si="6"/>
        <v>20344649</v>
      </c>
      <c r="J32" s="100">
        <f t="shared" si="6"/>
        <v>63790583</v>
      </c>
      <c r="K32" s="100">
        <f t="shared" si="6"/>
        <v>42265117</v>
      </c>
      <c r="L32" s="100">
        <f t="shared" si="6"/>
        <v>24874255</v>
      </c>
      <c r="M32" s="100">
        <f t="shared" si="6"/>
        <v>37361534</v>
      </c>
      <c r="N32" s="100">
        <f t="shared" si="6"/>
        <v>104500906</v>
      </c>
      <c r="O32" s="100">
        <f t="shared" si="6"/>
        <v>28689589</v>
      </c>
      <c r="P32" s="100">
        <f t="shared" si="6"/>
        <v>31872273</v>
      </c>
      <c r="Q32" s="100">
        <f t="shared" si="6"/>
        <v>33752087</v>
      </c>
      <c r="R32" s="100">
        <f t="shared" si="6"/>
        <v>94313949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262605438</v>
      </c>
      <c r="X32" s="100">
        <f t="shared" si="6"/>
        <v>139691100</v>
      </c>
      <c r="Y32" s="100">
        <f t="shared" si="6"/>
        <v>122914338</v>
      </c>
      <c r="Z32" s="137">
        <f>+IF(X32&lt;&gt;0,+(Y32/X32)*100,0)</f>
        <v>87.99009958401072</v>
      </c>
      <c r="AA32" s="153">
        <f>SUM(AA33:AA37)</f>
        <v>349305330</v>
      </c>
    </row>
    <row r="33" spans="1:27" ht="12.75">
      <c r="A33" s="138" t="s">
        <v>79</v>
      </c>
      <c r="B33" s="136"/>
      <c r="C33" s="155">
        <v>53167771</v>
      </c>
      <c r="D33" s="155"/>
      <c r="E33" s="156">
        <v>63847601</v>
      </c>
      <c r="F33" s="60">
        <v>57444083</v>
      </c>
      <c r="G33" s="60">
        <v>3704283</v>
      </c>
      <c r="H33" s="60">
        <v>4191255</v>
      </c>
      <c r="I33" s="60">
        <v>4378755</v>
      </c>
      <c r="J33" s="60">
        <v>12274293</v>
      </c>
      <c r="K33" s="60">
        <v>3965618</v>
      </c>
      <c r="L33" s="60">
        <v>4576010</v>
      </c>
      <c r="M33" s="60">
        <v>4109419</v>
      </c>
      <c r="N33" s="60">
        <v>12651047</v>
      </c>
      <c r="O33" s="60">
        <v>3443100</v>
      </c>
      <c r="P33" s="60">
        <v>4081052</v>
      </c>
      <c r="Q33" s="60">
        <v>5614031</v>
      </c>
      <c r="R33" s="60">
        <v>13138183</v>
      </c>
      <c r="S33" s="60"/>
      <c r="T33" s="60"/>
      <c r="U33" s="60"/>
      <c r="V33" s="60"/>
      <c r="W33" s="60">
        <v>38063523</v>
      </c>
      <c r="X33" s="60">
        <v>37971512</v>
      </c>
      <c r="Y33" s="60">
        <v>92011</v>
      </c>
      <c r="Z33" s="140">
        <v>0.24</v>
      </c>
      <c r="AA33" s="155">
        <v>57444083</v>
      </c>
    </row>
    <row r="34" spans="1:27" ht="12.75">
      <c r="A34" s="138" t="s">
        <v>80</v>
      </c>
      <c r="B34" s="136"/>
      <c r="C34" s="155">
        <v>105181627</v>
      </c>
      <c r="D34" s="155"/>
      <c r="E34" s="156">
        <v>90489221</v>
      </c>
      <c r="F34" s="60">
        <v>115814592</v>
      </c>
      <c r="G34" s="60">
        <v>7840431</v>
      </c>
      <c r="H34" s="60">
        <v>7844139</v>
      </c>
      <c r="I34" s="60">
        <v>7443097</v>
      </c>
      <c r="J34" s="60">
        <v>23127667</v>
      </c>
      <c r="K34" s="60">
        <v>8365170</v>
      </c>
      <c r="L34" s="60">
        <v>9554406</v>
      </c>
      <c r="M34" s="60">
        <v>12169715</v>
      </c>
      <c r="N34" s="60">
        <v>30089291</v>
      </c>
      <c r="O34" s="60">
        <v>9590259</v>
      </c>
      <c r="P34" s="60">
        <v>8408953</v>
      </c>
      <c r="Q34" s="60">
        <v>12132808</v>
      </c>
      <c r="R34" s="60">
        <v>30132020</v>
      </c>
      <c r="S34" s="60"/>
      <c r="T34" s="60"/>
      <c r="U34" s="60"/>
      <c r="V34" s="60"/>
      <c r="W34" s="60">
        <v>83348978</v>
      </c>
      <c r="X34" s="60">
        <v>76057477</v>
      </c>
      <c r="Y34" s="60">
        <v>7291501</v>
      </c>
      <c r="Z34" s="140">
        <v>9.59</v>
      </c>
      <c r="AA34" s="155">
        <v>115814592</v>
      </c>
    </row>
    <row r="35" spans="1:27" ht="12.75">
      <c r="A35" s="138" t="s">
        <v>81</v>
      </c>
      <c r="B35" s="136"/>
      <c r="C35" s="155">
        <v>173188997</v>
      </c>
      <c r="D35" s="155"/>
      <c r="E35" s="156">
        <v>144511224</v>
      </c>
      <c r="F35" s="60">
        <v>170825896</v>
      </c>
      <c r="G35" s="60">
        <v>9789629</v>
      </c>
      <c r="H35" s="60">
        <v>9213182</v>
      </c>
      <c r="I35" s="60">
        <v>8138908</v>
      </c>
      <c r="J35" s="60">
        <v>27141719</v>
      </c>
      <c r="K35" s="60">
        <v>29550570</v>
      </c>
      <c r="L35" s="60">
        <v>10337801</v>
      </c>
      <c r="M35" s="60">
        <v>20668278</v>
      </c>
      <c r="N35" s="60">
        <v>60556649</v>
      </c>
      <c r="O35" s="60">
        <v>15212554</v>
      </c>
      <c r="P35" s="60">
        <v>18933492</v>
      </c>
      <c r="Q35" s="60">
        <v>15537505</v>
      </c>
      <c r="R35" s="60">
        <v>49683551</v>
      </c>
      <c r="S35" s="60"/>
      <c r="T35" s="60"/>
      <c r="U35" s="60"/>
      <c r="V35" s="60"/>
      <c r="W35" s="60">
        <v>137381919</v>
      </c>
      <c r="X35" s="60"/>
      <c r="Y35" s="60">
        <v>137381919</v>
      </c>
      <c r="Z35" s="140">
        <v>0</v>
      </c>
      <c r="AA35" s="155">
        <v>170825896</v>
      </c>
    </row>
    <row r="36" spans="1:27" ht="12.75">
      <c r="A36" s="138" t="s">
        <v>82</v>
      </c>
      <c r="B36" s="136"/>
      <c r="C36" s="155">
        <v>7546111</v>
      </c>
      <c r="D36" s="155"/>
      <c r="E36" s="156">
        <v>5620391</v>
      </c>
      <c r="F36" s="60">
        <v>4979084</v>
      </c>
      <c r="G36" s="60">
        <v>391321</v>
      </c>
      <c r="H36" s="60">
        <v>426364</v>
      </c>
      <c r="I36" s="60">
        <v>383889</v>
      </c>
      <c r="J36" s="60">
        <v>1201574</v>
      </c>
      <c r="K36" s="60">
        <v>383759</v>
      </c>
      <c r="L36" s="60">
        <v>406038</v>
      </c>
      <c r="M36" s="60">
        <v>414122</v>
      </c>
      <c r="N36" s="60">
        <v>1203919</v>
      </c>
      <c r="O36" s="60">
        <v>443676</v>
      </c>
      <c r="P36" s="60">
        <v>448776</v>
      </c>
      <c r="Q36" s="60">
        <v>467743</v>
      </c>
      <c r="R36" s="60">
        <v>1360195</v>
      </c>
      <c r="S36" s="60"/>
      <c r="T36" s="60"/>
      <c r="U36" s="60"/>
      <c r="V36" s="60"/>
      <c r="W36" s="60">
        <v>3765688</v>
      </c>
      <c r="X36" s="60">
        <v>4724019</v>
      </c>
      <c r="Y36" s="60">
        <v>-958331</v>
      </c>
      <c r="Z36" s="140">
        <v>-20.29</v>
      </c>
      <c r="AA36" s="155">
        <v>4979084</v>
      </c>
    </row>
    <row r="37" spans="1:27" ht="12.75">
      <c r="A37" s="138" t="s">
        <v>83</v>
      </c>
      <c r="B37" s="136"/>
      <c r="C37" s="157">
        <v>289449</v>
      </c>
      <c r="D37" s="157"/>
      <c r="E37" s="158">
        <v>241793</v>
      </c>
      <c r="F37" s="159">
        <v>241675</v>
      </c>
      <c r="G37" s="159">
        <v>45330</v>
      </c>
      <c r="H37" s="159"/>
      <c r="I37" s="159"/>
      <c r="J37" s="159">
        <v>45330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45330</v>
      </c>
      <c r="X37" s="159">
        <v>20938092</v>
      </c>
      <c r="Y37" s="159">
        <v>-20892762</v>
      </c>
      <c r="Z37" s="141">
        <v>-99.78</v>
      </c>
      <c r="AA37" s="157">
        <v>241675</v>
      </c>
    </row>
    <row r="38" spans="1:27" ht="12.75">
      <c r="A38" s="135" t="s">
        <v>84</v>
      </c>
      <c r="B38" s="142"/>
      <c r="C38" s="153">
        <f aca="true" t="shared" si="7" ref="C38:Y38">SUM(C39:C41)</f>
        <v>145546877</v>
      </c>
      <c r="D38" s="153">
        <f>SUM(D39:D41)</f>
        <v>0</v>
      </c>
      <c r="E38" s="154">
        <f t="shared" si="7"/>
        <v>145385599</v>
      </c>
      <c r="F38" s="100">
        <f t="shared" si="7"/>
        <v>178845744</v>
      </c>
      <c r="G38" s="100">
        <f t="shared" si="7"/>
        <v>11881021</v>
      </c>
      <c r="H38" s="100">
        <f t="shared" si="7"/>
        <v>13370399</v>
      </c>
      <c r="I38" s="100">
        <f t="shared" si="7"/>
        <v>14228268</v>
      </c>
      <c r="J38" s="100">
        <f t="shared" si="7"/>
        <v>39479688</v>
      </c>
      <c r="K38" s="100">
        <f t="shared" si="7"/>
        <v>16582159</v>
      </c>
      <c r="L38" s="100">
        <f t="shared" si="7"/>
        <v>13620232</v>
      </c>
      <c r="M38" s="100">
        <f t="shared" si="7"/>
        <v>10738944</v>
      </c>
      <c r="N38" s="100">
        <f t="shared" si="7"/>
        <v>40941335</v>
      </c>
      <c r="O38" s="100">
        <f t="shared" si="7"/>
        <v>12413755</v>
      </c>
      <c r="P38" s="100">
        <f t="shared" si="7"/>
        <v>14117452</v>
      </c>
      <c r="Q38" s="100">
        <f t="shared" si="7"/>
        <v>15091002</v>
      </c>
      <c r="R38" s="100">
        <f t="shared" si="7"/>
        <v>41622209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122043232</v>
      </c>
      <c r="X38" s="100">
        <f t="shared" si="7"/>
        <v>225408388</v>
      </c>
      <c r="Y38" s="100">
        <f t="shared" si="7"/>
        <v>-103365156</v>
      </c>
      <c r="Z38" s="137">
        <f>+IF(X38&lt;&gt;0,+(Y38/X38)*100,0)</f>
        <v>-45.85683652553338</v>
      </c>
      <c r="AA38" s="153">
        <f>SUM(AA39:AA41)</f>
        <v>178845744</v>
      </c>
    </row>
    <row r="39" spans="1:27" ht="12.75">
      <c r="A39" s="138" t="s">
        <v>85</v>
      </c>
      <c r="B39" s="136"/>
      <c r="C39" s="155">
        <v>35438650</v>
      </c>
      <c r="D39" s="155"/>
      <c r="E39" s="156">
        <v>41370368</v>
      </c>
      <c r="F39" s="60">
        <v>40241838</v>
      </c>
      <c r="G39" s="60">
        <v>2987733</v>
      </c>
      <c r="H39" s="60">
        <v>4582989</v>
      </c>
      <c r="I39" s="60">
        <v>2761073</v>
      </c>
      <c r="J39" s="60">
        <v>10331795</v>
      </c>
      <c r="K39" s="60">
        <v>3522824</v>
      </c>
      <c r="L39" s="60">
        <v>3658220</v>
      </c>
      <c r="M39" s="60">
        <v>3359348</v>
      </c>
      <c r="N39" s="60">
        <v>10540392</v>
      </c>
      <c r="O39" s="60">
        <v>3309136</v>
      </c>
      <c r="P39" s="60">
        <v>4090185</v>
      </c>
      <c r="Q39" s="60">
        <v>4587373</v>
      </c>
      <c r="R39" s="60">
        <v>11986694</v>
      </c>
      <c r="S39" s="60"/>
      <c r="T39" s="60"/>
      <c r="U39" s="60"/>
      <c r="V39" s="60"/>
      <c r="W39" s="60">
        <v>32858881</v>
      </c>
      <c r="X39" s="60">
        <v>40120404</v>
      </c>
      <c r="Y39" s="60">
        <v>-7261523</v>
      </c>
      <c r="Z39" s="140">
        <v>-18.1</v>
      </c>
      <c r="AA39" s="155">
        <v>40241838</v>
      </c>
    </row>
    <row r="40" spans="1:27" ht="12.75">
      <c r="A40" s="138" t="s">
        <v>86</v>
      </c>
      <c r="B40" s="136"/>
      <c r="C40" s="155">
        <v>109693021</v>
      </c>
      <c r="D40" s="155"/>
      <c r="E40" s="156">
        <v>97276658</v>
      </c>
      <c r="F40" s="60">
        <v>138334458</v>
      </c>
      <c r="G40" s="60">
        <v>8889075</v>
      </c>
      <c r="H40" s="60">
        <v>8778492</v>
      </c>
      <c r="I40" s="60">
        <v>11463193</v>
      </c>
      <c r="J40" s="60">
        <v>29130760</v>
      </c>
      <c r="K40" s="60">
        <v>13054373</v>
      </c>
      <c r="L40" s="60">
        <v>9955085</v>
      </c>
      <c r="M40" s="60">
        <v>7376576</v>
      </c>
      <c r="N40" s="60">
        <v>30386034</v>
      </c>
      <c r="O40" s="60">
        <v>9104001</v>
      </c>
      <c r="P40" s="60">
        <v>10025183</v>
      </c>
      <c r="Q40" s="60">
        <v>10501270</v>
      </c>
      <c r="R40" s="60">
        <v>29630454</v>
      </c>
      <c r="S40" s="60"/>
      <c r="T40" s="60"/>
      <c r="U40" s="60"/>
      <c r="V40" s="60"/>
      <c r="W40" s="60">
        <v>89147248</v>
      </c>
      <c r="X40" s="60">
        <v>179624117</v>
      </c>
      <c r="Y40" s="60">
        <v>-90476869</v>
      </c>
      <c r="Z40" s="140">
        <v>-50.37</v>
      </c>
      <c r="AA40" s="155">
        <v>138334458</v>
      </c>
    </row>
    <row r="41" spans="1:27" ht="12.75">
      <c r="A41" s="138" t="s">
        <v>87</v>
      </c>
      <c r="B41" s="136"/>
      <c r="C41" s="155">
        <v>415206</v>
      </c>
      <c r="D41" s="155"/>
      <c r="E41" s="156">
        <v>6738573</v>
      </c>
      <c r="F41" s="60">
        <v>269448</v>
      </c>
      <c r="G41" s="60">
        <v>4213</v>
      </c>
      <c r="H41" s="60">
        <v>8918</v>
      </c>
      <c r="I41" s="60">
        <v>4002</v>
      </c>
      <c r="J41" s="60">
        <v>17133</v>
      </c>
      <c r="K41" s="60">
        <v>4962</v>
      </c>
      <c r="L41" s="60">
        <v>6927</v>
      </c>
      <c r="M41" s="60">
        <v>3020</v>
      </c>
      <c r="N41" s="60">
        <v>14909</v>
      </c>
      <c r="O41" s="60">
        <v>618</v>
      </c>
      <c r="P41" s="60">
        <v>2084</v>
      </c>
      <c r="Q41" s="60">
        <v>2359</v>
      </c>
      <c r="R41" s="60">
        <v>5061</v>
      </c>
      <c r="S41" s="60"/>
      <c r="T41" s="60"/>
      <c r="U41" s="60"/>
      <c r="V41" s="60"/>
      <c r="W41" s="60">
        <v>37103</v>
      </c>
      <c r="X41" s="60">
        <v>5663867</v>
      </c>
      <c r="Y41" s="60">
        <v>-5626764</v>
      </c>
      <c r="Z41" s="140">
        <v>-99.34</v>
      </c>
      <c r="AA41" s="155">
        <v>269448</v>
      </c>
    </row>
    <row r="42" spans="1:27" ht="12.75">
      <c r="A42" s="135" t="s">
        <v>88</v>
      </c>
      <c r="B42" s="142"/>
      <c r="C42" s="153">
        <f aca="true" t="shared" si="8" ref="C42:Y42">SUM(C43:C46)</f>
        <v>1560279747</v>
      </c>
      <c r="D42" s="153">
        <f>SUM(D43:D46)</f>
        <v>0</v>
      </c>
      <c r="E42" s="154">
        <f t="shared" si="8"/>
        <v>1397991152</v>
      </c>
      <c r="F42" s="100">
        <f t="shared" si="8"/>
        <v>1469605686</v>
      </c>
      <c r="G42" s="100">
        <f t="shared" si="8"/>
        <v>129916766</v>
      </c>
      <c r="H42" s="100">
        <f t="shared" si="8"/>
        <v>129044642</v>
      </c>
      <c r="I42" s="100">
        <f t="shared" si="8"/>
        <v>103722872</v>
      </c>
      <c r="J42" s="100">
        <f t="shared" si="8"/>
        <v>362684280</v>
      </c>
      <c r="K42" s="100">
        <f t="shared" si="8"/>
        <v>111213263</v>
      </c>
      <c r="L42" s="100">
        <f t="shared" si="8"/>
        <v>102712409</v>
      </c>
      <c r="M42" s="100">
        <f t="shared" si="8"/>
        <v>108860423</v>
      </c>
      <c r="N42" s="100">
        <f t="shared" si="8"/>
        <v>322786095</v>
      </c>
      <c r="O42" s="100">
        <f t="shared" si="8"/>
        <v>101126502</v>
      </c>
      <c r="P42" s="100">
        <f t="shared" si="8"/>
        <v>95449835</v>
      </c>
      <c r="Q42" s="100">
        <f t="shared" si="8"/>
        <v>107416552</v>
      </c>
      <c r="R42" s="100">
        <f t="shared" si="8"/>
        <v>303992889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989463264</v>
      </c>
      <c r="X42" s="100">
        <f t="shared" si="8"/>
        <v>1175031407</v>
      </c>
      <c r="Y42" s="100">
        <f t="shared" si="8"/>
        <v>-185568143</v>
      </c>
      <c r="Z42" s="137">
        <f>+IF(X42&lt;&gt;0,+(Y42/X42)*100,0)</f>
        <v>-15.792611320388305</v>
      </c>
      <c r="AA42" s="153">
        <f>SUM(AA43:AA46)</f>
        <v>1469605686</v>
      </c>
    </row>
    <row r="43" spans="1:27" ht="12.75">
      <c r="A43" s="138" t="s">
        <v>89</v>
      </c>
      <c r="B43" s="136"/>
      <c r="C43" s="155">
        <v>754492586</v>
      </c>
      <c r="D43" s="155"/>
      <c r="E43" s="156">
        <v>836756040</v>
      </c>
      <c r="F43" s="60">
        <v>870133705</v>
      </c>
      <c r="G43" s="60">
        <v>90149099</v>
      </c>
      <c r="H43" s="60">
        <v>87518807</v>
      </c>
      <c r="I43" s="60">
        <v>47719148</v>
      </c>
      <c r="J43" s="60">
        <v>225387054</v>
      </c>
      <c r="K43" s="60">
        <v>56066279</v>
      </c>
      <c r="L43" s="60">
        <v>53666176</v>
      </c>
      <c r="M43" s="60">
        <v>52129162</v>
      </c>
      <c r="N43" s="60">
        <v>161861617</v>
      </c>
      <c r="O43" s="60">
        <v>49840630</v>
      </c>
      <c r="P43" s="60">
        <v>50514574</v>
      </c>
      <c r="Q43" s="60">
        <v>53548256</v>
      </c>
      <c r="R43" s="60">
        <v>153903460</v>
      </c>
      <c r="S43" s="60"/>
      <c r="T43" s="60"/>
      <c r="U43" s="60"/>
      <c r="V43" s="60"/>
      <c r="W43" s="60">
        <v>541152131</v>
      </c>
      <c r="X43" s="60">
        <v>703305330</v>
      </c>
      <c r="Y43" s="60">
        <v>-162153199</v>
      </c>
      <c r="Z43" s="140">
        <v>-23.06</v>
      </c>
      <c r="AA43" s="155">
        <v>870133705</v>
      </c>
    </row>
    <row r="44" spans="1:27" ht="12.75">
      <c r="A44" s="138" t="s">
        <v>90</v>
      </c>
      <c r="B44" s="136"/>
      <c r="C44" s="155">
        <v>477154582</v>
      </c>
      <c r="D44" s="155"/>
      <c r="E44" s="156">
        <v>346847003</v>
      </c>
      <c r="F44" s="60">
        <v>387640210</v>
      </c>
      <c r="G44" s="60">
        <v>26064317</v>
      </c>
      <c r="H44" s="60">
        <v>28255103</v>
      </c>
      <c r="I44" s="60">
        <v>34366122</v>
      </c>
      <c r="J44" s="60">
        <v>88685542</v>
      </c>
      <c r="K44" s="60">
        <v>32581584</v>
      </c>
      <c r="L44" s="60">
        <v>29405529</v>
      </c>
      <c r="M44" s="60">
        <v>38455113</v>
      </c>
      <c r="N44" s="60">
        <v>100442226</v>
      </c>
      <c r="O44" s="60">
        <v>32642406</v>
      </c>
      <c r="P44" s="60">
        <v>25379295</v>
      </c>
      <c r="Q44" s="60">
        <v>31123228</v>
      </c>
      <c r="R44" s="60">
        <v>89144929</v>
      </c>
      <c r="S44" s="60"/>
      <c r="T44" s="60"/>
      <c r="U44" s="60"/>
      <c r="V44" s="60"/>
      <c r="W44" s="60">
        <v>278272697</v>
      </c>
      <c r="X44" s="60">
        <v>291529828</v>
      </c>
      <c r="Y44" s="60">
        <v>-13257131</v>
      </c>
      <c r="Z44" s="140">
        <v>-4.55</v>
      </c>
      <c r="AA44" s="155">
        <v>387640210</v>
      </c>
    </row>
    <row r="45" spans="1:27" ht="12.75">
      <c r="A45" s="138" t="s">
        <v>91</v>
      </c>
      <c r="B45" s="136"/>
      <c r="C45" s="157">
        <v>90740605</v>
      </c>
      <c r="D45" s="157"/>
      <c r="E45" s="158">
        <v>112387823</v>
      </c>
      <c r="F45" s="159">
        <v>93695145</v>
      </c>
      <c r="G45" s="159">
        <v>5503723</v>
      </c>
      <c r="H45" s="159">
        <v>5168822</v>
      </c>
      <c r="I45" s="159">
        <v>10769883</v>
      </c>
      <c r="J45" s="159">
        <v>21442428</v>
      </c>
      <c r="K45" s="159">
        <v>12605711</v>
      </c>
      <c r="L45" s="159">
        <v>9480146</v>
      </c>
      <c r="M45" s="159">
        <v>8107388</v>
      </c>
      <c r="N45" s="159">
        <v>30193245</v>
      </c>
      <c r="O45" s="159">
        <v>9554167</v>
      </c>
      <c r="P45" s="159">
        <v>11470640</v>
      </c>
      <c r="Q45" s="159">
        <v>10429078</v>
      </c>
      <c r="R45" s="159">
        <v>31453885</v>
      </c>
      <c r="S45" s="159"/>
      <c r="T45" s="159"/>
      <c r="U45" s="159"/>
      <c r="V45" s="159"/>
      <c r="W45" s="159">
        <v>83089558</v>
      </c>
      <c r="X45" s="159">
        <v>94463561</v>
      </c>
      <c r="Y45" s="159">
        <v>-11374003</v>
      </c>
      <c r="Z45" s="141">
        <v>-12.04</v>
      </c>
      <c r="AA45" s="157">
        <v>93695145</v>
      </c>
    </row>
    <row r="46" spans="1:27" ht="12.75">
      <c r="A46" s="138" t="s">
        <v>92</v>
      </c>
      <c r="B46" s="136"/>
      <c r="C46" s="155">
        <v>237891974</v>
      </c>
      <c r="D46" s="155"/>
      <c r="E46" s="156">
        <v>102000286</v>
      </c>
      <c r="F46" s="60">
        <v>118136626</v>
      </c>
      <c r="G46" s="60">
        <v>8199627</v>
      </c>
      <c r="H46" s="60">
        <v>8101910</v>
      </c>
      <c r="I46" s="60">
        <v>10867719</v>
      </c>
      <c r="J46" s="60">
        <v>27169256</v>
      </c>
      <c r="K46" s="60">
        <v>9959689</v>
      </c>
      <c r="L46" s="60">
        <v>10160558</v>
      </c>
      <c r="M46" s="60">
        <v>10168760</v>
      </c>
      <c r="N46" s="60">
        <v>30289007</v>
      </c>
      <c r="O46" s="60">
        <v>9089299</v>
      </c>
      <c r="P46" s="60">
        <v>8085326</v>
      </c>
      <c r="Q46" s="60">
        <v>12315990</v>
      </c>
      <c r="R46" s="60">
        <v>29490615</v>
      </c>
      <c r="S46" s="60"/>
      <c r="T46" s="60"/>
      <c r="U46" s="60"/>
      <c r="V46" s="60"/>
      <c r="W46" s="60">
        <v>86948878</v>
      </c>
      <c r="X46" s="60">
        <v>85732688</v>
      </c>
      <c r="Y46" s="60">
        <v>1216190</v>
      </c>
      <c r="Z46" s="140">
        <v>1.42</v>
      </c>
      <c r="AA46" s="155">
        <v>118136626</v>
      </c>
    </row>
    <row r="47" spans="1:27" ht="12.75">
      <c r="A47" s="135" t="s">
        <v>93</v>
      </c>
      <c r="B47" s="142" t="s">
        <v>94</v>
      </c>
      <c r="C47" s="153">
        <v>2720887</v>
      </c>
      <c r="D47" s="153"/>
      <c r="E47" s="154">
        <v>4302224</v>
      </c>
      <c r="F47" s="100">
        <v>4164003</v>
      </c>
      <c r="G47" s="100">
        <v>233492</v>
      </c>
      <c r="H47" s="100">
        <v>237657</v>
      </c>
      <c r="I47" s="100">
        <v>305614</v>
      </c>
      <c r="J47" s="100">
        <v>776763</v>
      </c>
      <c r="K47" s="100">
        <v>238160</v>
      </c>
      <c r="L47" s="100">
        <v>337820</v>
      </c>
      <c r="M47" s="100">
        <v>292450</v>
      </c>
      <c r="N47" s="100">
        <v>868430</v>
      </c>
      <c r="O47" s="100">
        <v>253717</v>
      </c>
      <c r="P47" s="100">
        <v>251367</v>
      </c>
      <c r="Q47" s="100">
        <v>303693</v>
      </c>
      <c r="R47" s="100">
        <v>808777</v>
      </c>
      <c r="S47" s="100"/>
      <c r="T47" s="100"/>
      <c r="U47" s="100"/>
      <c r="V47" s="100"/>
      <c r="W47" s="100">
        <v>2453970</v>
      </c>
      <c r="X47" s="100">
        <v>20984418</v>
      </c>
      <c r="Y47" s="100">
        <v>-18530448</v>
      </c>
      <c r="Z47" s="137">
        <v>-88.31</v>
      </c>
      <c r="AA47" s="153">
        <v>4164003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2729079052</v>
      </c>
      <c r="D48" s="168">
        <f>+D28+D32+D38+D42+D47</f>
        <v>0</v>
      </c>
      <c r="E48" s="169">
        <f t="shared" si="9"/>
        <v>2519890275</v>
      </c>
      <c r="F48" s="73">
        <f t="shared" si="9"/>
        <v>2696380755</v>
      </c>
      <c r="G48" s="73">
        <f t="shared" si="9"/>
        <v>214106603</v>
      </c>
      <c r="H48" s="73">
        <f t="shared" si="9"/>
        <v>200785063</v>
      </c>
      <c r="I48" s="73">
        <f t="shared" si="9"/>
        <v>192285508</v>
      </c>
      <c r="J48" s="73">
        <f t="shared" si="9"/>
        <v>607177174</v>
      </c>
      <c r="K48" s="73">
        <f t="shared" si="9"/>
        <v>218704156</v>
      </c>
      <c r="L48" s="73">
        <f t="shared" si="9"/>
        <v>190932243</v>
      </c>
      <c r="M48" s="73">
        <f t="shared" si="9"/>
        <v>215286866</v>
      </c>
      <c r="N48" s="73">
        <f t="shared" si="9"/>
        <v>624923265</v>
      </c>
      <c r="O48" s="73">
        <f t="shared" si="9"/>
        <v>189969127</v>
      </c>
      <c r="P48" s="73">
        <f t="shared" si="9"/>
        <v>181485167</v>
      </c>
      <c r="Q48" s="73">
        <f t="shared" si="9"/>
        <v>208487561</v>
      </c>
      <c r="R48" s="73">
        <f t="shared" si="9"/>
        <v>579941855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1812042294</v>
      </c>
      <c r="X48" s="73">
        <f t="shared" si="9"/>
        <v>2118003532</v>
      </c>
      <c r="Y48" s="73">
        <f t="shared" si="9"/>
        <v>-305961238</v>
      </c>
      <c r="Z48" s="170">
        <f>+IF(X48&lt;&gt;0,+(Y48/X48)*100,0)</f>
        <v>-14.445737855360669</v>
      </c>
      <c r="AA48" s="168">
        <f>+AA28+AA32+AA38+AA42+AA47</f>
        <v>2696380755</v>
      </c>
    </row>
    <row r="49" spans="1:27" ht="12.75">
      <c r="A49" s="148" t="s">
        <v>49</v>
      </c>
      <c r="B49" s="149"/>
      <c r="C49" s="171">
        <f aca="true" t="shared" si="10" ref="C49:Y49">+C25-C48</f>
        <v>-144238565</v>
      </c>
      <c r="D49" s="171">
        <f>+D25-D48</f>
        <v>0</v>
      </c>
      <c r="E49" s="172">
        <f t="shared" si="10"/>
        <v>253878045</v>
      </c>
      <c r="F49" s="173">
        <f t="shared" si="10"/>
        <v>279183921</v>
      </c>
      <c r="G49" s="173">
        <f t="shared" si="10"/>
        <v>99111354</v>
      </c>
      <c r="H49" s="173">
        <f t="shared" si="10"/>
        <v>-6255525</v>
      </c>
      <c r="I49" s="173">
        <f t="shared" si="10"/>
        <v>34901897</v>
      </c>
      <c r="J49" s="173">
        <f t="shared" si="10"/>
        <v>127757726</v>
      </c>
      <c r="K49" s="173">
        <f t="shared" si="10"/>
        <v>-25359372</v>
      </c>
      <c r="L49" s="173">
        <f t="shared" si="10"/>
        <v>20636919</v>
      </c>
      <c r="M49" s="173">
        <f t="shared" si="10"/>
        <v>65283571</v>
      </c>
      <c r="N49" s="173">
        <f t="shared" si="10"/>
        <v>60561118</v>
      </c>
      <c r="O49" s="173">
        <f t="shared" si="10"/>
        <v>-2550545</v>
      </c>
      <c r="P49" s="173">
        <f t="shared" si="10"/>
        <v>28510657</v>
      </c>
      <c r="Q49" s="173">
        <f t="shared" si="10"/>
        <v>93553345</v>
      </c>
      <c r="R49" s="173">
        <f t="shared" si="10"/>
        <v>119513457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307832301</v>
      </c>
      <c r="X49" s="173">
        <f>IF(F25=F48,0,X25-X48)</f>
        <v>206659215</v>
      </c>
      <c r="Y49" s="173">
        <f t="shared" si="10"/>
        <v>101173086</v>
      </c>
      <c r="Z49" s="174">
        <f>+IF(X49&lt;&gt;0,+(Y49/X49)*100,0)</f>
        <v>48.956484229362815</v>
      </c>
      <c r="AA49" s="171">
        <f>+AA25-AA48</f>
        <v>279183921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468861894</v>
      </c>
      <c r="D5" s="155">
        <v>0</v>
      </c>
      <c r="E5" s="156">
        <v>505637999</v>
      </c>
      <c r="F5" s="60">
        <v>510693903</v>
      </c>
      <c r="G5" s="60">
        <v>37933912</v>
      </c>
      <c r="H5" s="60">
        <v>43966320</v>
      </c>
      <c r="I5" s="60">
        <v>41719718</v>
      </c>
      <c r="J5" s="60">
        <v>123619950</v>
      </c>
      <c r="K5" s="60">
        <v>41336212</v>
      </c>
      <c r="L5" s="60">
        <v>33703452</v>
      </c>
      <c r="M5" s="60">
        <v>42001908</v>
      </c>
      <c r="N5" s="60">
        <v>117041572</v>
      </c>
      <c r="O5" s="60">
        <v>49510757</v>
      </c>
      <c r="P5" s="60">
        <v>40580755</v>
      </c>
      <c r="Q5" s="60">
        <v>39001794</v>
      </c>
      <c r="R5" s="60">
        <v>129093306</v>
      </c>
      <c r="S5" s="60">
        <v>0</v>
      </c>
      <c r="T5" s="60">
        <v>0</v>
      </c>
      <c r="U5" s="60">
        <v>0</v>
      </c>
      <c r="V5" s="60">
        <v>0</v>
      </c>
      <c r="W5" s="60">
        <v>369754828</v>
      </c>
      <c r="X5" s="60">
        <v>417744671</v>
      </c>
      <c r="Y5" s="60">
        <v>-47989843</v>
      </c>
      <c r="Z5" s="140">
        <v>-11.49</v>
      </c>
      <c r="AA5" s="155">
        <v>510693903</v>
      </c>
    </row>
    <row r="6" spans="1:27" ht="12.75">
      <c r="A6" s="181" t="s">
        <v>102</v>
      </c>
      <c r="B6" s="182"/>
      <c r="C6" s="155">
        <v>40421258</v>
      </c>
      <c r="D6" s="155">
        <v>0</v>
      </c>
      <c r="E6" s="156">
        <v>0</v>
      </c>
      <c r="F6" s="60">
        <v>0</v>
      </c>
      <c r="G6" s="60">
        <v>5983561</v>
      </c>
      <c r="H6" s="60">
        <v>0</v>
      </c>
      <c r="I6" s="60">
        <v>5270434</v>
      </c>
      <c r="J6" s="60">
        <v>11253995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2757195</v>
      </c>
      <c r="Q6" s="60">
        <v>0</v>
      </c>
      <c r="R6" s="60">
        <v>2757195</v>
      </c>
      <c r="S6" s="60">
        <v>0</v>
      </c>
      <c r="T6" s="60">
        <v>0</v>
      </c>
      <c r="U6" s="60">
        <v>0</v>
      </c>
      <c r="V6" s="60">
        <v>0</v>
      </c>
      <c r="W6" s="60">
        <v>14011190</v>
      </c>
      <c r="X6" s="60"/>
      <c r="Y6" s="60">
        <v>14011190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862150200</v>
      </c>
      <c r="D7" s="155">
        <v>0</v>
      </c>
      <c r="E7" s="156">
        <v>878586893</v>
      </c>
      <c r="F7" s="60">
        <v>887372762</v>
      </c>
      <c r="G7" s="60">
        <v>79662053</v>
      </c>
      <c r="H7" s="60">
        <v>75565038</v>
      </c>
      <c r="I7" s="60">
        <v>74980629</v>
      </c>
      <c r="J7" s="60">
        <v>230207720</v>
      </c>
      <c r="K7" s="60">
        <v>69453538</v>
      </c>
      <c r="L7" s="60">
        <v>71942340</v>
      </c>
      <c r="M7" s="60">
        <v>66918648</v>
      </c>
      <c r="N7" s="60">
        <v>208314526</v>
      </c>
      <c r="O7" s="60">
        <v>67370093</v>
      </c>
      <c r="P7" s="60">
        <v>70826237</v>
      </c>
      <c r="Q7" s="60">
        <v>67713332</v>
      </c>
      <c r="R7" s="60">
        <v>205909662</v>
      </c>
      <c r="S7" s="60">
        <v>0</v>
      </c>
      <c r="T7" s="60">
        <v>0</v>
      </c>
      <c r="U7" s="60">
        <v>0</v>
      </c>
      <c r="V7" s="60">
        <v>0</v>
      </c>
      <c r="W7" s="60">
        <v>644431908</v>
      </c>
      <c r="X7" s="60">
        <v>725865806</v>
      </c>
      <c r="Y7" s="60">
        <v>-81433898</v>
      </c>
      <c r="Z7" s="140">
        <v>-11.22</v>
      </c>
      <c r="AA7" s="155">
        <v>887372762</v>
      </c>
    </row>
    <row r="8" spans="1:27" ht="12.75">
      <c r="A8" s="183" t="s">
        <v>104</v>
      </c>
      <c r="B8" s="182"/>
      <c r="C8" s="155">
        <v>313168474</v>
      </c>
      <c r="D8" s="155">
        <v>0</v>
      </c>
      <c r="E8" s="156">
        <v>252058330</v>
      </c>
      <c r="F8" s="60">
        <v>265590622</v>
      </c>
      <c r="G8" s="60">
        <v>21204307</v>
      </c>
      <c r="H8" s="60">
        <v>23146342</v>
      </c>
      <c r="I8" s="60">
        <v>23846875</v>
      </c>
      <c r="J8" s="60">
        <v>68197524</v>
      </c>
      <c r="K8" s="60">
        <v>24369213</v>
      </c>
      <c r="L8" s="60">
        <v>22486685</v>
      </c>
      <c r="M8" s="60">
        <v>18279274</v>
      </c>
      <c r="N8" s="60">
        <v>65135172</v>
      </c>
      <c r="O8" s="60">
        <v>24865102</v>
      </c>
      <c r="P8" s="60">
        <v>26607430</v>
      </c>
      <c r="Q8" s="60">
        <v>20312299</v>
      </c>
      <c r="R8" s="60">
        <v>71784831</v>
      </c>
      <c r="S8" s="60">
        <v>0</v>
      </c>
      <c r="T8" s="60">
        <v>0</v>
      </c>
      <c r="U8" s="60">
        <v>0</v>
      </c>
      <c r="V8" s="60">
        <v>0</v>
      </c>
      <c r="W8" s="60">
        <v>205117527</v>
      </c>
      <c r="X8" s="60">
        <v>208244085</v>
      </c>
      <c r="Y8" s="60">
        <v>-3126558</v>
      </c>
      <c r="Z8" s="140">
        <v>-1.5</v>
      </c>
      <c r="AA8" s="155">
        <v>265590622</v>
      </c>
    </row>
    <row r="9" spans="1:27" ht="12.75">
      <c r="A9" s="183" t="s">
        <v>105</v>
      </c>
      <c r="B9" s="182"/>
      <c r="C9" s="155">
        <v>160152468</v>
      </c>
      <c r="D9" s="155">
        <v>0</v>
      </c>
      <c r="E9" s="156">
        <v>136757690</v>
      </c>
      <c r="F9" s="60">
        <v>138125267</v>
      </c>
      <c r="G9" s="60">
        <v>13139372</v>
      </c>
      <c r="H9" s="60">
        <v>17537932</v>
      </c>
      <c r="I9" s="60">
        <v>15581928</v>
      </c>
      <c r="J9" s="60">
        <v>46259232</v>
      </c>
      <c r="K9" s="60">
        <v>14926574</v>
      </c>
      <c r="L9" s="60">
        <v>14654474</v>
      </c>
      <c r="M9" s="60">
        <v>15616814</v>
      </c>
      <c r="N9" s="60">
        <v>45197862</v>
      </c>
      <c r="O9" s="60">
        <v>17013865</v>
      </c>
      <c r="P9" s="60">
        <v>13407014</v>
      </c>
      <c r="Q9" s="60">
        <v>17349451</v>
      </c>
      <c r="R9" s="60">
        <v>47770330</v>
      </c>
      <c r="S9" s="60">
        <v>0</v>
      </c>
      <c r="T9" s="60">
        <v>0</v>
      </c>
      <c r="U9" s="60">
        <v>0</v>
      </c>
      <c r="V9" s="60">
        <v>0</v>
      </c>
      <c r="W9" s="60">
        <v>139227424</v>
      </c>
      <c r="X9" s="60">
        <v>112985672</v>
      </c>
      <c r="Y9" s="60">
        <v>26241752</v>
      </c>
      <c r="Z9" s="140">
        <v>23.23</v>
      </c>
      <c r="AA9" s="155">
        <v>138125267</v>
      </c>
    </row>
    <row r="10" spans="1:27" ht="12.75">
      <c r="A10" s="183" t="s">
        <v>106</v>
      </c>
      <c r="B10" s="182"/>
      <c r="C10" s="155">
        <v>119381182</v>
      </c>
      <c r="D10" s="155">
        <v>0</v>
      </c>
      <c r="E10" s="156">
        <v>111400149</v>
      </c>
      <c r="F10" s="54">
        <v>143881931</v>
      </c>
      <c r="G10" s="54">
        <v>9653737</v>
      </c>
      <c r="H10" s="54">
        <v>11033588</v>
      </c>
      <c r="I10" s="54">
        <v>10583660</v>
      </c>
      <c r="J10" s="54">
        <v>31270985</v>
      </c>
      <c r="K10" s="54">
        <v>10382314</v>
      </c>
      <c r="L10" s="54">
        <v>11194092</v>
      </c>
      <c r="M10" s="54">
        <v>11036767</v>
      </c>
      <c r="N10" s="54">
        <v>32613173</v>
      </c>
      <c r="O10" s="54">
        <v>10352776</v>
      </c>
      <c r="P10" s="54">
        <v>10621295</v>
      </c>
      <c r="Q10" s="54">
        <v>10269754</v>
      </c>
      <c r="R10" s="54">
        <v>31243825</v>
      </c>
      <c r="S10" s="54">
        <v>0</v>
      </c>
      <c r="T10" s="54">
        <v>0</v>
      </c>
      <c r="U10" s="54">
        <v>0</v>
      </c>
      <c r="V10" s="54">
        <v>0</v>
      </c>
      <c r="W10" s="54">
        <v>95127983</v>
      </c>
      <c r="X10" s="54">
        <v>92035927</v>
      </c>
      <c r="Y10" s="54">
        <v>3092056</v>
      </c>
      <c r="Z10" s="184">
        <v>3.36</v>
      </c>
      <c r="AA10" s="130">
        <v>143881931</v>
      </c>
    </row>
    <row r="11" spans="1:27" ht="12.75">
      <c r="A11" s="183" t="s">
        <v>107</v>
      </c>
      <c r="B11" s="185"/>
      <c r="C11" s="155">
        <v>13793</v>
      </c>
      <c r="D11" s="155">
        <v>0</v>
      </c>
      <c r="E11" s="156">
        <v>32230961</v>
      </c>
      <c r="F11" s="60">
        <v>32563626</v>
      </c>
      <c r="G11" s="60">
        <v>0</v>
      </c>
      <c r="H11" s="60">
        <v>3187712</v>
      </c>
      <c r="I11" s="60">
        <v>617</v>
      </c>
      <c r="J11" s="60">
        <v>3188329</v>
      </c>
      <c r="K11" s="60">
        <v>5360791</v>
      </c>
      <c r="L11" s="60">
        <v>3390398</v>
      </c>
      <c r="M11" s="60">
        <v>4321862</v>
      </c>
      <c r="N11" s="60">
        <v>13073051</v>
      </c>
      <c r="O11" s="60">
        <v>4625020</v>
      </c>
      <c r="P11" s="60">
        <v>279</v>
      </c>
      <c r="Q11" s="60">
        <v>3948440</v>
      </c>
      <c r="R11" s="60">
        <v>8573739</v>
      </c>
      <c r="S11" s="60">
        <v>0</v>
      </c>
      <c r="T11" s="60">
        <v>0</v>
      </c>
      <c r="U11" s="60">
        <v>0</v>
      </c>
      <c r="V11" s="60">
        <v>0</v>
      </c>
      <c r="W11" s="60">
        <v>24835119</v>
      </c>
      <c r="X11" s="60">
        <v>26628388</v>
      </c>
      <c r="Y11" s="60">
        <v>-1793269</v>
      </c>
      <c r="Z11" s="140">
        <v>-6.73</v>
      </c>
      <c r="AA11" s="155">
        <v>32563626</v>
      </c>
    </row>
    <row r="12" spans="1:27" ht="12.75">
      <c r="A12" s="183" t="s">
        <v>108</v>
      </c>
      <c r="B12" s="185"/>
      <c r="C12" s="155">
        <v>3397797</v>
      </c>
      <c r="D12" s="155">
        <v>0</v>
      </c>
      <c r="E12" s="156">
        <v>3497429</v>
      </c>
      <c r="F12" s="60">
        <v>5545966</v>
      </c>
      <c r="G12" s="60">
        <v>268273</v>
      </c>
      <c r="H12" s="60">
        <v>338296</v>
      </c>
      <c r="I12" s="60">
        <v>666271</v>
      </c>
      <c r="J12" s="60">
        <v>1272840</v>
      </c>
      <c r="K12" s="60">
        <v>507918</v>
      </c>
      <c r="L12" s="60">
        <v>468541</v>
      </c>
      <c r="M12" s="60">
        <v>523682</v>
      </c>
      <c r="N12" s="60">
        <v>1500141</v>
      </c>
      <c r="O12" s="60">
        <v>532446</v>
      </c>
      <c r="P12" s="60">
        <v>629437</v>
      </c>
      <c r="Q12" s="60">
        <v>14898823</v>
      </c>
      <c r="R12" s="60">
        <v>16060706</v>
      </c>
      <c r="S12" s="60">
        <v>0</v>
      </c>
      <c r="T12" s="60">
        <v>0</v>
      </c>
      <c r="U12" s="60">
        <v>0</v>
      </c>
      <c r="V12" s="60">
        <v>0</v>
      </c>
      <c r="W12" s="60">
        <v>18833687</v>
      </c>
      <c r="X12" s="60">
        <v>2889487</v>
      </c>
      <c r="Y12" s="60">
        <v>15944200</v>
      </c>
      <c r="Z12" s="140">
        <v>551.8</v>
      </c>
      <c r="AA12" s="155">
        <v>5545966</v>
      </c>
    </row>
    <row r="13" spans="1:27" ht="12.75">
      <c r="A13" s="181" t="s">
        <v>109</v>
      </c>
      <c r="B13" s="185"/>
      <c r="C13" s="155">
        <v>13646556</v>
      </c>
      <c r="D13" s="155">
        <v>0</v>
      </c>
      <c r="E13" s="156">
        <v>5956820</v>
      </c>
      <c r="F13" s="60">
        <v>7033132</v>
      </c>
      <c r="G13" s="60">
        <v>0</v>
      </c>
      <c r="H13" s="60">
        <v>2816982</v>
      </c>
      <c r="I13" s="60">
        <v>167774</v>
      </c>
      <c r="J13" s="60">
        <v>2984756</v>
      </c>
      <c r="K13" s="60">
        <v>2564003</v>
      </c>
      <c r="L13" s="60">
        <v>274050</v>
      </c>
      <c r="M13" s="60">
        <v>1482007</v>
      </c>
      <c r="N13" s="60">
        <v>4320060</v>
      </c>
      <c r="O13" s="60">
        <v>245371</v>
      </c>
      <c r="P13" s="60">
        <v>83867</v>
      </c>
      <c r="Q13" s="60">
        <v>205386</v>
      </c>
      <c r="R13" s="60">
        <v>534624</v>
      </c>
      <c r="S13" s="60">
        <v>0</v>
      </c>
      <c r="T13" s="60">
        <v>0</v>
      </c>
      <c r="U13" s="60">
        <v>0</v>
      </c>
      <c r="V13" s="60">
        <v>0</v>
      </c>
      <c r="W13" s="60">
        <v>7839440</v>
      </c>
      <c r="X13" s="60">
        <v>4921371</v>
      </c>
      <c r="Y13" s="60">
        <v>2918069</v>
      </c>
      <c r="Z13" s="140">
        <v>59.29</v>
      </c>
      <c r="AA13" s="155">
        <v>7033132</v>
      </c>
    </row>
    <row r="14" spans="1:27" ht="12.75">
      <c r="A14" s="181" t="s">
        <v>110</v>
      </c>
      <c r="B14" s="185"/>
      <c r="C14" s="155">
        <v>30538500</v>
      </c>
      <c r="D14" s="155">
        <v>0</v>
      </c>
      <c r="E14" s="156">
        <v>34436097</v>
      </c>
      <c r="F14" s="60">
        <v>37918424</v>
      </c>
      <c r="G14" s="60">
        <v>3012378</v>
      </c>
      <c r="H14" s="60">
        <v>3146940</v>
      </c>
      <c r="I14" s="60">
        <v>3374059</v>
      </c>
      <c r="J14" s="60">
        <v>9533377</v>
      </c>
      <c r="K14" s="60">
        <v>3164512</v>
      </c>
      <c r="L14" s="60">
        <v>2863770</v>
      </c>
      <c r="M14" s="60">
        <v>3397553</v>
      </c>
      <c r="N14" s="60">
        <v>9425835</v>
      </c>
      <c r="O14" s="60">
        <v>2530034</v>
      </c>
      <c r="P14" s="60">
        <v>3482245</v>
      </c>
      <c r="Q14" s="60">
        <v>3593328</v>
      </c>
      <c r="R14" s="60">
        <v>9605607</v>
      </c>
      <c r="S14" s="60">
        <v>0</v>
      </c>
      <c r="T14" s="60">
        <v>0</v>
      </c>
      <c r="U14" s="60">
        <v>0</v>
      </c>
      <c r="V14" s="60">
        <v>0</v>
      </c>
      <c r="W14" s="60">
        <v>28564819</v>
      </c>
      <c r="X14" s="60">
        <v>28450214</v>
      </c>
      <c r="Y14" s="60">
        <v>114605</v>
      </c>
      <c r="Z14" s="140">
        <v>0.4</v>
      </c>
      <c r="AA14" s="155">
        <v>37918424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8520375</v>
      </c>
      <c r="D16" s="155">
        <v>0</v>
      </c>
      <c r="E16" s="156">
        <v>35528695</v>
      </c>
      <c r="F16" s="60">
        <v>3528696</v>
      </c>
      <c r="G16" s="60">
        <v>152015</v>
      </c>
      <c r="H16" s="60">
        <v>165935</v>
      </c>
      <c r="I16" s="60">
        <v>155694</v>
      </c>
      <c r="J16" s="60">
        <v>473644</v>
      </c>
      <c r="K16" s="60">
        <v>236130</v>
      </c>
      <c r="L16" s="60">
        <v>164950</v>
      </c>
      <c r="M16" s="60">
        <v>94847</v>
      </c>
      <c r="N16" s="60">
        <v>495927</v>
      </c>
      <c r="O16" s="60">
        <v>94850</v>
      </c>
      <c r="P16" s="60">
        <v>130125</v>
      </c>
      <c r="Q16" s="60">
        <v>188150</v>
      </c>
      <c r="R16" s="60">
        <v>413125</v>
      </c>
      <c r="S16" s="60">
        <v>0</v>
      </c>
      <c r="T16" s="60">
        <v>0</v>
      </c>
      <c r="U16" s="60">
        <v>0</v>
      </c>
      <c r="V16" s="60">
        <v>0</v>
      </c>
      <c r="W16" s="60">
        <v>1382696</v>
      </c>
      <c r="X16" s="60">
        <v>29352892</v>
      </c>
      <c r="Y16" s="60">
        <v>-27970196</v>
      </c>
      <c r="Z16" s="140">
        <v>-95.29</v>
      </c>
      <c r="AA16" s="155">
        <v>3528696</v>
      </c>
    </row>
    <row r="17" spans="1:27" ht="12.75">
      <c r="A17" s="181" t="s">
        <v>113</v>
      </c>
      <c r="B17" s="185"/>
      <c r="C17" s="155">
        <v>33250</v>
      </c>
      <c r="D17" s="155">
        <v>0</v>
      </c>
      <c r="E17" s="156">
        <v>23214</v>
      </c>
      <c r="F17" s="60">
        <v>23214</v>
      </c>
      <c r="G17" s="60">
        <v>1053</v>
      </c>
      <c r="H17" s="60">
        <v>3408</v>
      </c>
      <c r="I17" s="60">
        <v>1964</v>
      </c>
      <c r="J17" s="60">
        <v>6425</v>
      </c>
      <c r="K17" s="60">
        <v>1625</v>
      </c>
      <c r="L17" s="60">
        <v>3039</v>
      </c>
      <c r="M17" s="60">
        <v>523</v>
      </c>
      <c r="N17" s="60">
        <v>5187</v>
      </c>
      <c r="O17" s="60">
        <v>1055</v>
      </c>
      <c r="P17" s="60">
        <v>2115</v>
      </c>
      <c r="Q17" s="60">
        <v>845</v>
      </c>
      <c r="R17" s="60">
        <v>4015</v>
      </c>
      <c r="S17" s="60">
        <v>0</v>
      </c>
      <c r="T17" s="60">
        <v>0</v>
      </c>
      <c r="U17" s="60">
        <v>0</v>
      </c>
      <c r="V17" s="60">
        <v>0</v>
      </c>
      <c r="W17" s="60">
        <v>15627</v>
      </c>
      <c r="X17" s="60">
        <v>19178</v>
      </c>
      <c r="Y17" s="60">
        <v>-3551</v>
      </c>
      <c r="Z17" s="140">
        <v>-18.52</v>
      </c>
      <c r="AA17" s="155">
        <v>23214</v>
      </c>
    </row>
    <row r="18" spans="1:27" ht="12.75">
      <c r="A18" s="183" t="s">
        <v>114</v>
      </c>
      <c r="B18" s="182"/>
      <c r="C18" s="155">
        <v>25428001</v>
      </c>
      <c r="D18" s="155">
        <v>0</v>
      </c>
      <c r="E18" s="156">
        <v>26040555</v>
      </c>
      <c r="F18" s="60">
        <v>26040555</v>
      </c>
      <c r="G18" s="60">
        <v>2416490</v>
      </c>
      <c r="H18" s="60">
        <v>-607909</v>
      </c>
      <c r="I18" s="60">
        <v>2823430</v>
      </c>
      <c r="J18" s="60">
        <v>4632011</v>
      </c>
      <c r="K18" s="60">
        <v>3213017</v>
      </c>
      <c r="L18" s="60">
        <v>1296239</v>
      </c>
      <c r="M18" s="60">
        <v>2167911</v>
      </c>
      <c r="N18" s="60">
        <v>6677167</v>
      </c>
      <c r="O18" s="60">
        <v>2060847</v>
      </c>
      <c r="P18" s="60">
        <v>1311660</v>
      </c>
      <c r="Q18" s="60">
        <v>2022575</v>
      </c>
      <c r="R18" s="60">
        <v>5395082</v>
      </c>
      <c r="S18" s="60">
        <v>0</v>
      </c>
      <c r="T18" s="60">
        <v>0</v>
      </c>
      <c r="U18" s="60">
        <v>0</v>
      </c>
      <c r="V18" s="60">
        <v>0</v>
      </c>
      <c r="W18" s="60">
        <v>16704260</v>
      </c>
      <c r="X18" s="60">
        <v>21514034</v>
      </c>
      <c r="Y18" s="60">
        <v>-4809774</v>
      </c>
      <c r="Z18" s="140">
        <v>-22.36</v>
      </c>
      <c r="AA18" s="155">
        <v>26040555</v>
      </c>
    </row>
    <row r="19" spans="1:27" ht="12.75">
      <c r="A19" s="181" t="s">
        <v>34</v>
      </c>
      <c r="B19" s="185"/>
      <c r="C19" s="155">
        <v>298893744</v>
      </c>
      <c r="D19" s="155">
        <v>0</v>
      </c>
      <c r="E19" s="156">
        <v>345333755</v>
      </c>
      <c r="F19" s="60">
        <v>343362161</v>
      </c>
      <c r="G19" s="60">
        <v>136175105</v>
      </c>
      <c r="H19" s="60">
        <v>1498215</v>
      </c>
      <c r="I19" s="60">
        <v>1890329</v>
      </c>
      <c r="J19" s="60">
        <v>139563649</v>
      </c>
      <c r="K19" s="60">
        <v>2001019</v>
      </c>
      <c r="L19" s="60">
        <v>1234854</v>
      </c>
      <c r="M19" s="60">
        <v>109172603</v>
      </c>
      <c r="N19" s="60">
        <v>112408476</v>
      </c>
      <c r="O19" s="60">
        <v>1193023</v>
      </c>
      <c r="P19" s="60">
        <v>2405311</v>
      </c>
      <c r="Q19" s="60">
        <v>82407771</v>
      </c>
      <c r="R19" s="60">
        <v>86006105</v>
      </c>
      <c r="S19" s="60">
        <v>0</v>
      </c>
      <c r="T19" s="60">
        <v>0</v>
      </c>
      <c r="U19" s="60">
        <v>0</v>
      </c>
      <c r="V19" s="60">
        <v>0</v>
      </c>
      <c r="W19" s="60">
        <v>337978230</v>
      </c>
      <c r="X19" s="60">
        <v>285305832</v>
      </c>
      <c r="Y19" s="60">
        <v>52672398</v>
      </c>
      <c r="Z19" s="140">
        <v>18.46</v>
      </c>
      <c r="AA19" s="155">
        <v>343362161</v>
      </c>
    </row>
    <row r="20" spans="1:27" ht="12.75">
      <c r="A20" s="181" t="s">
        <v>35</v>
      </c>
      <c r="B20" s="185"/>
      <c r="C20" s="155">
        <v>97750867</v>
      </c>
      <c r="D20" s="155">
        <v>0</v>
      </c>
      <c r="E20" s="156">
        <v>212679668</v>
      </c>
      <c r="F20" s="54">
        <v>323700493</v>
      </c>
      <c r="G20" s="54">
        <v>1622221</v>
      </c>
      <c r="H20" s="54">
        <v>2954410</v>
      </c>
      <c r="I20" s="54">
        <v>30099406</v>
      </c>
      <c r="J20" s="54">
        <v>34676037</v>
      </c>
      <c r="K20" s="54">
        <v>1291973</v>
      </c>
      <c r="L20" s="54">
        <v>4786039</v>
      </c>
      <c r="M20" s="54">
        <v>10348425</v>
      </c>
      <c r="N20" s="54">
        <v>16426437</v>
      </c>
      <c r="O20" s="54">
        <v>1438160</v>
      </c>
      <c r="P20" s="54">
        <v>6160227</v>
      </c>
      <c r="Q20" s="54">
        <v>9692460</v>
      </c>
      <c r="R20" s="54">
        <v>17290847</v>
      </c>
      <c r="S20" s="54">
        <v>0</v>
      </c>
      <c r="T20" s="54">
        <v>0</v>
      </c>
      <c r="U20" s="54">
        <v>0</v>
      </c>
      <c r="V20" s="54">
        <v>0</v>
      </c>
      <c r="W20" s="54">
        <v>68393321</v>
      </c>
      <c r="X20" s="54">
        <v>175710841</v>
      </c>
      <c r="Y20" s="54">
        <v>-107317520</v>
      </c>
      <c r="Z20" s="184">
        <v>-61.08</v>
      </c>
      <c r="AA20" s="130">
        <v>323700493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21000000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-1043990</v>
      </c>
      <c r="R21" s="60">
        <v>-1043990</v>
      </c>
      <c r="S21" s="60">
        <v>0</v>
      </c>
      <c r="T21" s="60">
        <v>0</v>
      </c>
      <c r="U21" s="60">
        <v>0</v>
      </c>
      <c r="V21" s="60">
        <v>0</v>
      </c>
      <c r="W21" s="82">
        <v>-1043990</v>
      </c>
      <c r="X21" s="60">
        <v>16523482</v>
      </c>
      <c r="Y21" s="60">
        <v>-17567472</v>
      </c>
      <c r="Z21" s="140">
        <v>-106.32</v>
      </c>
      <c r="AA21" s="155">
        <v>21000000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2442358359</v>
      </c>
      <c r="D22" s="188">
        <f>SUM(D5:D21)</f>
        <v>0</v>
      </c>
      <c r="E22" s="189">
        <f t="shared" si="0"/>
        <v>2580168255</v>
      </c>
      <c r="F22" s="190">
        <f t="shared" si="0"/>
        <v>2746380752</v>
      </c>
      <c r="G22" s="190">
        <f t="shared" si="0"/>
        <v>311224477</v>
      </c>
      <c r="H22" s="190">
        <f t="shared" si="0"/>
        <v>184753209</v>
      </c>
      <c r="I22" s="190">
        <f t="shared" si="0"/>
        <v>211162788</v>
      </c>
      <c r="J22" s="190">
        <f t="shared" si="0"/>
        <v>707140474</v>
      </c>
      <c r="K22" s="190">
        <f t="shared" si="0"/>
        <v>178808839</v>
      </c>
      <c r="L22" s="190">
        <f t="shared" si="0"/>
        <v>168462923</v>
      </c>
      <c r="M22" s="190">
        <f t="shared" si="0"/>
        <v>285362824</v>
      </c>
      <c r="N22" s="190">
        <f t="shared" si="0"/>
        <v>632634586</v>
      </c>
      <c r="O22" s="190">
        <f t="shared" si="0"/>
        <v>181833399</v>
      </c>
      <c r="P22" s="190">
        <f t="shared" si="0"/>
        <v>179005192</v>
      </c>
      <c r="Q22" s="190">
        <f t="shared" si="0"/>
        <v>270560418</v>
      </c>
      <c r="R22" s="190">
        <f t="shared" si="0"/>
        <v>631399009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1971174069</v>
      </c>
      <c r="X22" s="190">
        <f t="shared" si="0"/>
        <v>2148191880</v>
      </c>
      <c r="Y22" s="190">
        <f t="shared" si="0"/>
        <v>-177017811</v>
      </c>
      <c r="Z22" s="191">
        <f>+IF(X22&lt;&gt;0,+(Y22/X22)*100,0)</f>
        <v>-8.240316549376399</v>
      </c>
      <c r="AA22" s="188">
        <f>SUM(AA5:AA21)</f>
        <v>2746380752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641622563</v>
      </c>
      <c r="D25" s="155">
        <v>0</v>
      </c>
      <c r="E25" s="156">
        <v>710662866</v>
      </c>
      <c r="F25" s="60">
        <v>708409646</v>
      </c>
      <c r="G25" s="60">
        <v>54139423</v>
      </c>
      <c r="H25" s="60">
        <v>53980291</v>
      </c>
      <c r="I25" s="60">
        <v>56681276</v>
      </c>
      <c r="J25" s="60">
        <v>164800990</v>
      </c>
      <c r="K25" s="60">
        <v>54175548</v>
      </c>
      <c r="L25" s="60">
        <v>63007686</v>
      </c>
      <c r="M25" s="60">
        <v>55250325</v>
      </c>
      <c r="N25" s="60">
        <v>172433559</v>
      </c>
      <c r="O25" s="60">
        <v>55956754</v>
      </c>
      <c r="P25" s="60">
        <v>55200693</v>
      </c>
      <c r="Q25" s="60">
        <v>72075956</v>
      </c>
      <c r="R25" s="60">
        <v>183233403</v>
      </c>
      <c r="S25" s="60">
        <v>0</v>
      </c>
      <c r="T25" s="60">
        <v>0</v>
      </c>
      <c r="U25" s="60">
        <v>0</v>
      </c>
      <c r="V25" s="60">
        <v>0</v>
      </c>
      <c r="W25" s="60">
        <v>520467952</v>
      </c>
      <c r="X25" s="60">
        <v>597322228</v>
      </c>
      <c r="Y25" s="60">
        <v>-76854276</v>
      </c>
      <c r="Z25" s="140">
        <v>-12.87</v>
      </c>
      <c r="AA25" s="155">
        <v>708409646</v>
      </c>
    </row>
    <row r="26" spans="1:27" ht="12.75">
      <c r="A26" s="183" t="s">
        <v>38</v>
      </c>
      <c r="B26" s="182"/>
      <c r="C26" s="155">
        <v>29169398</v>
      </c>
      <c r="D26" s="155">
        <v>0</v>
      </c>
      <c r="E26" s="156">
        <v>37062457</v>
      </c>
      <c r="F26" s="60">
        <v>34632912</v>
      </c>
      <c r="G26" s="60">
        <v>2600282</v>
      </c>
      <c r="H26" s="60">
        <v>2511613</v>
      </c>
      <c r="I26" s="60">
        <v>2540628</v>
      </c>
      <c r="J26" s="60">
        <v>7652523</v>
      </c>
      <c r="K26" s="60">
        <v>2538301</v>
      </c>
      <c r="L26" s="60">
        <v>2452778</v>
      </c>
      <c r="M26" s="60">
        <v>2539746</v>
      </c>
      <c r="N26" s="60">
        <v>7530825</v>
      </c>
      <c r="O26" s="60">
        <v>2576168</v>
      </c>
      <c r="P26" s="60">
        <v>4539974</v>
      </c>
      <c r="Q26" s="60">
        <v>2758074</v>
      </c>
      <c r="R26" s="60">
        <v>9874216</v>
      </c>
      <c r="S26" s="60">
        <v>0</v>
      </c>
      <c r="T26" s="60">
        <v>0</v>
      </c>
      <c r="U26" s="60">
        <v>0</v>
      </c>
      <c r="V26" s="60">
        <v>0</v>
      </c>
      <c r="W26" s="60">
        <v>25057564</v>
      </c>
      <c r="X26" s="60">
        <v>31151523</v>
      </c>
      <c r="Y26" s="60">
        <v>-6093959</v>
      </c>
      <c r="Z26" s="140">
        <v>-19.56</v>
      </c>
      <c r="AA26" s="155">
        <v>34632912</v>
      </c>
    </row>
    <row r="27" spans="1:27" ht="12.75">
      <c r="A27" s="183" t="s">
        <v>118</v>
      </c>
      <c r="B27" s="182"/>
      <c r="C27" s="155">
        <v>153921305</v>
      </c>
      <c r="D27" s="155">
        <v>0</v>
      </c>
      <c r="E27" s="156">
        <v>92474140</v>
      </c>
      <c r="F27" s="60">
        <v>92474141</v>
      </c>
      <c r="G27" s="60">
        <v>9068214</v>
      </c>
      <c r="H27" s="60">
        <v>-9068214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77725827</v>
      </c>
      <c r="Y27" s="60">
        <v>-77725827</v>
      </c>
      <c r="Z27" s="140">
        <v>-100</v>
      </c>
      <c r="AA27" s="155">
        <v>92474141</v>
      </c>
    </row>
    <row r="28" spans="1:27" ht="12.75">
      <c r="A28" s="183" t="s">
        <v>39</v>
      </c>
      <c r="B28" s="182"/>
      <c r="C28" s="155">
        <v>281921506</v>
      </c>
      <c r="D28" s="155">
        <v>0</v>
      </c>
      <c r="E28" s="156">
        <v>113829900</v>
      </c>
      <c r="F28" s="60">
        <v>284308540</v>
      </c>
      <c r="G28" s="60">
        <v>18178965</v>
      </c>
      <c r="H28" s="60">
        <v>18455800</v>
      </c>
      <c r="I28" s="60">
        <v>17859126</v>
      </c>
      <c r="J28" s="60">
        <v>54493891</v>
      </c>
      <c r="K28" s="60">
        <v>33751675</v>
      </c>
      <c r="L28" s="60">
        <v>20495581</v>
      </c>
      <c r="M28" s="60">
        <v>37788068</v>
      </c>
      <c r="N28" s="60">
        <v>92035324</v>
      </c>
      <c r="O28" s="60">
        <v>27334870</v>
      </c>
      <c r="P28" s="60">
        <v>17451610</v>
      </c>
      <c r="Q28" s="60">
        <v>23638266</v>
      </c>
      <c r="R28" s="60">
        <v>68424746</v>
      </c>
      <c r="S28" s="60">
        <v>0</v>
      </c>
      <c r="T28" s="60">
        <v>0</v>
      </c>
      <c r="U28" s="60">
        <v>0</v>
      </c>
      <c r="V28" s="60">
        <v>0</v>
      </c>
      <c r="W28" s="60">
        <v>214953961</v>
      </c>
      <c r="X28" s="60">
        <v>95675647</v>
      </c>
      <c r="Y28" s="60">
        <v>119278314</v>
      </c>
      <c r="Z28" s="140">
        <v>124.67</v>
      </c>
      <c r="AA28" s="155">
        <v>284308540</v>
      </c>
    </row>
    <row r="29" spans="1:27" ht="12.75">
      <c r="A29" s="183" t="s">
        <v>40</v>
      </c>
      <c r="B29" s="182"/>
      <c r="C29" s="155">
        <v>55853151</v>
      </c>
      <c r="D29" s="155">
        <v>0</v>
      </c>
      <c r="E29" s="156">
        <v>48466913</v>
      </c>
      <c r="F29" s="60">
        <v>42055154</v>
      </c>
      <c r="G29" s="60">
        <v>3193437</v>
      </c>
      <c r="H29" s="60">
        <v>3914567</v>
      </c>
      <c r="I29" s="60">
        <v>5563715</v>
      </c>
      <c r="J29" s="60">
        <v>12671719</v>
      </c>
      <c r="K29" s="60">
        <v>5609315</v>
      </c>
      <c r="L29" s="60">
        <v>6462633</v>
      </c>
      <c r="M29" s="60">
        <v>8395971</v>
      </c>
      <c r="N29" s="60">
        <v>20467919</v>
      </c>
      <c r="O29" s="60">
        <v>2225673</v>
      </c>
      <c r="P29" s="60">
        <v>3229058</v>
      </c>
      <c r="Q29" s="60">
        <v>3231229</v>
      </c>
      <c r="R29" s="60">
        <v>8685960</v>
      </c>
      <c r="S29" s="60">
        <v>0</v>
      </c>
      <c r="T29" s="60">
        <v>0</v>
      </c>
      <c r="U29" s="60">
        <v>0</v>
      </c>
      <c r="V29" s="60">
        <v>0</v>
      </c>
      <c r="W29" s="60">
        <v>41825598</v>
      </c>
      <c r="X29" s="60">
        <v>40737128</v>
      </c>
      <c r="Y29" s="60">
        <v>1088470</v>
      </c>
      <c r="Z29" s="140">
        <v>2.67</v>
      </c>
      <c r="AA29" s="155">
        <v>42055154</v>
      </c>
    </row>
    <row r="30" spans="1:27" ht="12.75">
      <c r="A30" s="183" t="s">
        <v>119</v>
      </c>
      <c r="B30" s="182"/>
      <c r="C30" s="155">
        <v>889809023</v>
      </c>
      <c r="D30" s="155">
        <v>0</v>
      </c>
      <c r="E30" s="156">
        <v>945596118</v>
      </c>
      <c r="F30" s="60">
        <v>937553679</v>
      </c>
      <c r="G30" s="60">
        <v>98619631</v>
      </c>
      <c r="H30" s="60">
        <v>103357894</v>
      </c>
      <c r="I30" s="60">
        <v>57813259</v>
      </c>
      <c r="J30" s="60">
        <v>259790784</v>
      </c>
      <c r="K30" s="60">
        <v>66347524</v>
      </c>
      <c r="L30" s="60">
        <v>64761361</v>
      </c>
      <c r="M30" s="60">
        <v>57096866</v>
      </c>
      <c r="N30" s="60">
        <v>188205751</v>
      </c>
      <c r="O30" s="60">
        <v>64035677</v>
      </c>
      <c r="P30" s="60">
        <v>58849001</v>
      </c>
      <c r="Q30" s="60">
        <v>62970367</v>
      </c>
      <c r="R30" s="60">
        <v>185855045</v>
      </c>
      <c r="S30" s="60">
        <v>0</v>
      </c>
      <c r="T30" s="60">
        <v>0</v>
      </c>
      <c r="U30" s="60">
        <v>0</v>
      </c>
      <c r="V30" s="60">
        <v>0</v>
      </c>
      <c r="W30" s="60">
        <v>633851580</v>
      </c>
      <c r="X30" s="60">
        <v>794786961</v>
      </c>
      <c r="Y30" s="60">
        <v>-160935381</v>
      </c>
      <c r="Z30" s="140">
        <v>-20.25</v>
      </c>
      <c r="AA30" s="155">
        <v>937553679</v>
      </c>
    </row>
    <row r="31" spans="1:27" ht="12.75">
      <c r="A31" s="183" t="s">
        <v>120</v>
      </c>
      <c r="B31" s="182"/>
      <c r="C31" s="155">
        <v>100057638</v>
      </c>
      <c r="D31" s="155">
        <v>0</v>
      </c>
      <c r="E31" s="156">
        <v>88056250</v>
      </c>
      <c r="F31" s="60">
        <v>77434135</v>
      </c>
      <c r="G31" s="60">
        <v>1294113</v>
      </c>
      <c r="H31" s="60">
        <v>1981676</v>
      </c>
      <c r="I31" s="60">
        <v>7865232</v>
      </c>
      <c r="J31" s="60">
        <v>11141021</v>
      </c>
      <c r="K31" s="60">
        <v>12388844</v>
      </c>
      <c r="L31" s="60">
        <v>8180933</v>
      </c>
      <c r="M31" s="60">
        <v>7159863</v>
      </c>
      <c r="N31" s="60">
        <v>27729640</v>
      </c>
      <c r="O31" s="60">
        <v>5283046</v>
      </c>
      <c r="P31" s="60">
        <v>3952669</v>
      </c>
      <c r="Q31" s="60">
        <v>6471613</v>
      </c>
      <c r="R31" s="60">
        <v>15707328</v>
      </c>
      <c r="S31" s="60">
        <v>0</v>
      </c>
      <c r="T31" s="60">
        <v>0</v>
      </c>
      <c r="U31" s="60">
        <v>0</v>
      </c>
      <c r="V31" s="60">
        <v>0</v>
      </c>
      <c r="W31" s="60">
        <v>54577989</v>
      </c>
      <c r="X31" s="60">
        <v>74012527</v>
      </c>
      <c r="Y31" s="60">
        <v>-19434538</v>
      </c>
      <c r="Z31" s="140">
        <v>-26.26</v>
      </c>
      <c r="AA31" s="155">
        <v>77434135</v>
      </c>
    </row>
    <row r="32" spans="1:27" ht="12.75">
      <c r="A32" s="183" t="s">
        <v>121</v>
      </c>
      <c r="B32" s="182"/>
      <c r="C32" s="155">
        <v>217779543</v>
      </c>
      <c r="D32" s="155">
        <v>0</v>
      </c>
      <c r="E32" s="156">
        <v>169907057</v>
      </c>
      <c r="F32" s="60">
        <v>207389965</v>
      </c>
      <c r="G32" s="60">
        <v>5147148</v>
      </c>
      <c r="H32" s="60">
        <v>6784600</v>
      </c>
      <c r="I32" s="60">
        <v>21687710</v>
      </c>
      <c r="J32" s="60">
        <v>33619458</v>
      </c>
      <c r="K32" s="60">
        <v>22138630</v>
      </c>
      <c r="L32" s="60">
        <v>6576817</v>
      </c>
      <c r="M32" s="60">
        <v>27984151</v>
      </c>
      <c r="N32" s="60">
        <v>56699598</v>
      </c>
      <c r="O32" s="60">
        <v>14879975</v>
      </c>
      <c r="P32" s="60">
        <v>21784044</v>
      </c>
      <c r="Q32" s="60">
        <v>13633226</v>
      </c>
      <c r="R32" s="60">
        <v>50297245</v>
      </c>
      <c r="S32" s="60">
        <v>0</v>
      </c>
      <c r="T32" s="60">
        <v>0</v>
      </c>
      <c r="U32" s="60">
        <v>0</v>
      </c>
      <c r="V32" s="60">
        <v>0</v>
      </c>
      <c r="W32" s="60">
        <v>140616301</v>
      </c>
      <c r="X32" s="60">
        <v>142809292</v>
      </c>
      <c r="Y32" s="60">
        <v>-2192991</v>
      </c>
      <c r="Z32" s="140">
        <v>-1.54</v>
      </c>
      <c r="AA32" s="155">
        <v>207389965</v>
      </c>
    </row>
    <row r="33" spans="1:27" ht="12.75">
      <c r="A33" s="183" t="s">
        <v>42</v>
      </c>
      <c r="B33" s="182"/>
      <c r="C33" s="155">
        <v>59387368</v>
      </c>
      <c r="D33" s="155">
        <v>0</v>
      </c>
      <c r="E33" s="156">
        <v>56072412</v>
      </c>
      <c r="F33" s="60">
        <v>56072412</v>
      </c>
      <c r="G33" s="60">
        <v>3661780</v>
      </c>
      <c r="H33" s="60">
        <v>5976810</v>
      </c>
      <c r="I33" s="60">
        <v>6737562</v>
      </c>
      <c r="J33" s="60">
        <v>16376152</v>
      </c>
      <c r="K33" s="60">
        <v>4420043</v>
      </c>
      <c r="L33" s="60">
        <v>4780328</v>
      </c>
      <c r="M33" s="60">
        <v>4627803</v>
      </c>
      <c r="N33" s="60">
        <v>13828174</v>
      </c>
      <c r="O33" s="60">
        <v>1661737</v>
      </c>
      <c r="P33" s="60">
        <v>5249377</v>
      </c>
      <c r="Q33" s="60">
        <v>4459165</v>
      </c>
      <c r="R33" s="60">
        <v>11370279</v>
      </c>
      <c r="S33" s="60">
        <v>0</v>
      </c>
      <c r="T33" s="60">
        <v>0</v>
      </c>
      <c r="U33" s="60">
        <v>0</v>
      </c>
      <c r="V33" s="60">
        <v>0</v>
      </c>
      <c r="W33" s="60">
        <v>41574605</v>
      </c>
      <c r="X33" s="60">
        <v>47129659</v>
      </c>
      <c r="Y33" s="60">
        <v>-5555054</v>
      </c>
      <c r="Z33" s="140">
        <v>-11.79</v>
      </c>
      <c r="AA33" s="155">
        <v>56072412</v>
      </c>
    </row>
    <row r="34" spans="1:27" ht="12.75">
      <c r="A34" s="183" t="s">
        <v>43</v>
      </c>
      <c r="B34" s="182"/>
      <c r="C34" s="155">
        <v>299557557</v>
      </c>
      <c r="D34" s="155">
        <v>0</v>
      </c>
      <c r="E34" s="156">
        <v>257762162</v>
      </c>
      <c r="F34" s="60">
        <v>256050171</v>
      </c>
      <c r="G34" s="60">
        <v>18203610</v>
      </c>
      <c r="H34" s="60">
        <v>12890026</v>
      </c>
      <c r="I34" s="60">
        <v>15537000</v>
      </c>
      <c r="J34" s="60">
        <v>46630636</v>
      </c>
      <c r="K34" s="60">
        <v>17334276</v>
      </c>
      <c r="L34" s="60">
        <v>14214126</v>
      </c>
      <c r="M34" s="60">
        <v>14444073</v>
      </c>
      <c r="N34" s="60">
        <v>45992475</v>
      </c>
      <c r="O34" s="60">
        <v>16015227</v>
      </c>
      <c r="P34" s="60">
        <v>11228741</v>
      </c>
      <c r="Q34" s="60">
        <v>19249665</v>
      </c>
      <c r="R34" s="60">
        <v>46493633</v>
      </c>
      <c r="S34" s="60">
        <v>0</v>
      </c>
      <c r="T34" s="60">
        <v>0</v>
      </c>
      <c r="U34" s="60">
        <v>0</v>
      </c>
      <c r="V34" s="60">
        <v>0</v>
      </c>
      <c r="W34" s="60">
        <v>139116744</v>
      </c>
      <c r="X34" s="60">
        <v>216652743</v>
      </c>
      <c r="Y34" s="60">
        <v>-77535999</v>
      </c>
      <c r="Z34" s="140">
        <v>-35.79</v>
      </c>
      <c r="AA34" s="155">
        <v>256050171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2729079052</v>
      </c>
      <c r="D36" s="188">
        <f>SUM(D25:D35)</f>
        <v>0</v>
      </c>
      <c r="E36" s="189">
        <f t="shared" si="1"/>
        <v>2519890275</v>
      </c>
      <c r="F36" s="190">
        <f t="shared" si="1"/>
        <v>2696380755</v>
      </c>
      <c r="G36" s="190">
        <f t="shared" si="1"/>
        <v>214106603</v>
      </c>
      <c r="H36" s="190">
        <f t="shared" si="1"/>
        <v>200785063</v>
      </c>
      <c r="I36" s="190">
        <f t="shared" si="1"/>
        <v>192285508</v>
      </c>
      <c r="J36" s="190">
        <f t="shared" si="1"/>
        <v>607177174</v>
      </c>
      <c r="K36" s="190">
        <f t="shared" si="1"/>
        <v>218704156</v>
      </c>
      <c r="L36" s="190">
        <f t="shared" si="1"/>
        <v>190932243</v>
      </c>
      <c r="M36" s="190">
        <f t="shared" si="1"/>
        <v>215286866</v>
      </c>
      <c r="N36" s="190">
        <f t="shared" si="1"/>
        <v>624923265</v>
      </c>
      <c r="O36" s="190">
        <f t="shared" si="1"/>
        <v>189969127</v>
      </c>
      <c r="P36" s="190">
        <f t="shared" si="1"/>
        <v>181485167</v>
      </c>
      <c r="Q36" s="190">
        <f t="shared" si="1"/>
        <v>208487561</v>
      </c>
      <c r="R36" s="190">
        <f t="shared" si="1"/>
        <v>579941855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1812042294</v>
      </c>
      <c r="X36" s="190">
        <f t="shared" si="1"/>
        <v>2118003535</v>
      </c>
      <c r="Y36" s="190">
        <f t="shared" si="1"/>
        <v>-305961241</v>
      </c>
      <c r="Z36" s="191">
        <f>+IF(X36&lt;&gt;0,+(Y36/X36)*100,0)</f>
        <v>-14.445737976542139</v>
      </c>
      <c r="AA36" s="188">
        <f>SUM(AA25:AA35)</f>
        <v>2696380755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-286720693</v>
      </c>
      <c r="D38" s="199">
        <f>+D22-D36</f>
        <v>0</v>
      </c>
      <c r="E38" s="200">
        <f t="shared" si="2"/>
        <v>60277980</v>
      </c>
      <c r="F38" s="106">
        <f t="shared" si="2"/>
        <v>49999997</v>
      </c>
      <c r="G38" s="106">
        <f t="shared" si="2"/>
        <v>97117874</v>
      </c>
      <c r="H38" s="106">
        <f t="shared" si="2"/>
        <v>-16031854</v>
      </c>
      <c r="I38" s="106">
        <f t="shared" si="2"/>
        <v>18877280</v>
      </c>
      <c r="J38" s="106">
        <f t="shared" si="2"/>
        <v>99963300</v>
      </c>
      <c r="K38" s="106">
        <f t="shared" si="2"/>
        <v>-39895317</v>
      </c>
      <c r="L38" s="106">
        <f t="shared" si="2"/>
        <v>-22469320</v>
      </c>
      <c r="M38" s="106">
        <f t="shared" si="2"/>
        <v>70075958</v>
      </c>
      <c r="N38" s="106">
        <f t="shared" si="2"/>
        <v>7711321</v>
      </c>
      <c r="O38" s="106">
        <f t="shared" si="2"/>
        <v>-8135728</v>
      </c>
      <c r="P38" s="106">
        <f t="shared" si="2"/>
        <v>-2479975</v>
      </c>
      <c r="Q38" s="106">
        <f t="shared" si="2"/>
        <v>62072857</v>
      </c>
      <c r="R38" s="106">
        <f t="shared" si="2"/>
        <v>51457154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159131775</v>
      </c>
      <c r="X38" s="106">
        <f>IF(F22=F36,0,X22-X36)</f>
        <v>30188345</v>
      </c>
      <c r="Y38" s="106">
        <f t="shared" si="2"/>
        <v>128943430</v>
      </c>
      <c r="Z38" s="201">
        <f>+IF(X38&lt;&gt;0,+(Y38/X38)*100,0)</f>
        <v>427.12984100320836</v>
      </c>
      <c r="AA38" s="199">
        <f>+AA22-AA36</f>
        <v>49999997</v>
      </c>
    </row>
    <row r="39" spans="1:27" ht="12.75">
      <c r="A39" s="181" t="s">
        <v>46</v>
      </c>
      <c r="B39" s="185"/>
      <c r="C39" s="155">
        <v>142482128</v>
      </c>
      <c r="D39" s="155">
        <v>0</v>
      </c>
      <c r="E39" s="156">
        <v>193600065</v>
      </c>
      <c r="F39" s="60">
        <v>229183924</v>
      </c>
      <c r="G39" s="60">
        <v>1993480</v>
      </c>
      <c r="H39" s="60">
        <v>9776329</v>
      </c>
      <c r="I39" s="60">
        <v>16024617</v>
      </c>
      <c r="J39" s="60">
        <v>27794426</v>
      </c>
      <c r="K39" s="60">
        <v>14535945</v>
      </c>
      <c r="L39" s="60">
        <v>43106239</v>
      </c>
      <c r="M39" s="60">
        <v>-4792387</v>
      </c>
      <c r="N39" s="60">
        <v>52849797</v>
      </c>
      <c r="O39" s="60">
        <v>5585183</v>
      </c>
      <c r="P39" s="60">
        <v>30990632</v>
      </c>
      <c r="Q39" s="60">
        <v>31480488</v>
      </c>
      <c r="R39" s="60">
        <v>68056303</v>
      </c>
      <c r="S39" s="60">
        <v>0</v>
      </c>
      <c r="T39" s="60">
        <v>0</v>
      </c>
      <c r="U39" s="60">
        <v>0</v>
      </c>
      <c r="V39" s="60">
        <v>0</v>
      </c>
      <c r="W39" s="60">
        <v>148700526</v>
      </c>
      <c r="X39" s="60">
        <v>100672035</v>
      </c>
      <c r="Y39" s="60">
        <v>48028491</v>
      </c>
      <c r="Z39" s="140">
        <v>47.71</v>
      </c>
      <c r="AA39" s="155">
        <v>229183924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10400000</v>
      </c>
      <c r="Y40" s="54">
        <v>-10400000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-144238565</v>
      </c>
      <c r="D42" s="206">
        <f>SUM(D38:D41)</f>
        <v>0</v>
      </c>
      <c r="E42" s="207">
        <f t="shared" si="3"/>
        <v>253878045</v>
      </c>
      <c r="F42" s="88">
        <f t="shared" si="3"/>
        <v>279183921</v>
      </c>
      <c r="G42" s="88">
        <f t="shared" si="3"/>
        <v>99111354</v>
      </c>
      <c r="H42" s="88">
        <f t="shared" si="3"/>
        <v>-6255525</v>
      </c>
      <c r="I42" s="88">
        <f t="shared" si="3"/>
        <v>34901897</v>
      </c>
      <c r="J42" s="88">
        <f t="shared" si="3"/>
        <v>127757726</v>
      </c>
      <c r="K42" s="88">
        <f t="shared" si="3"/>
        <v>-25359372</v>
      </c>
      <c r="L42" s="88">
        <f t="shared" si="3"/>
        <v>20636919</v>
      </c>
      <c r="M42" s="88">
        <f t="shared" si="3"/>
        <v>65283571</v>
      </c>
      <c r="N42" s="88">
        <f t="shared" si="3"/>
        <v>60561118</v>
      </c>
      <c r="O42" s="88">
        <f t="shared" si="3"/>
        <v>-2550545</v>
      </c>
      <c r="P42" s="88">
        <f t="shared" si="3"/>
        <v>28510657</v>
      </c>
      <c r="Q42" s="88">
        <f t="shared" si="3"/>
        <v>93553345</v>
      </c>
      <c r="R42" s="88">
        <f t="shared" si="3"/>
        <v>119513457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307832301</v>
      </c>
      <c r="X42" s="88">
        <f t="shared" si="3"/>
        <v>141260380</v>
      </c>
      <c r="Y42" s="88">
        <f t="shared" si="3"/>
        <v>166571921</v>
      </c>
      <c r="Z42" s="208">
        <f>+IF(X42&lt;&gt;0,+(Y42/X42)*100,0)</f>
        <v>117.91835828276831</v>
      </c>
      <c r="AA42" s="206">
        <f>SUM(AA38:AA41)</f>
        <v>279183921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-144238565</v>
      </c>
      <c r="D44" s="210">
        <f>+D42-D43</f>
        <v>0</v>
      </c>
      <c r="E44" s="211">
        <f t="shared" si="4"/>
        <v>253878045</v>
      </c>
      <c r="F44" s="77">
        <f t="shared" si="4"/>
        <v>279183921</v>
      </c>
      <c r="G44" s="77">
        <f t="shared" si="4"/>
        <v>99111354</v>
      </c>
      <c r="H44" s="77">
        <f t="shared" si="4"/>
        <v>-6255525</v>
      </c>
      <c r="I44" s="77">
        <f t="shared" si="4"/>
        <v>34901897</v>
      </c>
      <c r="J44" s="77">
        <f t="shared" si="4"/>
        <v>127757726</v>
      </c>
      <c r="K44" s="77">
        <f t="shared" si="4"/>
        <v>-25359372</v>
      </c>
      <c r="L44" s="77">
        <f t="shared" si="4"/>
        <v>20636919</v>
      </c>
      <c r="M44" s="77">
        <f t="shared" si="4"/>
        <v>65283571</v>
      </c>
      <c r="N44" s="77">
        <f t="shared" si="4"/>
        <v>60561118</v>
      </c>
      <c r="O44" s="77">
        <f t="shared" si="4"/>
        <v>-2550545</v>
      </c>
      <c r="P44" s="77">
        <f t="shared" si="4"/>
        <v>28510657</v>
      </c>
      <c r="Q44" s="77">
        <f t="shared" si="4"/>
        <v>93553345</v>
      </c>
      <c r="R44" s="77">
        <f t="shared" si="4"/>
        <v>119513457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307832301</v>
      </c>
      <c r="X44" s="77">
        <f t="shared" si="4"/>
        <v>141260380</v>
      </c>
      <c r="Y44" s="77">
        <f t="shared" si="4"/>
        <v>166571921</v>
      </c>
      <c r="Z44" s="212">
        <f>+IF(X44&lt;&gt;0,+(Y44/X44)*100,0)</f>
        <v>117.91835828276831</v>
      </c>
      <c r="AA44" s="210">
        <f>+AA42-AA43</f>
        <v>279183921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-144238565</v>
      </c>
      <c r="D46" s="206">
        <f>SUM(D44:D45)</f>
        <v>0</v>
      </c>
      <c r="E46" s="207">
        <f t="shared" si="5"/>
        <v>253878045</v>
      </c>
      <c r="F46" s="88">
        <f t="shared" si="5"/>
        <v>279183921</v>
      </c>
      <c r="G46" s="88">
        <f t="shared" si="5"/>
        <v>99111354</v>
      </c>
      <c r="H46" s="88">
        <f t="shared" si="5"/>
        <v>-6255525</v>
      </c>
      <c r="I46" s="88">
        <f t="shared" si="5"/>
        <v>34901897</v>
      </c>
      <c r="J46" s="88">
        <f t="shared" si="5"/>
        <v>127757726</v>
      </c>
      <c r="K46" s="88">
        <f t="shared" si="5"/>
        <v>-25359372</v>
      </c>
      <c r="L46" s="88">
        <f t="shared" si="5"/>
        <v>20636919</v>
      </c>
      <c r="M46" s="88">
        <f t="shared" si="5"/>
        <v>65283571</v>
      </c>
      <c r="N46" s="88">
        <f t="shared" si="5"/>
        <v>60561118</v>
      </c>
      <c r="O46" s="88">
        <f t="shared" si="5"/>
        <v>-2550545</v>
      </c>
      <c r="P46" s="88">
        <f t="shared" si="5"/>
        <v>28510657</v>
      </c>
      <c r="Q46" s="88">
        <f t="shared" si="5"/>
        <v>93553345</v>
      </c>
      <c r="R46" s="88">
        <f t="shared" si="5"/>
        <v>119513457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307832301</v>
      </c>
      <c r="X46" s="88">
        <f t="shared" si="5"/>
        <v>141260380</v>
      </c>
      <c r="Y46" s="88">
        <f t="shared" si="5"/>
        <v>166571921</v>
      </c>
      <c r="Z46" s="208">
        <f>+IF(X46&lt;&gt;0,+(Y46/X46)*100,0)</f>
        <v>117.91835828276831</v>
      </c>
      <c r="AA46" s="206">
        <f>SUM(AA44:AA45)</f>
        <v>279183921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-144238565</v>
      </c>
      <c r="D48" s="217">
        <f>SUM(D46:D47)</f>
        <v>0</v>
      </c>
      <c r="E48" s="218">
        <f t="shared" si="6"/>
        <v>253878045</v>
      </c>
      <c r="F48" s="219">
        <f t="shared" si="6"/>
        <v>279183921</v>
      </c>
      <c r="G48" s="219">
        <f t="shared" si="6"/>
        <v>99111354</v>
      </c>
      <c r="H48" s="220">
        <f t="shared" si="6"/>
        <v>-6255525</v>
      </c>
      <c r="I48" s="220">
        <f t="shared" si="6"/>
        <v>34901897</v>
      </c>
      <c r="J48" s="220">
        <f t="shared" si="6"/>
        <v>127757726</v>
      </c>
      <c r="K48" s="220">
        <f t="shared" si="6"/>
        <v>-25359372</v>
      </c>
      <c r="L48" s="220">
        <f t="shared" si="6"/>
        <v>20636919</v>
      </c>
      <c r="M48" s="219">
        <f t="shared" si="6"/>
        <v>65283571</v>
      </c>
      <c r="N48" s="219">
        <f t="shared" si="6"/>
        <v>60561118</v>
      </c>
      <c r="O48" s="220">
        <f t="shared" si="6"/>
        <v>-2550545</v>
      </c>
      <c r="P48" s="220">
        <f t="shared" si="6"/>
        <v>28510657</v>
      </c>
      <c r="Q48" s="220">
        <f t="shared" si="6"/>
        <v>93553345</v>
      </c>
      <c r="R48" s="220">
        <f t="shared" si="6"/>
        <v>119513457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307832301</v>
      </c>
      <c r="X48" s="220">
        <f t="shared" si="6"/>
        <v>141260380</v>
      </c>
      <c r="Y48" s="220">
        <f t="shared" si="6"/>
        <v>166571921</v>
      </c>
      <c r="Z48" s="221">
        <f>+IF(X48&lt;&gt;0,+(Y48/X48)*100,0)</f>
        <v>117.91835828276831</v>
      </c>
      <c r="AA48" s="222">
        <f>SUM(AA46:AA47)</f>
        <v>279183921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5223477</v>
      </c>
      <c r="D5" s="153">
        <f>SUM(D6:D8)</f>
        <v>0</v>
      </c>
      <c r="E5" s="154">
        <f t="shared" si="0"/>
        <v>5500000</v>
      </c>
      <c r="F5" s="100">
        <f t="shared" si="0"/>
        <v>22487308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2000</v>
      </c>
      <c r="L5" s="100">
        <f t="shared" si="0"/>
        <v>0</v>
      </c>
      <c r="M5" s="100">
        <f t="shared" si="0"/>
        <v>4895000</v>
      </c>
      <c r="N5" s="100">
        <f t="shared" si="0"/>
        <v>4897000</v>
      </c>
      <c r="O5" s="100">
        <f t="shared" si="0"/>
        <v>995</v>
      </c>
      <c r="P5" s="100">
        <f t="shared" si="0"/>
        <v>5045013</v>
      </c>
      <c r="Q5" s="100">
        <f t="shared" si="0"/>
        <v>0</v>
      </c>
      <c r="R5" s="100">
        <f t="shared" si="0"/>
        <v>5046008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9943008</v>
      </c>
      <c r="X5" s="100">
        <f t="shared" si="0"/>
        <v>2860000</v>
      </c>
      <c r="Y5" s="100">
        <f t="shared" si="0"/>
        <v>7083008</v>
      </c>
      <c r="Z5" s="137">
        <f>+IF(X5&lt;&gt;0,+(Y5/X5)*100,0)</f>
        <v>247.65762237762237</v>
      </c>
      <c r="AA5" s="153">
        <f>SUM(AA6:AA8)</f>
        <v>22487308</v>
      </c>
    </row>
    <row r="6" spans="1:27" ht="12.75">
      <c r="A6" s="138" t="s">
        <v>75</v>
      </c>
      <c r="B6" s="136"/>
      <c r="C6" s="155">
        <v>15499</v>
      </c>
      <c r="D6" s="155"/>
      <c r="E6" s="156"/>
      <c r="F6" s="60">
        <v>52000</v>
      </c>
      <c r="G6" s="60"/>
      <c r="H6" s="60"/>
      <c r="I6" s="60"/>
      <c r="J6" s="60"/>
      <c r="K6" s="60">
        <v>2000</v>
      </c>
      <c r="L6" s="60"/>
      <c r="M6" s="60"/>
      <c r="N6" s="60">
        <v>2000</v>
      </c>
      <c r="O6" s="60"/>
      <c r="P6" s="60"/>
      <c r="Q6" s="60"/>
      <c r="R6" s="60"/>
      <c r="S6" s="60"/>
      <c r="T6" s="60"/>
      <c r="U6" s="60"/>
      <c r="V6" s="60"/>
      <c r="W6" s="60">
        <v>2000</v>
      </c>
      <c r="X6" s="60"/>
      <c r="Y6" s="60">
        <v>2000</v>
      </c>
      <c r="Z6" s="140"/>
      <c r="AA6" s="62">
        <v>52000</v>
      </c>
    </row>
    <row r="7" spans="1:27" ht="12.75">
      <c r="A7" s="138" t="s">
        <v>76</v>
      </c>
      <c r="B7" s="136"/>
      <c r="C7" s="157">
        <v>1695056</v>
      </c>
      <c r="D7" s="157"/>
      <c r="E7" s="158">
        <v>2000000</v>
      </c>
      <c r="F7" s="159">
        <v>22435308</v>
      </c>
      <c r="G7" s="159"/>
      <c r="H7" s="159"/>
      <c r="I7" s="159"/>
      <c r="J7" s="159"/>
      <c r="K7" s="159"/>
      <c r="L7" s="159"/>
      <c r="M7" s="159">
        <v>1700000</v>
      </c>
      <c r="N7" s="159">
        <v>1700000</v>
      </c>
      <c r="O7" s="159"/>
      <c r="P7" s="159">
        <v>5045013</v>
      </c>
      <c r="Q7" s="159"/>
      <c r="R7" s="159">
        <v>5045013</v>
      </c>
      <c r="S7" s="159"/>
      <c r="T7" s="159"/>
      <c r="U7" s="159"/>
      <c r="V7" s="159"/>
      <c r="W7" s="159">
        <v>6745013</v>
      </c>
      <c r="X7" s="159">
        <v>2860000</v>
      </c>
      <c r="Y7" s="159">
        <v>3885013</v>
      </c>
      <c r="Z7" s="141">
        <v>135.84</v>
      </c>
      <c r="AA7" s="225">
        <v>22435308</v>
      </c>
    </row>
    <row r="8" spans="1:27" ht="12.75">
      <c r="A8" s="138" t="s">
        <v>77</v>
      </c>
      <c r="B8" s="136"/>
      <c r="C8" s="155">
        <v>3512922</v>
      </c>
      <c r="D8" s="155"/>
      <c r="E8" s="156">
        <v>3500000</v>
      </c>
      <c r="F8" s="60"/>
      <c r="G8" s="60"/>
      <c r="H8" s="60"/>
      <c r="I8" s="60"/>
      <c r="J8" s="60"/>
      <c r="K8" s="60"/>
      <c r="L8" s="60"/>
      <c r="M8" s="60">
        <v>3195000</v>
      </c>
      <c r="N8" s="60">
        <v>3195000</v>
      </c>
      <c r="O8" s="60">
        <v>995</v>
      </c>
      <c r="P8" s="60"/>
      <c r="Q8" s="60"/>
      <c r="R8" s="60">
        <v>995</v>
      </c>
      <c r="S8" s="60"/>
      <c r="T8" s="60"/>
      <c r="U8" s="60"/>
      <c r="V8" s="60"/>
      <c r="W8" s="60">
        <v>3195995</v>
      </c>
      <c r="X8" s="60"/>
      <c r="Y8" s="60">
        <v>3195995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31249730</v>
      </c>
      <c r="D9" s="153">
        <f>SUM(D10:D14)</f>
        <v>0</v>
      </c>
      <c r="E9" s="154">
        <f t="shared" si="1"/>
        <v>49227841</v>
      </c>
      <c r="F9" s="100">
        <f t="shared" si="1"/>
        <v>104303408</v>
      </c>
      <c r="G9" s="100">
        <f t="shared" si="1"/>
        <v>0</v>
      </c>
      <c r="H9" s="100">
        <f t="shared" si="1"/>
        <v>4721472</v>
      </c>
      <c r="I9" s="100">
        <f t="shared" si="1"/>
        <v>2747905</v>
      </c>
      <c r="J9" s="100">
        <f t="shared" si="1"/>
        <v>7469377</v>
      </c>
      <c r="K9" s="100">
        <f t="shared" si="1"/>
        <v>1900906</v>
      </c>
      <c r="L9" s="100">
        <f t="shared" si="1"/>
        <v>1963224</v>
      </c>
      <c r="M9" s="100">
        <f t="shared" si="1"/>
        <v>2990070</v>
      </c>
      <c r="N9" s="100">
        <f t="shared" si="1"/>
        <v>6854200</v>
      </c>
      <c r="O9" s="100">
        <f t="shared" si="1"/>
        <v>1237396</v>
      </c>
      <c r="P9" s="100">
        <f t="shared" si="1"/>
        <v>-3801619</v>
      </c>
      <c r="Q9" s="100">
        <f t="shared" si="1"/>
        <v>7342778</v>
      </c>
      <c r="R9" s="100">
        <f t="shared" si="1"/>
        <v>4778555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19102132</v>
      </c>
      <c r="X9" s="100">
        <f t="shared" si="1"/>
        <v>25598479</v>
      </c>
      <c r="Y9" s="100">
        <f t="shared" si="1"/>
        <v>-6496347</v>
      </c>
      <c r="Z9" s="137">
        <f>+IF(X9&lt;&gt;0,+(Y9/X9)*100,0)</f>
        <v>-25.37786327070448</v>
      </c>
      <c r="AA9" s="102">
        <f>SUM(AA10:AA14)</f>
        <v>104303408</v>
      </c>
    </row>
    <row r="10" spans="1:27" ht="12.75">
      <c r="A10" s="138" t="s">
        <v>79</v>
      </c>
      <c r="B10" s="136"/>
      <c r="C10" s="155">
        <v>19797299</v>
      </c>
      <c r="D10" s="155"/>
      <c r="E10" s="156">
        <v>24460081</v>
      </c>
      <c r="F10" s="60">
        <v>27580968</v>
      </c>
      <c r="G10" s="60"/>
      <c r="H10" s="60">
        <v>199843</v>
      </c>
      <c r="I10" s="60">
        <v>655900</v>
      </c>
      <c r="J10" s="60">
        <v>855743</v>
      </c>
      <c r="K10" s="60">
        <v>840475</v>
      </c>
      <c r="L10" s="60">
        <v>1963224</v>
      </c>
      <c r="M10" s="60">
        <v>1249854</v>
      </c>
      <c r="N10" s="60">
        <v>4053553</v>
      </c>
      <c r="O10" s="60">
        <v>1237396</v>
      </c>
      <c r="P10" s="60">
        <v>838062</v>
      </c>
      <c r="Q10" s="60">
        <v>2414142</v>
      </c>
      <c r="R10" s="60">
        <v>4489600</v>
      </c>
      <c r="S10" s="60"/>
      <c r="T10" s="60"/>
      <c r="U10" s="60"/>
      <c r="V10" s="60"/>
      <c r="W10" s="60">
        <v>9398896</v>
      </c>
      <c r="X10" s="60">
        <v>12719243</v>
      </c>
      <c r="Y10" s="60">
        <v>-3320347</v>
      </c>
      <c r="Z10" s="140">
        <v>-26.1</v>
      </c>
      <c r="AA10" s="62">
        <v>27580968</v>
      </c>
    </row>
    <row r="11" spans="1:27" ht="12.75">
      <c r="A11" s="138" t="s">
        <v>80</v>
      </c>
      <c r="B11" s="136"/>
      <c r="C11" s="155">
        <v>11452431</v>
      </c>
      <c r="D11" s="155"/>
      <c r="E11" s="156">
        <v>9498760</v>
      </c>
      <c r="F11" s="60">
        <v>13966608</v>
      </c>
      <c r="G11" s="60"/>
      <c r="H11" s="60">
        <v>4521629</v>
      </c>
      <c r="I11" s="60">
        <v>2092005</v>
      </c>
      <c r="J11" s="60">
        <v>6613634</v>
      </c>
      <c r="K11" s="60">
        <v>1060431</v>
      </c>
      <c r="L11" s="60"/>
      <c r="M11" s="60">
        <v>1740216</v>
      </c>
      <c r="N11" s="60">
        <v>2800647</v>
      </c>
      <c r="O11" s="60"/>
      <c r="P11" s="60">
        <v>712840</v>
      </c>
      <c r="Q11" s="60"/>
      <c r="R11" s="60">
        <v>712840</v>
      </c>
      <c r="S11" s="60"/>
      <c r="T11" s="60"/>
      <c r="U11" s="60"/>
      <c r="V11" s="60"/>
      <c r="W11" s="60">
        <v>10127121</v>
      </c>
      <c r="X11" s="60">
        <v>4939356</v>
      </c>
      <c r="Y11" s="60">
        <v>5187765</v>
      </c>
      <c r="Z11" s="140">
        <v>105.03</v>
      </c>
      <c r="AA11" s="62">
        <v>13966608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15269000</v>
      </c>
      <c r="F13" s="60">
        <v>62755832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-5352521</v>
      </c>
      <c r="Q13" s="60">
        <v>4928636</v>
      </c>
      <c r="R13" s="60">
        <v>-423885</v>
      </c>
      <c r="S13" s="60"/>
      <c r="T13" s="60"/>
      <c r="U13" s="60"/>
      <c r="V13" s="60"/>
      <c r="W13" s="60">
        <v>-423885</v>
      </c>
      <c r="X13" s="60">
        <v>7939880</v>
      </c>
      <c r="Y13" s="60">
        <v>-8363765</v>
      </c>
      <c r="Z13" s="140">
        <v>-105.34</v>
      </c>
      <c r="AA13" s="62">
        <v>62755832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108844558</v>
      </c>
      <c r="D15" s="153">
        <f>SUM(D16:D18)</f>
        <v>0</v>
      </c>
      <c r="E15" s="154">
        <f t="shared" si="2"/>
        <v>82547811</v>
      </c>
      <c r="F15" s="100">
        <f t="shared" si="2"/>
        <v>88465900</v>
      </c>
      <c r="G15" s="100">
        <f t="shared" si="2"/>
        <v>1333999</v>
      </c>
      <c r="H15" s="100">
        <f t="shared" si="2"/>
        <v>14138682</v>
      </c>
      <c r="I15" s="100">
        <f t="shared" si="2"/>
        <v>13875218</v>
      </c>
      <c r="J15" s="100">
        <f t="shared" si="2"/>
        <v>29347899</v>
      </c>
      <c r="K15" s="100">
        <f t="shared" si="2"/>
        <v>9237501</v>
      </c>
      <c r="L15" s="100">
        <f t="shared" si="2"/>
        <v>28655000</v>
      </c>
      <c r="M15" s="100">
        <f t="shared" si="2"/>
        <v>1479337</v>
      </c>
      <c r="N15" s="100">
        <f t="shared" si="2"/>
        <v>39371838</v>
      </c>
      <c r="O15" s="100">
        <f t="shared" si="2"/>
        <v>4158443</v>
      </c>
      <c r="P15" s="100">
        <f t="shared" si="2"/>
        <v>16975794</v>
      </c>
      <c r="Q15" s="100">
        <f t="shared" si="2"/>
        <v>7849840</v>
      </c>
      <c r="R15" s="100">
        <f t="shared" si="2"/>
        <v>28984077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97703814</v>
      </c>
      <c r="X15" s="100">
        <f t="shared" si="2"/>
        <v>42924862</v>
      </c>
      <c r="Y15" s="100">
        <f t="shared" si="2"/>
        <v>54778952</v>
      </c>
      <c r="Z15" s="137">
        <f>+IF(X15&lt;&gt;0,+(Y15/X15)*100,0)</f>
        <v>127.61590707035937</v>
      </c>
      <c r="AA15" s="102">
        <f>SUM(AA16:AA18)</f>
        <v>88465900</v>
      </c>
    </row>
    <row r="16" spans="1:27" ht="12.75">
      <c r="A16" s="138" t="s">
        <v>85</v>
      </c>
      <c r="B16" s="136"/>
      <c r="C16" s="155">
        <v>57725339</v>
      </c>
      <c r="D16" s="155"/>
      <c r="E16" s="156">
        <v>64395815</v>
      </c>
      <c r="F16" s="60">
        <v>67335580</v>
      </c>
      <c r="G16" s="60"/>
      <c r="H16" s="60">
        <v>11867724</v>
      </c>
      <c r="I16" s="60">
        <v>10807417</v>
      </c>
      <c r="J16" s="60">
        <v>22675141</v>
      </c>
      <c r="K16" s="60">
        <v>1677335</v>
      </c>
      <c r="L16" s="60">
        <v>25841480</v>
      </c>
      <c r="M16" s="60">
        <v>1026182</v>
      </c>
      <c r="N16" s="60">
        <v>28544997</v>
      </c>
      <c r="O16" s="60">
        <v>2917218</v>
      </c>
      <c r="P16" s="60">
        <v>16487343</v>
      </c>
      <c r="Q16" s="60">
        <v>5679228</v>
      </c>
      <c r="R16" s="60">
        <v>25083789</v>
      </c>
      <c r="S16" s="60"/>
      <c r="T16" s="60"/>
      <c r="U16" s="60"/>
      <c r="V16" s="60"/>
      <c r="W16" s="60">
        <v>76303927</v>
      </c>
      <c r="X16" s="60">
        <v>33485823</v>
      </c>
      <c r="Y16" s="60">
        <v>42818104</v>
      </c>
      <c r="Z16" s="140">
        <v>127.87</v>
      </c>
      <c r="AA16" s="62">
        <v>67335580</v>
      </c>
    </row>
    <row r="17" spans="1:27" ht="12.75">
      <c r="A17" s="138" t="s">
        <v>86</v>
      </c>
      <c r="B17" s="136"/>
      <c r="C17" s="155">
        <v>37666485</v>
      </c>
      <c r="D17" s="155"/>
      <c r="E17" s="156">
        <v>18151996</v>
      </c>
      <c r="F17" s="60">
        <v>21130320</v>
      </c>
      <c r="G17" s="60">
        <v>1333999</v>
      </c>
      <c r="H17" s="60">
        <v>2270958</v>
      </c>
      <c r="I17" s="60">
        <v>3067801</v>
      </c>
      <c r="J17" s="60">
        <v>6672758</v>
      </c>
      <c r="K17" s="60">
        <v>7560166</v>
      </c>
      <c r="L17" s="60">
        <v>2813520</v>
      </c>
      <c r="M17" s="60">
        <v>453155</v>
      </c>
      <c r="N17" s="60">
        <v>10826841</v>
      </c>
      <c r="O17" s="60">
        <v>1241225</v>
      </c>
      <c r="P17" s="60">
        <v>488451</v>
      </c>
      <c r="Q17" s="60">
        <v>2170612</v>
      </c>
      <c r="R17" s="60">
        <v>3900288</v>
      </c>
      <c r="S17" s="60"/>
      <c r="T17" s="60"/>
      <c r="U17" s="60"/>
      <c r="V17" s="60"/>
      <c r="W17" s="60">
        <v>21399887</v>
      </c>
      <c r="X17" s="60">
        <v>9439039</v>
      </c>
      <c r="Y17" s="60">
        <v>11960848</v>
      </c>
      <c r="Z17" s="140">
        <v>126.72</v>
      </c>
      <c r="AA17" s="62">
        <v>21130320</v>
      </c>
    </row>
    <row r="18" spans="1:27" ht="12.75">
      <c r="A18" s="138" t="s">
        <v>87</v>
      </c>
      <c r="B18" s="136"/>
      <c r="C18" s="155">
        <v>13452734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100011365</v>
      </c>
      <c r="D19" s="153">
        <f>SUM(D20:D23)</f>
        <v>0</v>
      </c>
      <c r="E19" s="154">
        <f t="shared" si="3"/>
        <v>156602413</v>
      </c>
      <c r="F19" s="100">
        <f t="shared" si="3"/>
        <v>149783189</v>
      </c>
      <c r="G19" s="100">
        <f t="shared" si="3"/>
        <v>2679387</v>
      </c>
      <c r="H19" s="100">
        <f t="shared" si="3"/>
        <v>2783599</v>
      </c>
      <c r="I19" s="100">
        <f t="shared" si="3"/>
        <v>6249572</v>
      </c>
      <c r="J19" s="100">
        <f t="shared" si="3"/>
        <v>11712558</v>
      </c>
      <c r="K19" s="100">
        <f t="shared" si="3"/>
        <v>11602385</v>
      </c>
      <c r="L19" s="100">
        <f t="shared" si="3"/>
        <v>36802115</v>
      </c>
      <c r="M19" s="100">
        <f t="shared" si="3"/>
        <v>-6631738</v>
      </c>
      <c r="N19" s="100">
        <f t="shared" si="3"/>
        <v>41772762</v>
      </c>
      <c r="O19" s="100">
        <f t="shared" si="3"/>
        <v>3337431</v>
      </c>
      <c r="P19" s="100">
        <f t="shared" si="3"/>
        <v>14234373</v>
      </c>
      <c r="Q19" s="100">
        <f t="shared" si="3"/>
        <v>30311097</v>
      </c>
      <c r="R19" s="100">
        <f t="shared" si="3"/>
        <v>47882901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101368221</v>
      </c>
      <c r="X19" s="100">
        <f t="shared" si="3"/>
        <v>81433254</v>
      </c>
      <c r="Y19" s="100">
        <f t="shared" si="3"/>
        <v>19934967</v>
      </c>
      <c r="Z19" s="137">
        <f>+IF(X19&lt;&gt;0,+(Y19/X19)*100,0)</f>
        <v>24.48013068469547</v>
      </c>
      <c r="AA19" s="102">
        <f>SUM(AA20:AA23)</f>
        <v>149783189</v>
      </c>
    </row>
    <row r="20" spans="1:27" ht="12.75">
      <c r="A20" s="138" t="s">
        <v>89</v>
      </c>
      <c r="B20" s="136"/>
      <c r="C20" s="155">
        <v>12359150</v>
      </c>
      <c r="D20" s="155"/>
      <c r="E20" s="156">
        <v>32900000</v>
      </c>
      <c r="F20" s="60">
        <v>30517000</v>
      </c>
      <c r="G20" s="60">
        <v>2019906</v>
      </c>
      <c r="H20" s="60"/>
      <c r="I20" s="60">
        <v>398352</v>
      </c>
      <c r="J20" s="60">
        <v>2418258</v>
      </c>
      <c r="K20" s="60">
        <v>2039996</v>
      </c>
      <c r="L20" s="60">
        <v>1179798</v>
      </c>
      <c r="M20" s="60">
        <v>780787</v>
      </c>
      <c r="N20" s="60">
        <v>4000581</v>
      </c>
      <c r="O20" s="60">
        <v>475826</v>
      </c>
      <c r="P20" s="60">
        <v>540848</v>
      </c>
      <c r="Q20" s="60">
        <v>1269056</v>
      </c>
      <c r="R20" s="60">
        <v>2285730</v>
      </c>
      <c r="S20" s="60"/>
      <c r="T20" s="60"/>
      <c r="U20" s="60"/>
      <c r="V20" s="60"/>
      <c r="W20" s="60">
        <v>8704569</v>
      </c>
      <c r="X20" s="60">
        <v>17108000</v>
      </c>
      <c r="Y20" s="60">
        <v>-8403431</v>
      </c>
      <c r="Z20" s="140">
        <v>-49.12</v>
      </c>
      <c r="AA20" s="62">
        <v>30517000</v>
      </c>
    </row>
    <row r="21" spans="1:27" ht="12.75">
      <c r="A21" s="138" t="s">
        <v>90</v>
      </c>
      <c r="B21" s="136"/>
      <c r="C21" s="155">
        <v>52631764</v>
      </c>
      <c r="D21" s="155"/>
      <c r="E21" s="156">
        <v>48000000</v>
      </c>
      <c r="F21" s="60">
        <v>41804117</v>
      </c>
      <c r="G21" s="60">
        <v>659481</v>
      </c>
      <c r="H21" s="60"/>
      <c r="I21" s="60">
        <v>1638109</v>
      </c>
      <c r="J21" s="60">
        <v>2297590</v>
      </c>
      <c r="K21" s="60">
        <v>1924633</v>
      </c>
      <c r="L21" s="60">
        <v>31706035</v>
      </c>
      <c r="M21" s="60">
        <v>-12217202</v>
      </c>
      <c r="N21" s="60">
        <v>21413466</v>
      </c>
      <c r="O21" s="60">
        <v>1741665</v>
      </c>
      <c r="P21" s="60">
        <v>6441261</v>
      </c>
      <c r="Q21" s="60">
        <v>3287594</v>
      </c>
      <c r="R21" s="60">
        <v>11470520</v>
      </c>
      <c r="S21" s="60"/>
      <c r="T21" s="60"/>
      <c r="U21" s="60"/>
      <c r="V21" s="60"/>
      <c r="W21" s="60">
        <v>35181576</v>
      </c>
      <c r="X21" s="60">
        <v>24960000</v>
      </c>
      <c r="Y21" s="60">
        <v>10221576</v>
      </c>
      <c r="Z21" s="140">
        <v>40.95</v>
      </c>
      <c r="AA21" s="62">
        <v>41804117</v>
      </c>
    </row>
    <row r="22" spans="1:27" ht="12.75">
      <c r="A22" s="138" t="s">
        <v>91</v>
      </c>
      <c r="B22" s="136"/>
      <c r="C22" s="157">
        <v>33155924</v>
      </c>
      <c r="D22" s="157"/>
      <c r="E22" s="158">
        <v>70702413</v>
      </c>
      <c r="F22" s="159">
        <v>77462072</v>
      </c>
      <c r="G22" s="159"/>
      <c r="H22" s="159">
        <v>2783599</v>
      </c>
      <c r="I22" s="159">
        <v>4213111</v>
      </c>
      <c r="J22" s="159">
        <v>6996710</v>
      </c>
      <c r="K22" s="159">
        <v>7637756</v>
      </c>
      <c r="L22" s="159">
        <v>3916282</v>
      </c>
      <c r="M22" s="159">
        <v>4804677</v>
      </c>
      <c r="N22" s="159">
        <v>16358715</v>
      </c>
      <c r="O22" s="159">
        <v>1119940</v>
      </c>
      <c r="P22" s="159">
        <v>7252264</v>
      </c>
      <c r="Q22" s="159">
        <v>25754447</v>
      </c>
      <c r="R22" s="159">
        <v>34126651</v>
      </c>
      <c r="S22" s="159"/>
      <c r="T22" s="159"/>
      <c r="U22" s="159"/>
      <c r="V22" s="159"/>
      <c r="W22" s="159">
        <v>57482076</v>
      </c>
      <c r="X22" s="159">
        <v>36765254</v>
      </c>
      <c r="Y22" s="159">
        <v>20716822</v>
      </c>
      <c r="Z22" s="141">
        <v>56.35</v>
      </c>
      <c r="AA22" s="225">
        <v>77462072</v>
      </c>
    </row>
    <row r="23" spans="1:27" ht="12.75">
      <c r="A23" s="138" t="s">
        <v>92</v>
      </c>
      <c r="B23" s="136"/>
      <c r="C23" s="155">
        <v>1864527</v>
      </c>
      <c r="D23" s="155"/>
      <c r="E23" s="156">
        <v>5000000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2600000</v>
      </c>
      <c r="Y23" s="60">
        <v>-2600000</v>
      </c>
      <c r="Z23" s="140">
        <v>-100</v>
      </c>
      <c r="AA23" s="62"/>
    </row>
    <row r="24" spans="1:27" ht="12.75">
      <c r="A24" s="135" t="s">
        <v>93</v>
      </c>
      <c r="B24" s="142"/>
      <c r="C24" s="153">
        <v>259602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245588732</v>
      </c>
      <c r="D25" s="217">
        <f>+D5+D9+D15+D19+D24</f>
        <v>0</v>
      </c>
      <c r="E25" s="230">
        <f t="shared" si="4"/>
        <v>293878065</v>
      </c>
      <c r="F25" s="219">
        <f t="shared" si="4"/>
        <v>365039805</v>
      </c>
      <c r="G25" s="219">
        <f t="shared" si="4"/>
        <v>4013386</v>
      </c>
      <c r="H25" s="219">
        <f t="shared" si="4"/>
        <v>21643753</v>
      </c>
      <c r="I25" s="219">
        <f t="shared" si="4"/>
        <v>22872695</v>
      </c>
      <c r="J25" s="219">
        <f t="shared" si="4"/>
        <v>48529834</v>
      </c>
      <c r="K25" s="219">
        <f t="shared" si="4"/>
        <v>22742792</v>
      </c>
      <c r="L25" s="219">
        <f t="shared" si="4"/>
        <v>67420339</v>
      </c>
      <c r="M25" s="219">
        <f t="shared" si="4"/>
        <v>2732669</v>
      </c>
      <c r="N25" s="219">
        <f t="shared" si="4"/>
        <v>92895800</v>
      </c>
      <c r="O25" s="219">
        <f t="shared" si="4"/>
        <v>8734265</v>
      </c>
      <c r="P25" s="219">
        <f t="shared" si="4"/>
        <v>32453561</v>
      </c>
      <c r="Q25" s="219">
        <f t="shared" si="4"/>
        <v>45503715</v>
      </c>
      <c r="R25" s="219">
        <f t="shared" si="4"/>
        <v>86691541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228117175</v>
      </c>
      <c r="X25" s="219">
        <f t="shared" si="4"/>
        <v>152816595</v>
      </c>
      <c r="Y25" s="219">
        <f t="shared" si="4"/>
        <v>75300580</v>
      </c>
      <c r="Z25" s="231">
        <f>+IF(X25&lt;&gt;0,+(Y25/X25)*100,0)</f>
        <v>49.275132717097904</v>
      </c>
      <c r="AA25" s="232">
        <f>+AA5+AA9+AA15+AA19+AA24</f>
        <v>365039805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114066939</v>
      </c>
      <c r="D28" s="155"/>
      <c r="E28" s="156">
        <v>172631065</v>
      </c>
      <c r="F28" s="60">
        <v>182478354</v>
      </c>
      <c r="G28" s="60">
        <v>1993480</v>
      </c>
      <c r="H28" s="60">
        <v>9695382</v>
      </c>
      <c r="I28" s="60">
        <v>11317552</v>
      </c>
      <c r="J28" s="60">
        <v>23006414</v>
      </c>
      <c r="K28" s="60">
        <v>13767099</v>
      </c>
      <c r="L28" s="60">
        <v>39689971</v>
      </c>
      <c r="M28" s="60">
        <v>-6014314</v>
      </c>
      <c r="N28" s="60">
        <v>47442756</v>
      </c>
      <c r="O28" s="60">
        <v>4347788</v>
      </c>
      <c r="P28" s="60">
        <v>30162968</v>
      </c>
      <c r="Q28" s="60">
        <v>30273929</v>
      </c>
      <c r="R28" s="60">
        <v>64784685</v>
      </c>
      <c r="S28" s="60"/>
      <c r="T28" s="60"/>
      <c r="U28" s="60"/>
      <c r="V28" s="60"/>
      <c r="W28" s="60">
        <v>135233855</v>
      </c>
      <c r="X28" s="60">
        <v>89768155</v>
      </c>
      <c r="Y28" s="60">
        <v>45465700</v>
      </c>
      <c r="Z28" s="140">
        <v>50.65</v>
      </c>
      <c r="AA28" s="155">
        <v>182478354</v>
      </c>
    </row>
    <row r="29" spans="1:27" ht="12.75">
      <c r="A29" s="234" t="s">
        <v>134</v>
      </c>
      <c r="B29" s="136"/>
      <c r="C29" s="155">
        <v>28415189</v>
      </c>
      <c r="D29" s="155"/>
      <c r="E29" s="156">
        <v>20969000</v>
      </c>
      <c r="F29" s="60">
        <v>46705570</v>
      </c>
      <c r="G29" s="60"/>
      <c r="H29" s="60">
        <v>80647</v>
      </c>
      <c r="I29" s="60">
        <v>10374113</v>
      </c>
      <c r="J29" s="60">
        <v>10454760</v>
      </c>
      <c r="K29" s="60">
        <v>766843</v>
      </c>
      <c r="L29" s="60">
        <v>3417712</v>
      </c>
      <c r="M29" s="60">
        <v>1222487</v>
      </c>
      <c r="N29" s="60">
        <v>5407042</v>
      </c>
      <c r="O29" s="60">
        <v>1237396</v>
      </c>
      <c r="P29" s="60">
        <v>-4859809</v>
      </c>
      <c r="Q29" s="60">
        <v>1238587</v>
      </c>
      <c r="R29" s="60">
        <v>-2383826</v>
      </c>
      <c r="S29" s="60"/>
      <c r="T29" s="60"/>
      <c r="U29" s="60"/>
      <c r="V29" s="60"/>
      <c r="W29" s="60">
        <v>13477976</v>
      </c>
      <c r="X29" s="60">
        <v>10903880</v>
      </c>
      <c r="Y29" s="60">
        <v>2574096</v>
      </c>
      <c r="Z29" s="140">
        <v>23.61</v>
      </c>
      <c r="AA29" s="62">
        <v>46705570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142482128</v>
      </c>
      <c r="D32" s="210">
        <f>SUM(D28:D31)</f>
        <v>0</v>
      </c>
      <c r="E32" s="211">
        <f t="shared" si="5"/>
        <v>193600065</v>
      </c>
      <c r="F32" s="77">
        <f t="shared" si="5"/>
        <v>229183924</v>
      </c>
      <c r="G32" s="77">
        <f t="shared" si="5"/>
        <v>1993480</v>
      </c>
      <c r="H32" s="77">
        <f t="shared" si="5"/>
        <v>9776029</v>
      </c>
      <c r="I32" s="77">
        <f t="shared" si="5"/>
        <v>21691665</v>
      </c>
      <c r="J32" s="77">
        <f t="shared" si="5"/>
        <v>33461174</v>
      </c>
      <c r="K32" s="77">
        <f t="shared" si="5"/>
        <v>14533942</v>
      </c>
      <c r="L32" s="77">
        <f t="shared" si="5"/>
        <v>43107683</v>
      </c>
      <c r="M32" s="77">
        <f t="shared" si="5"/>
        <v>-4791827</v>
      </c>
      <c r="N32" s="77">
        <f t="shared" si="5"/>
        <v>52849798</v>
      </c>
      <c r="O32" s="77">
        <f t="shared" si="5"/>
        <v>5585184</v>
      </c>
      <c r="P32" s="77">
        <f t="shared" si="5"/>
        <v>25303159</v>
      </c>
      <c r="Q32" s="77">
        <f t="shared" si="5"/>
        <v>31512516</v>
      </c>
      <c r="R32" s="77">
        <f t="shared" si="5"/>
        <v>62400859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148711831</v>
      </c>
      <c r="X32" s="77">
        <f t="shared" si="5"/>
        <v>100672035</v>
      </c>
      <c r="Y32" s="77">
        <f t="shared" si="5"/>
        <v>48039796</v>
      </c>
      <c r="Z32" s="212">
        <f>+IF(X32&lt;&gt;0,+(Y32/X32)*100,0)</f>
        <v>47.719106899944954</v>
      </c>
      <c r="AA32" s="79">
        <f>SUM(AA28:AA31)</f>
        <v>229183924</v>
      </c>
    </row>
    <row r="33" spans="1:27" ht="12.75">
      <c r="A33" s="237" t="s">
        <v>51</v>
      </c>
      <c r="B33" s="136" t="s">
        <v>137</v>
      </c>
      <c r="C33" s="155">
        <v>18768070</v>
      </c>
      <c r="D33" s="155"/>
      <c r="E33" s="156">
        <v>20000000</v>
      </c>
      <c r="F33" s="60">
        <v>46889993</v>
      </c>
      <c r="G33" s="60"/>
      <c r="H33" s="60">
        <v>11867724</v>
      </c>
      <c r="I33" s="60">
        <v>683064</v>
      </c>
      <c r="J33" s="60">
        <v>12550788</v>
      </c>
      <c r="K33" s="60">
        <v>76968</v>
      </c>
      <c r="L33" s="60">
        <v>14640677</v>
      </c>
      <c r="M33" s="60">
        <v>337050</v>
      </c>
      <c r="N33" s="60">
        <v>15054695</v>
      </c>
      <c r="O33" s="60">
        <v>2917218</v>
      </c>
      <c r="P33" s="60">
        <v>314228</v>
      </c>
      <c r="Q33" s="60">
        <v>4200016</v>
      </c>
      <c r="R33" s="60">
        <v>7431462</v>
      </c>
      <c r="S33" s="60"/>
      <c r="T33" s="60"/>
      <c r="U33" s="60"/>
      <c r="V33" s="60"/>
      <c r="W33" s="60">
        <v>35036945</v>
      </c>
      <c r="X33" s="60">
        <v>10400000</v>
      </c>
      <c r="Y33" s="60">
        <v>24636945</v>
      </c>
      <c r="Z33" s="140">
        <v>236.89</v>
      </c>
      <c r="AA33" s="62">
        <v>46889993</v>
      </c>
    </row>
    <row r="34" spans="1:27" ht="12.75">
      <c r="A34" s="237" t="s">
        <v>52</v>
      </c>
      <c r="B34" s="136" t="s">
        <v>138</v>
      </c>
      <c r="C34" s="155">
        <v>2879630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81458903</v>
      </c>
      <c r="D35" s="155"/>
      <c r="E35" s="156">
        <v>80278000</v>
      </c>
      <c r="F35" s="60">
        <v>88965888</v>
      </c>
      <c r="G35" s="60">
        <v>2019906</v>
      </c>
      <c r="H35" s="60"/>
      <c r="I35" s="60">
        <v>497966</v>
      </c>
      <c r="J35" s="60">
        <v>2517872</v>
      </c>
      <c r="K35" s="60">
        <v>8131883</v>
      </c>
      <c r="L35" s="60">
        <v>9671979</v>
      </c>
      <c r="M35" s="60">
        <v>7187445</v>
      </c>
      <c r="N35" s="60">
        <v>24991307</v>
      </c>
      <c r="O35" s="60">
        <v>231862</v>
      </c>
      <c r="P35" s="60">
        <v>6836174</v>
      </c>
      <c r="Q35" s="60">
        <v>9791184</v>
      </c>
      <c r="R35" s="60">
        <v>16859220</v>
      </c>
      <c r="S35" s="60"/>
      <c r="T35" s="60"/>
      <c r="U35" s="60"/>
      <c r="V35" s="60"/>
      <c r="W35" s="60">
        <v>44368399</v>
      </c>
      <c r="X35" s="60">
        <v>41744560</v>
      </c>
      <c r="Y35" s="60">
        <v>2623839</v>
      </c>
      <c r="Z35" s="140">
        <v>6.29</v>
      </c>
      <c r="AA35" s="62">
        <v>88965888</v>
      </c>
    </row>
    <row r="36" spans="1:27" ht="12.75">
      <c r="A36" s="238" t="s">
        <v>139</v>
      </c>
      <c r="B36" s="149"/>
      <c r="C36" s="222">
        <f aca="true" t="shared" si="6" ref="C36:Y36">SUM(C32:C35)</f>
        <v>245588731</v>
      </c>
      <c r="D36" s="222">
        <f>SUM(D32:D35)</f>
        <v>0</v>
      </c>
      <c r="E36" s="218">
        <f t="shared" si="6"/>
        <v>293878065</v>
      </c>
      <c r="F36" s="220">
        <f t="shared" si="6"/>
        <v>365039805</v>
      </c>
      <c r="G36" s="220">
        <f t="shared" si="6"/>
        <v>4013386</v>
      </c>
      <c r="H36" s="220">
        <f t="shared" si="6"/>
        <v>21643753</v>
      </c>
      <c r="I36" s="220">
        <f t="shared" si="6"/>
        <v>22872695</v>
      </c>
      <c r="J36" s="220">
        <f t="shared" si="6"/>
        <v>48529834</v>
      </c>
      <c r="K36" s="220">
        <f t="shared" si="6"/>
        <v>22742793</v>
      </c>
      <c r="L36" s="220">
        <f t="shared" si="6"/>
        <v>67420339</v>
      </c>
      <c r="M36" s="220">
        <f t="shared" si="6"/>
        <v>2732668</v>
      </c>
      <c r="N36" s="220">
        <f t="shared" si="6"/>
        <v>92895800</v>
      </c>
      <c r="O36" s="220">
        <f t="shared" si="6"/>
        <v>8734264</v>
      </c>
      <c r="P36" s="220">
        <f t="shared" si="6"/>
        <v>32453561</v>
      </c>
      <c r="Q36" s="220">
        <f t="shared" si="6"/>
        <v>45503716</v>
      </c>
      <c r="R36" s="220">
        <f t="shared" si="6"/>
        <v>86691541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228117175</v>
      </c>
      <c r="X36" s="220">
        <f t="shared" si="6"/>
        <v>152816595</v>
      </c>
      <c r="Y36" s="220">
        <f t="shared" si="6"/>
        <v>75300580</v>
      </c>
      <c r="Z36" s="221">
        <f>+IF(X36&lt;&gt;0,+(Y36/X36)*100,0)</f>
        <v>49.275132717097904</v>
      </c>
      <c r="AA36" s="239">
        <f>SUM(AA32:AA35)</f>
        <v>365039805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44749336</v>
      </c>
      <c r="D6" s="155"/>
      <c r="E6" s="59">
        <v>188321856</v>
      </c>
      <c r="F6" s="60">
        <v>96345055</v>
      </c>
      <c r="G6" s="60"/>
      <c r="H6" s="60"/>
      <c r="I6" s="60"/>
      <c r="J6" s="60"/>
      <c r="K6" s="60"/>
      <c r="L6" s="60"/>
      <c r="M6" s="60"/>
      <c r="N6" s="60"/>
      <c r="O6" s="60"/>
      <c r="P6" s="60">
        <v>10011141</v>
      </c>
      <c r="Q6" s="60">
        <v>259319</v>
      </c>
      <c r="R6" s="60">
        <v>259319</v>
      </c>
      <c r="S6" s="60"/>
      <c r="T6" s="60"/>
      <c r="U6" s="60"/>
      <c r="V6" s="60"/>
      <c r="W6" s="60">
        <v>259319</v>
      </c>
      <c r="X6" s="60">
        <v>72258791</v>
      </c>
      <c r="Y6" s="60">
        <v>-71999472</v>
      </c>
      <c r="Z6" s="140">
        <v>-99.64</v>
      </c>
      <c r="AA6" s="62">
        <v>96345055</v>
      </c>
    </row>
    <row r="7" spans="1:27" ht="12.75">
      <c r="A7" s="249" t="s">
        <v>144</v>
      </c>
      <c r="B7" s="182"/>
      <c r="C7" s="155">
        <v>79674351</v>
      </c>
      <c r="D7" s="155"/>
      <c r="E7" s="59">
        <v>29564601</v>
      </c>
      <c r="F7" s="60"/>
      <c r="G7" s="60">
        <v>84451231</v>
      </c>
      <c r="H7" s="60">
        <v>44696184</v>
      </c>
      <c r="I7" s="60">
        <v>44846458</v>
      </c>
      <c r="J7" s="60">
        <v>44846458</v>
      </c>
      <c r="K7" s="60">
        <v>45259707</v>
      </c>
      <c r="L7" s="60">
        <v>32024934</v>
      </c>
      <c r="M7" s="60">
        <v>17334207</v>
      </c>
      <c r="N7" s="60">
        <v>17334207</v>
      </c>
      <c r="O7" s="60">
        <v>17353867</v>
      </c>
      <c r="P7" s="60">
        <v>17390982</v>
      </c>
      <c r="Q7" s="60">
        <v>23232457</v>
      </c>
      <c r="R7" s="60">
        <v>23232457</v>
      </c>
      <c r="S7" s="60"/>
      <c r="T7" s="60"/>
      <c r="U7" s="60"/>
      <c r="V7" s="60"/>
      <c r="W7" s="60">
        <v>23232457</v>
      </c>
      <c r="X7" s="60"/>
      <c r="Y7" s="60">
        <v>23232457</v>
      </c>
      <c r="Z7" s="140"/>
      <c r="AA7" s="62"/>
    </row>
    <row r="8" spans="1:27" ht="12.75">
      <c r="A8" s="249" t="s">
        <v>145</v>
      </c>
      <c r="B8" s="182"/>
      <c r="C8" s="155">
        <v>37985261</v>
      </c>
      <c r="D8" s="155"/>
      <c r="E8" s="59">
        <v>486264121</v>
      </c>
      <c r="F8" s="60">
        <v>486264121</v>
      </c>
      <c r="G8" s="60">
        <v>1187118689</v>
      </c>
      <c r="H8" s="60">
        <v>1206738966</v>
      </c>
      <c r="I8" s="60">
        <v>1229646108</v>
      </c>
      <c r="J8" s="60">
        <v>1229646108</v>
      </c>
      <c r="K8" s="60">
        <v>1226653107</v>
      </c>
      <c r="L8" s="60">
        <v>1221806414</v>
      </c>
      <c r="M8" s="60">
        <v>1252380539</v>
      </c>
      <c r="N8" s="60">
        <v>1252380539</v>
      </c>
      <c r="O8" s="60">
        <v>369831162</v>
      </c>
      <c r="P8" s="60">
        <v>1282092142</v>
      </c>
      <c r="Q8" s="60">
        <v>421360382</v>
      </c>
      <c r="R8" s="60">
        <v>421360382</v>
      </c>
      <c r="S8" s="60"/>
      <c r="T8" s="60"/>
      <c r="U8" s="60"/>
      <c r="V8" s="60"/>
      <c r="W8" s="60">
        <v>421360382</v>
      </c>
      <c r="X8" s="60">
        <v>364698091</v>
      </c>
      <c r="Y8" s="60">
        <v>56662291</v>
      </c>
      <c r="Z8" s="140">
        <v>15.54</v>
      </c>
      <c r="AA8" s="62">
        <v>486264121</v>
      </c>
    </row>
    <row r="9" spans="1:27" ht="12.75">
      <c r="A9" s="249" t="s">
        <v>146</v>
      </c>
      <c r="B9" s="182"/>
      <c r="C9" s="155">
        <v>375575649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>
        <v>120445072</v>
      </c>
      <c r="P9" s="60"/>
      <c r="Q9" s="60">
        <v>1234640</v>
      </c>
      <c r="R9" s="60">
        <v>1234640</v>
      </c>
      <c r="S9" s="60"/>
      <c r="T9" s="60"/>
      <c r="U9" s="60"/>
      <c r="V9" s="60"/>
      <c r="W9" s="60">
        <v>1234640</v>
      </c>
      <c r="X9" s="60"/>
      <c r="Y9" s="60">
        <v>1234640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18599974</v>
      </c>
      <c r="D11" s="155"/>
      <c r="E11" s="59">
        <v>15138072</v>
      </c>
      <c r="F11" s="60">
        <v>15138072</v>
      </c>
      <c r="G11" s="60">
        <v>15138072</v>
      </c>
      <c r="H11" s="60">
        <v>17947264</v>
      </c>
      <c r="I11" s="60">
        <v>17947264</v>
      </c>
      <c r="J11" s="60">
        <v>17947264</v>
      </c>
      <c r="K11" s="60">
        <v>17947264</v>
      </c>
      <c r="L11" s="60">
        <v>17947264</v>
      </c>
      <c r="M11" s="60">
        <v>17947264</v>
      </c>
      <c r="N11" s="60">
        <v>17947264</v>
      </c>
      <c r="O11" s="60">
        <v>15831757</v>
      </c>
      <c r="P11" s="60">
        <v>15138072</v>
      </c>
      <c r="Q11" s="60">
        <v>16029278</v>
      </c>
      <c r="R11" s="60">
        <v>16029278</v>
      </c>
      <c r="S11" s="60"/>
      <c r="T11" s="60"/>
      <c r="U11" s="60"/>
      <c r="V11" s="60"/>
      <c r="W11" s="60">
        <v>16029278</v>
      </c>
      <c r="X11" s="60">
        <v>11353554</v>
      </c>
      <c r="Y11" s="60">
        <v>4675724</v>
      </c>
      <c r="Z11" s="140">
        <v>41.18</v>
      </c>
      <c r="AA11" s="62">
        <v>15138072</v>
      </c>
    </row>
    <row r="12" spans="1:27" ht="12.75">
      <c r="A12" s="250" t="s">
        <v>56</v>
      </c>
      <c r="B12" s="251"/>
      <c r="C12" s="168">
        <f aca="true" t="shared" si="0" ref="C12:Y12">SUM(C6:C11)</f>
        <v>556584571</v>
      </c>
      <c r="D12" s="168">
        <f>SUM(D6:D11)</f>
        <v>0</v>
      </c>
      <c r="E12" s="72">
        <f t="shared" si="0"/>
        <v>719288650</v>
      </c>
      <c r="F12" s="73">
        <f t="shared" si="0"/>
        <v>597747248</v>
      </c>
      <c r="G12" s="73">
        <f t="shared" si="0"/>
        <v>1286707992</v>
      </c>
      <c r="H12" s="73">
        <f t="shared" si="0"/>
        <v>1269382414</v>
      </c>
      <c r="I12" s="73">
        <f t="shared" si="0"/>
        <v>1292439830</v>
      </c>
      <c r="J12" s="73">
        <f t="shared" si="0"/>
        <v>1292439830</v>
      </c>
      <c r="K12" s="73">
        <f t="shared" si="0"/>
        <v>1289860078</v>
      </c>
      <c r="L12" s="73">
        <f t="shared" si="0"/>
        <v>1271778612</v>
      </c>
      <c r="M12" s="73">
        <f t="shared" si="0"/>
        <v>1287662010</v>
      </c>
      <c r="N12" s="73">
        <f t="shared" si="0"/>
        <v>1287662010</v>
      </c>
      <c r="O12" s="73">
        <f t="shared" si="0"/>
        <v>523461858</v>
      </c>
      <c r="P12" s="73">
        <f t="shared" si="0"/>
        <v>1324632337</v>
      </c>
      <c r="Q12" s="73">
        <f t="shared" si="0"/>
        <v>462116076</v>
      </c>
      <c r="R12" s="73">
        <f t="shared" si="0"/>
        <v>462116076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462116076</v>
      </c>
      <c r="X12" s="73">
        <f t="shared" si="0"/>
        <v>448310436</v>
      </c>
      <c r="Y12" s="73">
        <f t="shared" si="0"/>
        <v>13805640</v>
      </c>
      <c r="Z12" s="170">
        <f>+IF(X12&lt;&gt;0,+(Y12/X12)*100,0)</f>
        <v>3.0794821827435666</v>
      </c>
      <c r="AA12" s="74">
        <f>SUM(AA6:AA11)</f>
        <v>597747248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632448</v>
      </c>
      <c r="D16" s="155"/>
      <c r="E16" s="59">
        <v>84055071</v>
      </c>
      <c r="F16" s="60"/>
      <c r="G16" s="159">
        <v>80584108</v>
      </c>
      <c r="H16" s="159">
        <v>81504252</v>
      </c>
      <c r="I16" s="159">
        <v>82404717</v>
      </c>
      <c r="J16" s="60">
        <v>82404717</v>
      </c>
      <c r="K16" s="159">
        <v>83345650</v>
      </c>
      <c r="L16" s="159">
        <v>84266459</v>
      </c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502001258</v>
      </c>
      <c r="D17" s="155"/>
      <c r="E17" s="59">
        <v>525131485</v>
      </c>
      <c r="F17" s="60">
        <v>525131485</v>
      </c>
      <c r="G17" s="60">
        <v>525131485</v>
      </c>
      <c r="H17" s="60">
        <v>502001258</v>
      </c>
      <c r="I17" s="60">
        <v>502001258</v>
      </c>
      <c r="J17" s="60">
        <v>502001258</v>
      </c>
      <c r="K17" s="60">
        <v>502001258</v>
      </c>
      <c r="L17" s="60">
        <v>502001258</v>
      </c>
      <c r="M17" s="60">
        <v>502001258</v>
      </c>
      <c r="N17" s="60">
        <v>502001258</v>
      </c>
      <c r="O17" s="60"/>
      <c r="P17" s="60">
        <v>525131485</v>
      </c>
      <c r="Q17" s="60">
        <v>525131485</v>
      </c>
      <c r="R17" s="60">
        <v>525131485</v>
      </c>
      <c r="S17" s="60"/>
      <c r="T17" s="60"/>
      <c r="U17" s="60"/>
      <c r="V17" s="60"/>
      <c r="W17" s="60">
        <v>525131485</v>
      </c>
      <c r="X17" s="60">
        <v>393848614</v>
      </c>
      <c r="Y17" s="60">
        <v>131282871</v>
      </c>
      <c r="Z17" s="140">
        <v>33.33</v>
      </c>
      <c r="AA17" s="62">
        <v>525131485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5525967842</v>
      </c>
      <c r="D19" s="155"/>
      <c r="E19" s="59">
        <v>5500443673</v>
      </c>
      <c r="F19" s="60">
        <v>5571605413</v>
      </c>
      <c r="G19" s="60">
        <v>5500443673</v>
      </c>
      <c r="H19" s="60">
        <v>5525242145</v>
      </c>
      <c r="I19" s="60">
        <v>5525242145</v>
      </c>
      <c r="J19" s="60">
        <v>5525242145</v>
      </c>
      <c r="K19" s="60">
        <v>5525242145</v>
      </c>
      <c r="L19" s="60">
        <v>5525242145</v>
      </c>
      <c r="M19" s="60">
        <v>5525242145</v>
      </c>
      <c r="N19" s="60">
        <v>5525242145</v>
      </c>
      <c r="O19" s="60">
        <v>6019975377</v>
      </c>
      <c r="P19" s="60">
        <v>5571605413</v>
      </c>
      <c r="Q19" s="60">
        <v>5571605413</v>
      </c>
      <c r="R19" s="60">
        <v>5571605413</v>
      </c>
      <c r="S19" s="60"/>
      <c r="T19" s="60"/>
      <c r="U19" s="60"/>
      <c r="V19" s="60"/>
      <c r="W19" s="60">
        <v>5571605413</v>
      </c>
      <c r="X19" s="60">
        <v>4178704060</v>
      </c>
      <c r="Y19" s="60">
        <v>1392901353</v>
      </c>
      <c r="Z19" s="140">
        <v>33.33</v>
      </c>
      <c r="AA19" s="62">
        <v>5571605413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8715194</v>
      </c>
      <c r="D22" s="155"/>
      <c r="E22" s="59">
        <v>23793490</v>
      </c>
      <c r="F22" s="60">
        <v>23793490</v>
      </c>
      <c r="G22" s="60">
        <v>23793490</v>
      </c>
      <c r="H22" s="60">
        <v>8715194</v>
      </c>
      <c r="I22" s="60">
        <v>8715194</v>
      </c>
      <c r="J22" s="60">
        <v>8715194</v>
      </c>
      <c r="K22" s="60">
        <v>8715194</v>
      </c>
      <c r="L22" s="60">
        <v>8715194</v>
      </c>
      <c r="M22" s="60">
        <v>8715194</v>
      </c>
      <c r="N22" s="60">
        <v>8715194</v>
      </c>
      <c r="O22" s="60"/>
      <c r="P22" s="60">
        <v>23793490</v>
      </c>
      <c r="Q22" s="60">
        <v>23793490</v>
      </c>
      <c r="R22" s="60">
        <v>23793490</v>
      </c>
      <c r="S22" s="60"/>
      <c r="T22" s="60"/>
      <c r="U22" s="60"/>
      <c r="V22" s="60"/>
      <c r="W22" s="60">
        <v>23793490</v>
      </c>
      <c r="X22" s="60">
        <v>17845118</v>
      </c>
      <c r="Y22" s="60">
        <v>5948372</v>
      </c>
      <c r="Z22" s="140">
        <v>33.33</v>
      </c>
      <c r="AA22" s="62">
        <v>23793490</v>
      </c>
    </row>
    <row r="23" spans="1:27" ht="12.75">
      <c r="A23" s="249" t="s">
        <v>158</v>
      </c>
      <c r="B23" s="182"/>
      <c r="C23" s="155">
        <v>2466041</v>
      </c>
      <c r="D23" s="155"/>
      <c r="E23" s="59"/>
      <c r="F23" s="60"/>
      <c r="G23" s="159"/>
      <c r="H23" s="159">
        <v>2466041</v>
      </c>
      <c r="I23" s="159">
        <v>2466041</v>
      </c>
      <c r="J23" s="60">
        <v>2466041</v>
      </c>
      <c r="K23" s="159">
        <v>2466041</v>
      </c>
      <c r="L23" s="159">
        <v>2466041</v>
      </c>
      <c r="M23" s="60">
        <v>2466041</v>
      </c>
      <c r="N23" s="159">
        <v>2466041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6039782783</v>
      </c>
      <c r="D24" s="168">
        <f>SUM(D15:D23)</f>
        <v>0</v>
      </c>
      <c r="E24" s="76">
        <f t="shared" si="1"/>
        <v>6133423719</v>
      </c>
      <c r="F24" s="77">
        <f t="shared" si="1"/>
        <v>6120530388</v>
      </c>
      <c r="G24" s="77">
        <f t="shared" si="1"/>
        <v>6129952756</v>
      </c>
      <c r="H24" s="77">
        <f t="shared" si="1"/>
        <v>6119928890</v>
      </c>
      <c r="I24" s="77">
        <f t="shared" si="1"/>
        <v>6120829355</v>
      </c>
      <c r="J24" s="77">
        <f t="shared" si="1"/>
        <v>6120829355</v>
      </c>
      <c r="K24" s="77">
        <f t="shared" si="1"/>
        <v>6121770288</v>
      </c>
      <c r="L24" s="77">
        <f t="shared" si="1"/>
        <v>6122691097</v>
      </c>
      <c r="M24" s="77">
        <f t="shared" si="1"/>
        <v>6038424638</v>
      </c>
      <c r="N24" s="77">
        <f t="shared" si="1"/>
        <v>6038424638</v>
      </c>
      <c r="O24" s="77">
        <f t="shared" si="1"/>
        <v>6019975377</v>
      </c>
      <c r="P24" s="77">
        <f t="shared" si="1"/>
        <v>6120530388</v>
      </c>
      <c r="Q24" s="77">
        <f t="shared" si="1"/>
        <v>6120530388</v>
      </c>
      <c r="R24" s="77">
        <f t="shared" si="1"/>
        <v>6120530388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6120530388</v>
      </c>
      <c r="X24" s="77">
        <f t="shared" si="1"/>
        <v>4590397792</v>
      </c>
      <c r="Y24" s="77">
        <f t="shared" si="1"/>
        <v>1530132596</v>
      </c>
      <c r="Z24" s="212">
        <f>+IF(X24&lt;&gt;0,+(Y24/X24)*100,0)</f>
        <v>33.333333304287194</v>
      </c>
      <c r="AA24" s="79">
        <f>SUM(AA15:AA23)</f>
        <v>6120530388</v>
      </c>
    </row>
    <row r="25" spans="1:27" ht="12.75">
      <c r="A25" s="250" t="s">
        <v>159</v>
      </c>
      <c r="B25" s="251"/>
      <c r="C25" s="168">
        <f aca="true" t="shared" si="2" ref="C25:Y25">+C12+C24</f>
        <v>6596367354</v>
      </c>
      <c r="D25" s="168">
        <f>+D12+D24</f>
        <v>0</v>
      </c>
      <c r="E25" s="72">
        <f t="shared" si="2"/>
        <v>6852712369</v>
      </c>
      <c r="F25" s="73">
        <f t="shared" si="2"/>
        <v>6718277636</v>
      </c>
      <c r="G25" s="73">
        <f t="shared" si="2"/>
        <v>7416660748</v>
      </c>
      <c r="H25" s="73">
        <f t="shared" si="2"/>
        <v>7389311304</v>
      </c>
      <c r="I25" s="73">
        <f t="shared" si="2"/>
        <v>7413269185</v>
      </c>
      <c r="J25" s="73">
        <f t="shared" si="2"/>
        <v>7413269185</v>
      </c>
      <c r="K25" s="73">
        <f t="shared" si="2"/>
        <v>7411630366</v>
      </c>
      <c r="L25" s="73">
        <f t="shared" si="2"/>
        <v>7394469709</v>
      </c>
      <c r="M25" s="73">
        <f t="shared" si="2"/>
        <v>7326086648</v>
      </c>
      <c r="N25" s="73">
        <f t="shared" si="2"/>
        <v>7326086648</v>
      </c>
      <c r="O25" s="73">
        <f t="shared" si="2"/>
        <v>6543437235</v>
      </c>
      <c r="P25" s="73">
        <f t="shared" si="2"/>
        <v>7445162725</v>
      </c>
      <c r="Q25" s="73">
        <f t="shared" si="2"/>
        <v>6582646464</v>
      </c>
      <c r="R25" s="73">
        <f t="shared" si="2"/>
        <v>6582646464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6582646464</v>
      </c>
      <c r="X25" s="73">
        <f t="shared" si="2"/>
        <v>5038708228</v>
      </c>
      <c r="Y25" s="73">
        <f t="shared" si="2"/>
        <v>1543938236</v>
      </c>
      <c r="Z25" s="170">
        <f>+IF(X25&lt;&gt;0,+(Y25/X25)*100,0)</f>
        <v>30.641548709257787</v>
      </c>
      <c r="AA25" s="74">
        <f>+AA12+AA24</f>
        <v>6718277636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19041986</v>
      </c>
      <c r="H29" s="60">
        <v>38735008</v>
      </c>
      <c r="I29" s="60">
        <v>59018510</v>
      </c>
      <c r="J29" s="60">
        <v>59018510</v>
      </c>
      <c r="K29" s="60">
        <v>73321299</v>
      </c>
      <c r="L29" s="60">
        <v>74885401</v>
      </c>
      <c r="M29" s="60">
        <v>32442885</v>
      </c>
      <c r="N29" s="60">
        <v>32442885</v>
      </c>
      <c r="O29" s="60">
        <v>51144153</v>
      </c>
      <c r="P29" s="60"/>
      <c r="Q29" s="60">
        <v>12903619</v>
      </c>
      <c r="R29" s="60">
        <v>12903619</v>
      </c>
      <c r="S29" s="60"/>
      <c r="T29" s="60"/>
      <c r="U29" s="60"/>
      <c r="V29" s="60"/>
      <c r="W29" s="60">
        <v>12903619</v>
      </c>
      <c r="X29" s="60"/>
      <c r="Y29" s="60">
        <v>12903619</v>
      </c>
      <c r="Z29" s="140"/>
      <c r="AA29" s="62"/>
    </row>
    <row r="30" spans="1:27" ht="12.75">
      <c r="A30" s="249" t="s">
        <v>52</v>
      </c>
      <c r="B30" s="182"/>
      <c r="C30" s="155">
        <v>106222935</v>
      </c>
      <c r="D30" s="155"/>
      <c r="E30" s="59">
        <v>118981252</v>
      </c>
      <c r="F30" s="60">
        <v>168981252</v>
      </c>
      <c r="G30" s="60">
        <v>106936230</v>
      </c>
      <c r="H30" s="60">
        <v>106587016</v>
      </c>
      <c r="I30" s="60">
        <v>109578375</v>
      </c>
      <c r="J30" s="60">
        <v>109578375</v>
      </c>
      <c r="K30" s="60">
        <v>105869099</v>
      </c>
      <c r="L30" s="60">
        <v>107510514</v>
      </c>
      <c r="M30" s="60">
        <v>36606587</v>
      </c>
      <c r="N30" s="60">
        <v>36606587</v>
      </c>
      <c r="O30" s="60">
        <v>35585383</v>
      </c>
      <c r="P30" s="60">
        <v>35321582</v>
      </c>
      <c r="Q30" s="60">
        <v>59684556</v>
      </c>
      <c r="R30" s="60">
        <v>59684556</v>
      </c>
      <c r="S30" s="60"/>
      <c r="T30" s="60"/>
      <c r="U30" s="60"/>
      <c r="V30" s="60"/>
      <c r="W30" s="60">
        <v>59684556</v>
      </c>
      <c r="X30" s="60">
        <v>126735939</v>
      </c>
      <c r="Y30" s="60">
        <v>-67051383</v>
      </c>
      <c r="Z30" s="140">
        <v>-52.91</v>
      </c>
      <c r="AA30" s="62">
        <v>168981252</v>
      </c>
    </row>
    <row r="31" spans="1:27" ht="12.75">
      <c r="A31" s="249" t="s">
        <v>163</v>
      </c>
      <c r="B31" s="182"/>
      <c r="C31" s="155">
        <v>57440779</v>
      </c>
      <c r="D31" s="155"/>
      <c r="E31" s="59">
        <v>67330587</v>
      </c>
      <c r="F31" s="60">
        <v>67330587</v>
      </c>
      <c r="G31" s="60">
        <v>67330587</v>
      </c>
      <c r="H31" s="60">
        <v>57440779</v>
      </c>
      <c r="I31" s="60">
        <v>57440779</v>
      </c>
      <c r="J31" s="60">
        <v>57440779</v>
      </c>
      <c r="K31" s="60">
        <v>57440779</v>
      </c>
      <c r="L31" s="60">
        <v>57440779</v>
      </c>
      <c r="M31" s="60">
        <v>57440779</v>
      </c>
      <c r="N31" s="60">
        <v>57440779</v>
      </c>
      <c r="O31" s="60">
        <v>67099786</v>
      </c>
      <c r="P31" s="60">
        <v>67330587</v>
      </c>
      <c r="Q31" s="60">
        <v>67088235</v>
      </c>
      <c r="R31" s="60">
        <v>67088235</v>
      </c>
      <c r="S31" s="60"/>
      <c r="T31" s="60"/>
      <c r="U31" s="60"/>
      <c r="V31" s="60"/>
      <c r="W31" s="60">
        <v>67088235</v>
      </c>
      <c r="X31" s="60">
        <v>50497940</v>
      </c>
      <c r="Y31" s="60">
        <v>16590295</v>
      </c>
      <c r="Z31" s="140">
        <v>32.85</v>
      </c>
      <c r="AA31" s="62">
        <v>67330587</v>
      </c>
    </row>
    <row r="32" spans="1:27" ht="12.75">
      <c r="A32" s="249" t="s">
        <v>164</v>
      </c>
      <c r="B32" s="182"/>
      <c r="C32" s="155">
        <v>846222505</v>
      </c>
      <c r="D32" s="155"/>
      <c r="E32" s="59">
        <v>654851162</v>
      </c>
      <c r="F32" s="60">
        <v>654851162</v>
      </c>
      <c r="G32" s="60">
        <v>381656355</v>
      </c>
      <c r="H32" s="60">
        <v>373821151</v>
      </c>
      <c r="I32" s="60">
        <v>266799253</v>
      </c>
      <c r="J32" s="60">
        <v>266799253</v>
      </c>
      <c r="K32" s="60">
        <v>275759976</v>
      </c>
      <c r="L32" s="60">
        <v>247610773</v>
      </c>
      <c r="M32" s="60">
        <v>292432176</v>
      </c>
      <c r="N32" s="60">
        <v>292432176</v>
      </c>
      <c r="O32" s="60">
        <v>585441520</v>
      </c>
      <c r="P32" s="60">
        <v>376890908</v>
      </c>
      <c r="Q32" s="60">
        <v>394631176</v>
      </c>
      <c r="R32" s="60">
        <v>394631176</v>
      </c>
      <c r="S32" s="60"/>
      <c r="T32" s="60"/>
      <c r="U32" s="60"/>
      <c r="V32" s="60"/>
      <c r="W32" s="60">
        <v>394631176</v>
      </c>
      <c r="X32" s="60">
        <v>491138372</v>
      </c>
      <c r="Y32" s="60">
        <v>-96507196</v>
      </c>
      <c r="Z32" s="140">
        <v>-19.65</v>
      </c>
      <c r="AA32" s="62">
        <v>654851162</v>
      </c>
    </row>
    <row r="33" spans="1:27" ht="12.75">
      <c r="A33" s="249" t="s">
        <v>165</v>
      </c>
      <c r="B33" s="182"/>
      <c r="C33" s="155">
        <v>17264515</v>
      </c>
      <c r="D33" s="155"/>
      <c r="E33" s="59">
        <v>15272550</v>
      </c>
      <c r="F33" s="60">
        <v>15272550</v>
      </c>
      <c r="G33" s="60">
        <v>15272550</v>
      </c>
      <c r="H33" s="60">
        <v>17264515</v>
      </c>
      <c r="I33" s="60">
        <v>17264515</v>
      </c>
      <c r="J33" s="60">
        <v>17264515</v>
      </c>
      <c r="K33" s="60">
        <v>17264515</v>
      </c>
      <c r="L33" s="60">
        <v>17264515</v>
      </c>
      <c r="M33" s="60">
        <v>17264515</v>
      </c>
      <c r="N33" s="60">
        <v>17264515</v>
      </c>
      <c r="O33" s="60">
        <v>28251473</v>
      </c>
      <c r="P33" s="60">
        <v>15272550</v>
      </c>
      <c r="Q33" s="60">
        <v>28251473</v>
      </c>
      <c r="R33" s="60">
        <v>28251473</v>
      </c>
      <c r="S33" s="60"/>
      <c r="T33" s="60"/>
      <c r="U33" s="60"/>
      <c r="V33" s="60"/>
      <c r="W33" s="60">
        <v>28251473</v>
      </c>
      <c r="X33" s="60">
        <v>11454413</v>
      </c>
      <c r="Y33" s="60">
        <v>16797060</v>
      </c>
      <c r="Z33" s="140">
        <v>146.64</v>
      </c>
      <c r="AA33" s="62">
        <v>15272550</v>
      </c>
    </row>
    <row r="34" spans="1:27" ht="12.75">
      <c r="A34" s="250" t="s">
        <v>58</v>
      </c>
      <c r="B34" s="251"/>
      <c r="C34" s="168">
        <f aca="true" t="shared" si="3" ref="C34:Y34">SUM(C29:C33)</f>
        <v>1027150734</v>
      </c>
      <c r="D34" s="168">
        <f>SUM(D29:D33)</f>
        <v>0</v>
      </c>
      <c r="E34" s="72">
        <f t="shared" si="3"/>
        <v>856435551</v>
      </c>
      <c r="F34" s="73">
        <f t="shared" si="3"/>
        <v>906435551</v>
      </c>
      <c r="G34" s="73">
        <f t="shared" si="3"/>
        <v>590237708</v>
      </c>
      <c r="H34" s="73">
        <f t="shared" si="3"/>
        <v>593848469</v>
      </c>
      <c r="I34" s="73">
        <f t="shared" si="3"/>
        <v>510101432</v>
      </c>
      <c r="J34" s="73">
        <f t="shared" si="3"/>
        <v>510101432</v>
      </c>
      <c r="K34" s="73">
        <f t="shared" si="3"/>
        <v>529655668</v>
      </c>
      <c r="L34" s="73">
        <f t="shared" si="3"/>
        <v>504711982</v>
      </c>
      <c r="M34" s="73">
        <f t="shared" si="3"/>
        <v>436186942</v>
      </c>
      <c r="N34" s="73">
        <f t="shared" si="3"/>
        <v>436186942</v>
      </c>
      <c r="O34" s="73">
        <f t="shared" si="3"/>
        <v>767522315</v>
      </c>
      <c r="P34" s="73">
        <f t="shared" si="3"/>
        <v>494815627</v>
      </c>
      <c r="Q34" s="73">
        <f t="shared" si="3"/>
        <v>562559059</v>
      </c>
      <c r="R34" s="73">
        <f t="shared" si="3"/>
        <v>562559059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562559059</v>
      </c>
      <c r="X34" s="73">
        <f t="shared" si="3"/>
        <v>679826664</v>
      </c>
      <c r="Y34" s="73">
        <f t="shared" si="3"/>
        <v>-117267605</v>
      </c>
      <c r="Z34" s="170">
        <f>+IF(X34&lt;&gt;0,+(Y34/X34)*100,0)</f>
        <v>-17.249633062347787</v>
      </c>
      <c r="AA34" s="74">
        <f>SUM(AA29:AA33)</f>
        <v>906435551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370947768</v>
      </c>
      <c r="D37" s="155"/>
      <c r="E37" s="59">
        <v>364149625</v>
      </c>
      <c r="F37" s="60">
        <v>364149625</v>
      </c>
      <c r="G37" s="60">
        <v>368439177</v>
      </c>
      <c r="H37" s="60">
        <v>366980181</v>
      </c>
      <c r="I37" s="60">
        <v>363213693</v>
      </c>
      <c r="J37" s="60">
        <v>363213693</v>
      </c>
      <c r="K37" s="60">
        <v>357618114</v>
      </c>
      <c r="L37" s="60">
        <v>351926036</v>
      </c>
      <c r="M37" s="60">
        <v>336645493</v>
      </c>
      <c r="N37" s="60">
        <v>336645493</v>
      </c>
      <c r="O37" s="60">
        <v>333574034</v>
      </c>
      <c r="P37" s="60">
        <v>330736127</v>
      </c>
      <c r="Q37" s="60">
        <v>327383800</v>
      </c>
      <c r="R37" s="60">
        <v>327383800</v>
      </c>
      <c r="S37" s="60"/>
      <c r="T37" s="60"/>
      <c r="U37" s="60"/>
      <c r="V37" s="60"/>
      <c r="W37" s="60">
        <v>327383800</v>
      </c>
      <c r="X37" s="60">
        <v>273112219</v>
      </c>
      <c r="Y37" s="60">
        <v>54271581</v>
      </c>
      <c r="Z37" s="140">
        <v>19.87</v>
      </c>
      <c r="AA37" s="62">
        <v>364149625</v>
      </c>
    </row>
    <row r="38" spans="1:27" ht="12.75">
      <c r="A38" s="249" t="s">
        <v>165</v>
      </c>
      <c r="B38" s="182"/>
      <c r="C38" s="155">
        <v>255448377</v>
      </c>
      <c r="D38" s="155"/>
      <c r="E38" s="59">
        <v>239359853</v>
      </c>
      <c r="F38" s="60">
        <v>239359853</v>
      </c>
      <c r="G38" s="60">
        <v>239359853</v>
      </c>
      <c r="H38" s="60">
        <v>255448377</v>
      </c>
      <c r="I38" s="60">
        <v>255448377</v>
      </c>
      <c r="J38" s="60">
        <v>255448377</v>
      </c>
      <c r="K38" s="60">
        <v>255448377</v>
      </c>
      <c r="L38" s="60">
        <v>255448377</v>
      </c>
      <c r="M38" s="60">
        <v>255448377</v>
      </c>
      <c r="N38" s="60">
        <v>255448377</v>
      </c>
      <c r="O38" s="60">
        <v>242648179</v>
      </c>
      <c r="P38" s="60">
        <v>239359853</v>
      </c>
      <c r="Q38" s="60">
        <v>242648198</v>
      </c>
      <c r="R38" s="60">
        <v>242648198</v>
      </c>
      <c r="S38" s="60"/>
      <c r="T38" s="60"/>
      <c r="U38" s="60"/>
      <c r="V38" s="60"/>
      <c r="W38" s="60">
        <v>242648198</v>
      </c>
      <c r="X38" s="60">
        <v>179519890</v>
      </c>
      <c r="Y38" s="60">
        <v>63128308</v>
      </c>
      <c r="Z38" s="140">
        <v>35.17</v>
      </c>
      <c r="AA38" s="62">
        <v>239359853</v>
      </c>
    </row>
    <row r="39" spans="1:27" ht="12.75">
      <c r="A39" s="250" t="s">
        <v>59</v>
      </c>
      <c r="B39" s="253"/>
      <c r="C39" s="168">
        <f aca="true" t="shared" si="4" ref="C39:Y39">SUM(C37:C38)</f>
        <v>626396145</v>
      </c>
      <c r="D39" s="168">
        <f>SUM(D37:D38)</f>
        <v>0</v>
      </c>
      <c r="E39" s="76">
        <f t="shared" si="4"/>
        <v>603509478</v>
      </c>
      <c r="F39" s="77">
        <f t="shared" si="4"/>
        <v>603509478</v>
      </c>
      <c r="G39" s="77">
        <f t="shared" si="4"/>
        <v>607799030</v>
      </c>
      <c r="H39" s="77">
        <f t="shared" si="4"/>
        <v>622428558</v>
      </c>
      <c r="I39" s="77">
        <f t="shared" si="4"/>
        <v>618662070</v>
      </c>
      <c r="J39" s="77">
        <f t="shared" si="4"/>
        <v>618662070</v>
      </c>
      <c r="K39" s="77">
        <f t="shared" si="4"/>
        <v>613066491</v>
      </c>
      <c r="L39" s="77">
        <f t="shared" si="4"/>
        <v>607374413</v>
      </c>
      <c r="M39" s="77">
        <f t="shared" si="4"/>
        <v>592093870</v>
      </c>
      <c r="N39" s="77">
        <f t="shared" si="4"/>
        <v>592093870</v>
      </c>
      <c r="O39" s="77">
        <f t="shared" si="4"/>
        <v>576222213</v>
      </c>
      <c r="P39" s="77">
        <f t="shared" si="4"/>
        <v>570095980</v>
      </c>
      <c r="Q39" s="77">
        <f t="shared" si="4"/>
        <v>570031998</v>
      </c>
      <c r="R39" s="77">
        <f t="shared" si="4"/>
        <v>570031998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570031998</v>
      </c>
      <c r="X39" s="77">
        <f t="shared" si="4"/>
        <v>452632109</v>
      </c>
      <c r="Y39" s="77">
        <f t="shared" si="4"/>
        <v>117399889</v>
      </c>
      <c r="Z39" s="212">
        <f>+IF(X39&lt;&gt;0,+(Y39/X39)*100,0)</f>
        <v>25.93715440545558</v>
      </c>
      <c r="AA39" s="79">
        <f>SUM(AA37:AA38)</f>
        <v>603509478</v>
      </c>
    </row>
    <row r="40" spans="1:27" ht="12.75">
      <c r="A40" s="250" t="s">
        <v>167</v>
      </c>
      <c r="B40" s="251"/>
      <c r="C40" s="168">
        <f aca="true" t="shared" si="5" ref="C40:Y40">+C34+C39</f>
        <v>1653546879</v>
      </c>
      <c r="D40" s="168">
        <f>+D34+D39</f>
        <v>0</v>
      </c>
      <c r="E40" s="72">
        <f t="shared" si="5"/>
        <v>1459945029</v>
      </c>
      <c r="F40" s="73">
        <f t="shared" si="5"/>
        <v>1509945029</v>
      </c>
      <c r="G40" s="73">
        <f t="shared" si="5"/>
        <v>1198036738</v>
      </c>
      <c r="H40" s="73">
        <f t="shared" si="5"/>
        <v>1216277027</v>
      </c>
      <c r="I40" s="73">
        <f t="shared" si="5"/>
        <v>1128763502</v>
      </c>
      <c r="J40" s="73">
        <f t="shared" si="5"/>
        <v>1128763502</v>
      </c>
      <c r="K40" s="73">
        <f t="shared" si="5"/>
        <v>1142722159</v>
      </c>
      <c r="L40" s="73">
        <f t="shared" si="5"/>
        <v>1112086395</v>
      </c>
      <c r="M40" s="73">
        <f t="shared" si="5"/>
        <v>1028280812</v>
      </c>
      <c r="N40" s="73">
        <f t="shared" si="5"/>
        <v>1028280812</v>
      </c>
      <c r="O40" s="73">
        <f t="shared" si="5"/>
        <v>1343744528</v>
      </c>
      <c r="P40" s="73">
        <f t="shared" si="5"/>
        <v>1064911607</v>
      </c>
      <c r="Q40" s="73">
        <f t="shared" si="5"/>
        <v>1132591057</v>
      </c>
      <c r="R40" s="73">
        <f t="shared" si="5"/>
        <v>1132591057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1132591057</v>
      </c>
      <c r="X40" s="73">
        <f t="shared" si="5"/>
        <v>1132458773</v>
      </c>
      <c r="Y40" s="73">
        <f t="shared" si="5"/>
        <v>132284</v>
      </c>
      <c r="Z40" s="170">
        <f>+IF(X40&lt;&gt;0,+(Y40/X40)*100,0)</f>
        <v>0.011681131636215421</v>
      </c>
      <c r="AA40" s="74">
        <f>+AA34+AA39</f>
        <v>1509945029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4942820475</v>
      </c>
      <c r="D42" s="257">
        <f>+D25-D40</f>
        <v>0</v>
      </c>
      <c r="E42" s="258">
        <f t="shared" si="6"/>
        <v>5392767340</v>
      </c>
      <c r="F42" s="259">
        <f t="shared" si="6"/>
        <v>5208332607</v>
      </c>
      <c r="G42" s="259">
        <f t="shared" si="6"/>
        <v>6218624010</v>
      </c>
      <c r="H42" s="259">
        <f t="shared" si="6"/>
        <v>6173034277</v>
      </c>
      <c r="I42" s="259">
        <f t="shared" si="6"/>
        <v>6284505683</v>
      </c>
      <c r="J42" s="259">
        <f t="shared" si="6"/>
        <v>6284505683</v>
      </c>
      <c r="K42" s="259">
        <f t="shared" si="6"/>
        <v>6268908207</v>
      </c>
      <c r="L42" s="259">
        <f t="shared" si="6"/>
        <v>6282383314</v>
      </c>
      <c r="M42" s="259">
        <f t="shared" si="6"/>
        <v>6297805836</v>
      </c>
      <c r="N42" s="259">
        <f t="shared" si="6"/>
        <v>6297805836</v>
      </c>
      <c r="O42" s="259">
        <f t="shared" si="6"/>
        <v>5199692707</v>
      </c>
      <c r="P42" s="259">
        <f t="shared" si="6"/>
        <v>6380251118</v>
      </c>
      <c r="Q42" s="259">
        <f t="shared" si="6"/>
        <v>5450055407</v>
      </c>
      <c r="R42" s="259">
        <f t="shared" si="6"/>
        <v>5450055407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5450055407</v>
      </c>
      <c r="X42" s="259">
        <f t="shared" si="6"/>
        <v>3906249455</v>
      </c>
      <c r="Y42" s="259">
        <f t="shared" si="6"/>
        <v>1543805952</v>
      </c>
      <c r="Z42" s="260">
        <f>+IF(X42&lt;&gt;0,+(Y42/X42)*100,0)</f>
        <v>39.521437885231016</v>
      </c>
      <c r="AA42" s="261">
        <f>+AA25-AA40</f>
        <v>5208332607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4926722299</v>
      </c>
      <c r="D45" s="155"/>
      <c r="E45" s="59">
        <v>5380107767</v>
      </c>
      <c r="F45" s="60">
        <v>5195673035</v>
      </c>
      <c r="G45" s="60">
        <v>6202398711</v>
      </c>
      <c r="H45" s="60">
        <v>6156573331</v>
      </c>
      <c r="I45" s="60">
        <v>6267788811</v>
      </c>
      <c r="J45" s="60">
        <v>6267788811</v>
      </c>
      <c r="K45" s="60">
        <v>6251813400</v>
      </c>
      <c r="L45" s="60">
        <v>6264814338</v>
      </c>
      <c r="M45" s="60">
        <v>6280114838</v>
      </c>
      <c r="N45" s="60">
        <v>6280114838</v>
      </c>
      <c r="O45" s="60">
        <v>5181448537</v>
      </c>
      <c r="P45" s="60">
        <v>6361814196</v>
      </c>
      <c r="Q45" s="60">
        <v>5432408147</v>
      </c>
      <c r="R45" s="60">
        <v>5432408147</v>
      </c>
      <c r="S45" s="60"/>
      <c r="T45" s="60"/>
      <c r="U45" s="60"/>
      <c r="V45" s="60"/>
      <c r="W45" s="60">
        <v>5432408147</v>
      </c>
      <c r="X45" s="60">
        <v>3896754776</v>
      </c>
      <c r="Y45" s="60">
        <v>1535653371</v>
      </c>
      <c r="Z45" s="139">
        <v>39.41</v>
      </c>
      <c r="AA45" s="62">
        <v>5195673035</v>
      </c>
    </row>
    <row r="46" spans="1:27" ht="12.75">
      <c r="A46" s="249" t="s">
        <v>171</v>
      </c>
      <c r="B46" s="182"/>
      <c r="C46" s="155">
        <v>16098176</v>
      </c>
      <c r="D46" s="155"/>
      <c r="E46" s="59">
        <v>12659572</v>
      </c>
      <c r="F46" s="60">
        <v>12659572</v>
      </c>
      <c r="G46" s="60">
        <v>16225300</v>
      </c>
      <c r="H46" s="60">
        <v>16460946</v>
      </c>
      <c r="I46" s="60">
        <v>16716872</v>
      </c>
      <c r="J46" s="60">
        <v>16716872</v>
      </c>
      <c r="K46" s="60">
        <v>17094808</v>
      </c>
      <c r="L46" s="60">
        <v>17568977</v>
      </c>
      <c r="M46" s="60">
        <v>17690998</v>
      </c>
      <c r="N46" s="60">
        <v>17690998</v>
      </c>
      <c r="O46" s="60">
        <v>18244170</v>
      </c>
      <c r="P46" s="60">
        <v>18436921</v>
      </c>
      <c r="Q46" s="60">
        <v>17647260</v>
      </c>
      <c r="R46" s="60">
        <v>17647260</v>
      </c>
      <c r="S46" s="60"/>
      <c r="T46" s="60"/>
      <c r="U46" s="60"/>
      <c r="V46" s="60"/>
      <c r="W46" s="60">
        <v>17647260</v>
      </c>
      <c r="X46" s="60">
        <v>9494679</v>
      </c>
      <c r="Y46" s="60">
        <v>8152581</v>
      </c>
      <c r="Z46" s="139">
        <v>85.86</v>
      </c>
      <c r="AA46" s="62">
        <v>12659572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4942820475</v>
      </c>
      <c r="D48" s="217">
        <f>SUM(D45:D47)</f>
        <v>0</v>
      </c>
      <c r="E48" s="264">
        <f t="shared" si="7"/>
        <v>5392767339</v>
      </c>
      <c r="F48" s="219">
        <f t="shared" si="7"/>
        <v>5208332607</v>
      </c>
      <c r="G48" s="219">
        <f t="shared" si="7"/>
        <v>6218624011</v>
      </c>
      <c r="H48" s="219">
        <f t="shared" si="7"/>
        <v>6173034277</v>
      </c>
      <c r="I48" s="219">
        <f t="shared" si="7"/>
        <v>6284505683</v>
      </c>
      <c r="J48" s="219">
        <f t="shared" si="7"/>
        <v>6284505683</v>
      </c>
      <c r="K48" s="219">
        <f t="shared" si="7"/>
        <v>6268908208</v>
      </c>
      <c r="L48" s="219">
        <f t="shared" si="7"/>
        <v>6282383315</v>
      </c>
      <c r="M48" s="219">
        <f t="shared" si="7"/>
        <v>6297805836</v>
      </c>
      <c r="N48" s="219">
        <f t="shared" si="7"/>
        <v>6297805836</v>
      </c>
      <c r="O48" s="219">
        <f t="shared" si="7"/>
        <v>5199692707</v>
      </c>
      <c r="P48" s="219">
        <f t="shared" si="7"/>
        <v>6380251117</v>
      </c>
      <c r="Q48" s="219">
        <f t="shared" si="7"/>
        <v>5450055407</v>
      </c>
      <c r="R48" s="219">
        <f t="shared" si="7"/>
        <v>5450055407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5450055407</v>
      </c>
      <c r="X48" s="219">
        <f t="shared" si="7"/>
        <v>3906249455</v>
      </c>
      <c r="Y48" s="219">
        <f t="shared" si="7"/>
        <v>1543805952</v>
      </c>
      <c r="Z48" s="265">
        <f>+IF(X48&lt;&gt;0,+(Y48/X48)*100,0)</f>
        <v>39.521437885231016</v>
      </c>
      <c r="AA48" s="232">
        <f>SUM(AA45:AA47)</f>
        <v>5208332607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468861894</v>
      </c>
      <c r="D6" s="155"/>
      <c r="E6" s="59">
        <v>537868487</v>
      </c>
      <c r="F6" s="60">
        <v>510693903</v>
      </c>
      <c r="G6" s="60">
        <v>34253293</v>
      </c>
      <c r="H6" s="60">
        <v>34869253</v>
      </c>
      <c r="I6" s="60">
        <v>37146765</v>
      </c>
      <c r="J6" s="60">
        <v>106269311</v>
      </c>
      <c r="K6" s="60">
        <v>37552796</v>
      </c>
      <c r="L6" s="60">
        <v>40310271</v>
      </c>
      <c r="M6" s="60">
        <v>40156124</v>
      </c>
      <c r="N6" s="60">
        <v>118019191</v>
      </c>
      <c r="O6" s="60">
        <v>38752593</v>
      </c>
      <c r="P6" s="60">
        <v>47600218</v>
      </c>
      <c r="Q6" s="60">
        <v>39833915</v>
      </c>
      <c r="R6" s="60">
        <v>126186726</v>
      </c>
      <c r="S6" s="60"/>
      <c r="T6" s="60"/>
      <c r="U6" s="60"/>
      <c r="V6" s="60"/>
      <c r="W6" s="60">
        <v>350475228</v>
      </c>
      <c r="X6" s="60">
        <v>366613837</v>
      </c>
      <c r="Y6" s="60">
        <v>-16138609</v>
      </c>
      <c r="Z6" s="140">
        <v>-4.4</v>
      </c>
      <c r="AA6" s="62">
        <v>510693903</v>
      </c>
    </row>
    <row r="7" spans="1:27" ht="12.75">
      <c r="A7" s="249" t="s">
        <v>32</v>
      </c>
      <c r="B7" s="182"/>
      <c r="C7" s="155">
        <v>1468627733</v>
      </c>
      <c r="D7" s="155"/>
      <c r="E7" s="59">
        <v>1378803065</v>
      </c>
      <c r="F7" s="60">
        <v>1467534207</v>
      </c>
      <c r="G7" s="60">
        <v>110351048</v>
      </c>
      <c r="H7" s="60">
        <v>112310331</v>
      </c>
      <c r="I7" s="60">
        <v>115921676</v>
      </c>
      <c r="J7" s="60">
        <v>338583055</v>
      </c>
      <c r="K7" s="60">
        <v>130146741</v>
      </c>
      <c r="L7" s="60">
        <v>116965788</v>
      </c>
      <c r="M7" s="60">
        <v>91835351</v>
      </c>
      <c r="N7" s="60">
        <v>338947880</v>
      </c>
      <c r="O7" s="60">
        <v>119239321</v>
      </c>
      <c r="P7" s="60">
        <v>103240499</v>
      </c>
      <c r="Q7" s="60">
        <v>111211292</v>
      </c>
      <c r="R7" s="60">
        <v>333691112</v>
      </c>
      <c r="S7" s="60"/>
      <c r="T7" s="60"/>
      <c r="U7" s="60"/>
      <c r="V7" s="60"/>
      <c r="W7" s="60">
        <v>1011222047</v>
      </c>
      <c r="X7" s="60">
        <v>1037512003</v>
      </c>
      <c r="Y7" s="60">
        <v>-26289956</v>
      </c>
      <c r="Z7" s="140">
        <v>-2.53</v>
      </c>
      <c r="AA7" s="62">
        <v>1467534207</v>
      </c>
    </row>
    <row r="8" spans="1:27" ht="12.75">
      <c r="A8" s="249" t="s">
        <v>178</v>
      </c>
      <c r="B8" s="182"/>
      <c r="C8" s="155">
        <v>129382460</v>
      </c>
      <c r="D8" s="155"/>
      <c r="E8" s="59">
        <v>297770033</v>
      </c>
      <c r="F8" s="60">
        <v>308838923</v>
      </c>
      <c r="G8" s="60">
        <v>42122173</v>
      </c>
      <c r="H8" s="60">
        <v>25045044</v>
      </c>
      <c r="I8" s="60">
        <v>39738511</v>
      </c>
      <c r="J8" s="60">
        <v>106905728</v>
      </c>
      <c r="K8" s="60">
        <v>69932367</v>
      </c>
      <c r="L8" s="60">
        <v>22118611</v>
      </c>
      <c r="M8" s="60">
        <v>35282377</v>
      </c>
      <c r="N8" s="60">
        <v>127333355</v>
      </c>
      <c r="O8" s="60">
        <v>17879090</v>
      </c>
      <c r="P8" s="60">
        <v>20727864</v>
      </c>
      <c r="Q8" s="60">
        <v>85198321</v>
      </c>
      <c r="R8" s="60">
        <v>123805275</v>
      </c>
      <c r="S8" s="60"/>
      <c r="T8" s="60"/>
      <c r="U8" s="60"/>
      <c r="V8" s="60"/>
      <c r="W8" s="60">
        <v>358044358</v>
      </c>
      <c r="X8" s="60">
        <v>272647330</v>
      </c>
      <c r="Y8" s="60">
        <v>85397028</v>
      </c>
      <c r="Z8" s="140">
        <v>31.32</v>
      </c>
      <c r="AA8" s="62">
        <v>308838923</v>
      </c>
    </row>
    <row r="9" spans="1:27" ht="12.75">
      <c r="A9" s="249" t="s">
        <v>179</v>
      </c>
      <c r="B9" s="182"/>
      <c r="C9" s="155">
        <v>299180998</v>
      </c>
      <c r="D9" s="155"/>
      <c r="E9" s="59">
        <v>345333755</v>
      </c>
      <c r="F9" s="60">
        <v>343362161</v>
      </c>
      <c r="G9" s="60">
        <v>139088935</v>
      </c>
      <c r="H9" s="60">
        <v>8044419</v>
      </c>
      <c r="I9" s="60"/>
      <c r="J9" s="60">
        <v>147133354</v>
      </c>
      <c r="K9" s="60"/>
      <c r="L9" s="60">
        <v>4677581</v>
      </c>
      <c r="M9" s="60">
        <v>107979000</v>
      </c>
      <c r="N9" s="60">
        <v>112656581</v>
      </c>
      <c r="O9" s="60"/>
      <c r="P9" s="60">
        <v>4675316</v>
      </c>
      <c r="Q9" s="60">
        <v>80984000</v>
      </c>
      <c r="R9" s="60">
        <v>85659316</v>
      </c>
      <c r="S9" s="60"/>
      <c r="T9" s="60"/>
      <c r="U9" s="60"/>
      <c r="V9" s="60"/>
      <c r="W9" s="60">
        <v>345449251</v>
      </c>
      <c r="X9" s="60">
        <v>343362161</v>
      </c>
      <c r="Y9" s="60">
        <v>2087090</v>
      </c>
      <c r="Z9" s="140">
        <v>0.61</v>
      </c>
      <c r="AA9" s="62">
        <v>343362161</v>
      </c>
    </row>
    <row r="10" spans="1:27" ht="12.75">
      <c r="A10" s="249" t="s">
        <v>180</v>
      </c>
      <c r="B10" s="182"/>
      <c r="C10" s="155">
        <v>136988260</v>
      </c>
      <c r="D10" s="155"/>
      <c r="E10" s="59">
        <v>193600065</v>
      </c>
      <c r="F10" s="60">
        <v>229183925</v>
      </c>
      <c r="G10" s="60">
        <v>67855271</v>
      </c>
      <c r="H10" s="60">
        <v>4185581</v>
      </c>
      <c r="I10" s="60">
        <v>19769000</v>
      </c>
      <c r="J10" s="60">
        <v>91809852</v>
      </c>
      <c r="K10" s="60">
        <v>9000000</v>
      </c>
      <c r="L10" s="60">
        <v>4014372</v>
      </c>
      <c r="M10" s="60">
        <v>36215000</v>
      </c>
      <c r="N10" s="60">
        <v>49229372</v>
      </c>
      <c r="O10" s="60">
        <v>2000000</v>
      </c>
      <c r="P10" s="60">
        <v>18235000</v>
      </c>
      <c r="Q10" s="60">
        <v>53860842</v>
      </c>
      <c r="R10" s="60">
        <v>74095842</v>
      </c>
      <c r="S10" s="60"/>
      <c r="T10" s="60"/>
      <c r="U10" s="60"/>
      <c r="V10" s="60"/>
      <c r="W10" s="60">
        <v>215135066</v>
      </c>
      <c r="X10" s="60">
        <v>229183925</v>
      </c>
      <c r="Y10" s="60">
        <v>-14048859</v>
      </c>
      <c r="Z10" s="140">
        <v>-6.13</v>
      </c>
      <c r="AA10" s="62">
        <v>229183925</v>
      </c>
    </row>
    <row r="11" spans="1:27" ht="12.75">
      <c r="A11" s="249" t="s">
        <v>181</v>
      </c>
      <c r="B11" s="182"/>
      <c r="C11" s="155">
        <v>44164103</v>
      </c>
      <c r="D11" s="155"/>
      <c r="E11" s="59">
        <v>40392915</v>
      </c>
      <c r="F11" s="60">
        <v>44951558</v>
      </c>
      <c r="G11" s="60">
        <v>3012378</v>
      </c>
      <c r="H11" s="60">
        <v>5664787</v>
      </c>
      <c r="I11" s="60">
        <v>4538161</v>
      </c>
      <c r="J11" s="60">
        <v>13215326</v>
      </c>
      <c r="K11" s="60">
        <v>4564413</v>
      </c>
      <c r="L11" s="60">
        <v>2863770</v>
      </c>
      <c r="M11" s="60">
        <v>4810680</v>
      </c>
      <c r="N11" s="60">
        <v>12238863</v>
      </c>
      <c r="O11" s="60">
        <v>2556931</v>
      </c>
      <c r="P11" s="60">
        <v>3566112</v>
      </c>
      <c r="Q11" s="60">
        <v>3666778</v>
      </c>
      <c r="R11" s="60">
        <v>9789821</v>
      </c>
      <c r="S11" s="60"/>
      <c r="T11" s="60"/>
      <c r="U11" s="60"/>
      <c r="V11" s="60"/>
      <c r="W11" s="60">
        <v>35244010</v>
      </c>
      <c r="X11" s="60">
        <v>33714958</v>
      </c>
      <c r="Y11" s="60">
        <v>1529052</v>
      </c>
      <c r="Z11" s="140">
        <v>4.54</v>
      </c>
      <c r="AA11" s="62">
        <v>44951558</v>
      </c>
    </row>
    <row r="12" spans="1:27" ht="12.75">
      <c r="A12" s="249" t="s">
        <v>182</v>
      </c>
      <c r="B12" s="182"/>
      <c r="C12" s="155">
        <v>20925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-2224521524</v>
      </c>
      <c r="D14" s="155"/>
      <c r="E14" s="59">
        <v>-2188097785</v>
      </c>
      <c r="F14" s="60">
        <v>-2361318383</v>
      </c>
      <c r="G14" s="60">
        <v>-338059674</v>
      </c>
      <c r="H14" s="60">
        <v>-213823441</v>
      </c>
      <c r="I14" s="60">
        <v>-201431240</v>
      </c>
      <c r="J14" s="60">
        <v>-753314355</v>
      </c>
      <c r="K14" s="60">
        <v>-230890921</v>
      </c>
      <c r="L14" s="60">
        <v>-177181095</v>
      </c>
      <c r="M14" s="60">
        <v>-234213242</v>
      </c>
      <c r="N14" s="60">
        <v>-642285258</v>
      </c>
      <c r="O14" s="60">
        <v>-171325906</v>
      </c>
      <c r="P14" s="60">
        <v>-120415362</v>
      </c>
      <c r="Q14" s="60">
        <v>-334632577</v>
      </c>
      <c r="R14" s="60">
        <v>-626373845</v>
      </c>
      <c r="S14" s="60"/>
      <c r="T14" s="60"/>
      <c r="U14" s="60"/>
      <c r="V14" s="60"/>
      <c r="W14" s="60">
        <v>-2021973458</v>
      </c>
      <c r="X14" s="60">
        <v>-1915498492</v>
      </c>
      <c r="Y14" s="60">
        <v>-106474966</v>
      </c>
      <c r="Z14" s="140">
        <v>5.56</v>
      </c>
      <c r="AA14" s="62">
        <v>-2361318383</v>
      </c>
    </row>
    <row r="15" spans="1:27" ht="12.75">
      <c r="A15" s="249" t="s">
        <v>40</v>
      </c>
      <c r="B15" s="182"/>
      <c r="C15" s="155">
        <v>-55853151</v>
      </c>
      <c r="D15" s="155"/>
      <c r="E15" s="59">
        <v>-48466913</v>
      </c>
      <c r="F15" s="60">
        <v>-56754990</v>
      </c>
      <c r="G15" s="60">
        <v>-3193437</v>
      </c>
      <c r="H15" s="60">
        <v>-3169273</v>
      </c>
      <c r="I15" s="60">
        <v>-2674964</v>
      </c>
      <c r="J15" s="60">
        <v>-9037674</v>
      </c>
      <c r="K15" s="60">
        <v>-9835137</v>
      </c>
      <c r="L15" s="60">
        <v>-2995864</v>
      </c>
      <c r="M15" s="60">
        <v>-2626760</v>
      </c>
      <c r="N15" s="60">
        <v>-15457761</v>
      </c>
      <c r="O15" s="60">
        <v>-3488865</v>
      </c>
      <c r="P15" s="60">
        <v>-2728776</v>
      </c>
      <c r="Q15" s="60">
        <v>-2607883</v>
      </c>
      <c r="R15" s="60">
        <v>-8825524</v>
      </c>
      <c r="S15" s="60"/>
      <c r="T15" s="60"/>
      <c r="U15" s="60"/>
      <c r="V15" s="60"/>
      <c r="W15" s="60">
        <v>-33320959</v>
      </c>
      <c r="X15" s="60">
        <v>-33290974</v>
      </c>
      <c r="Y15" s="60">
        <v>-29985</v>
      </c>
      <c r="Z15" s="140">
        <v>0.09</v>
      </c>
      <c r="AA15" s="62">
        <v>-56754990</v>
      </c>
    </row>
    <row r="16" spans="1:27" ht="12.75">
      <c r="A16" s="249" t="s">
        <v>42</v>
      </c>
      <c r="B16" s="182"/>
      <c r="C16" s="155"/>
      <c r="D16" s="155"/>
      <c r="E16" s="59">
        <v>-56072412</v>
      </c>
      <c r="F16" s="60">
        <v>-56072413</v>
      </c>
      <c r="G16" s="60">
        <v>-3661780</v>
      </c>
      <c r="H16" s="60">
        <v>-5976811</v>
      </c>
      <c r="I16" s="60">
        <v>-6737561</v>
      </c>
      <c r="J16" s="60">
        <v>-16376152</v>
      </c>
      <c r="K16" s="60">
        <v>-4420043</v>
      </c>
      <c r="L16" s="60"/>
      <c r="M16" s="60">
        <v>-9408131</v>
      </c>
      <c r="N16" s="60">
        <v>-13828174</v>
      </c>
      <c r="O16" s="60">
        <v>-1661738</v>
      </c>
      <c r="P16" s="60">
        <v>-5249377</v>
      </c>
      <c r="Q16" s="60">
        <v>-4459165</v>
      </c>
      <c r="R16" s="60">
        <v>-11370280</v>
      </c>
      <c r="S16" s="60"/>
      <c r="T16" s="60"/>
      <c r="U16" s="60"/>
      <c r="V16" s="60"/>
      <c r="W16" s="60">
        <v>-41574606</v>
      </c>
      <c r="X16" s="60">
        <v>-40272305</v>
      </c>
      <c r="Y16" s="60">
        <v>-1302301</v>
      </c>
      <c r="Z16" s="140">
        <v>3.23</v>
      </c>
      <c r="AA16" s="62">
        <v>-56072413</v>
      </c>
    </row>
    <row r="17" spans="1:27" ht="12.75">
      <c r="A17" s="250" t="s">
        <v>185</v>
      </c>
      <c r="B17" s="251"/>
      <c r="C17" s="168">
        <f aca="true" t="shared" si="0" ref="C17:Y17">SUM(C6:C16)</f>
        <v>266851698</v>
      </c>
      <c r="D17" s="168">
        <f t="shared" si="0"/>
        <v>0</v>
      </c>
      <c r="E17" s="72">
        <f t="shared" si="0"/>
        <v>501131210</v>
      </c>
      <c r="F17" s="73">
        <f t="shared" si="0"/>
        <v>430418891</v>
      </c>
      <c r="G17" s="73">
        <f t="shared" si="0"/>
        <v>51768207</v>
      </c>
      <c r="H17" s="73">
        <f t="shared" si="0"/>
        <v>-32850110</v>
      </c>
      <c r="I17" s="73">
        <f t="shared" si="0"/>
        <v>6270348</v>
      </c>
      <c r="J17" s="73">
        <f t="shared" si="0"/>
        <v>25188445</v>
      </c>
      <c r="K17" s="73">
        <f t="shared" si="0"/>
        <v>6050216</v>
      </c>
      <c r="L17" s="73">
        <f t="shared" si="0"/>
        <v>10773434</v>
      </c>
      <c r="M17" s="73">
        <f t="shared" si="0"/>
        <v>70030399</v>
      </c>
      <c r="N17" s="73">
        <f t="shared" si="0"/>
        <v>86854049</v>
      </c>
      <c r="O17" s="73">
        <f t="shared" si="0"/>
        <v>3951426</v>
      </c>
      <c r="P17" s="73">
        <f t="shared" si="0"/>
        <v>69651494</v>
      </c>
      <c r="Q17" s="73">
        <f t="shared" si="0"/>
        <v>33055523</v>
      </c>
      <c r="R17" s="73">
        <f t="shared" si="0"/>
        <v>106658443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218700937</v>
      </c>
      <c r="X17" s="73">
        <f t="shared" si="0"/>
        <v>293972443</v>
      </c>
      <c r="Y17" s="73">
        <f t="shared" si="0"/>
        <v>-75271506</v>
      </c>
      <c r="Z17" s="170">
        <f>+IF(X17&lt;&gt;0,+(Y17/X17)*100,0)</f>
        <v>-25.60495304656838</v>
      </c>
      <c r="AA17" s="74">
        <f>SUM(AA6:AA16)</f>
        <v>430418891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20000000</v>
      </c>
      <c r="F21" s="60">
        <v>21000000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21000000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-245588730</v>
      </c>
      <c r="D26" s="155"/>
      <c r="E26" s="59">
        <v>-293878063</v>
      </c>
      <c r="F26" s="60">
        <v>-365039806</v>
      </c>
      <c r="G26" s="60">
        <v>-28888802</v>
      </c>
      <c r="H26" s="60">
        <v>-23727524</v>
      </c>
      <c r="I26" s="60">
        <v>-24218341</v>
      </c>
      <c r="J26" s="60">
        <v>-76834667</v>
      </c>
      <c r="K26" s="60">
        <v>-16260152</v>
      </c>
      <c r="L26" s="60">
        <v>-22678514</v>
      </c>
      <c r="M26" s="60">
        <v>-40204500</v>
      </c>
      <c r="N26" s="60">
        <v>-79143166</v>
      </c>
      <c r="O26" s="60">
        <v>-18916752</v>
      </c>
      <c r="P26" s="60">
        <v>-5424516</v>
      </c>
      <c r="Q26" s="60">
        <v>-47405615</v>
      </c>
      <c r="R26" s="60">
        <v>-71746883</v>
      </c>
      <c r="S26" s="60"/>
      <c r="T26" s="60"/>
      <c r="U26" s="60"/>
      <c r="V26" s="60"/>
      <c r="W26" s="60">
        <v>-227724716</v>
      </c>
      <c r="X26" s="60">
        <v>-257963730</v>
      </c>
      <c r="Y26" s="60">
        <v>30239014</v>
      </c>
      <c r="Z26" s="140">
        <v>-11.72</v>
      </c>
      <c r="AA26" s="62">
        <v>-365039806</v>
      </c>
    </row>
    <row r="27" spans="1:27" ht="12.75">
      <c r="A27" s="250" t="s">
        <v>192</v>
      </c>
      <c r="B27" s="251"/>
      <c r="C27" s="168">
        <f aca="true" t="shared" si="1" ref="C27:Y27">SUM(C21:C26)</f>
        <v>-245588730</v>
      </c>
      <c r="D27" s="168">
        <f>SUM(D21:D26)</f>
        <v>0</v>
      </c>
      <c r="E27" s="72">
        <f t="shared" si="1"/>
        <v>-273878063</v>
      </c>
      <c r="F27" s="73">
        <f t="shared" si="1"/>
        <v>-344039806</v>
      </c>
      <c r="G27" s="73">
        <f t="shared" si="1"/>
        <v>-28888802</v>
      </c>
      <c r="H27" s="73">
        <f t="shared" si="1"/>
        <v>-23727524</v>
      </c>
      <c r="I27" s="73">
        <f t="shared" si="1"/>
        <v>-24218341</v>
      </c>
      <c r="J27" s="73">
        <f t="shared" si="1"/>
        <v>-76834667</v>
      </c>
      <c r="K27" s="73">
        <f t="shared" si="1"/>
        <v>-16260152</v>
      </c>
      <c r="L27" s="73">
        <f t="shared" si="1"/>
        <v>-22678514</v>
      </c>
      <c r="M27" s="73">
        <f t="shared" si="1"/>
        <v>-40204500</v>
      </c>
      <c r="N27" s="73">
        <f t="shared" si="1"/>
        <v>-79143166</v>
      </c>
      <c r="O27" s="73">
        <f t="shared" si="1"/>
        <v>-18916752</v>
      </c>
      <c r="P27" s="73">
        <f t="shared" si="1"/>
        <v>-5424516</v>
      </c>
      <c r="Q27" s="73">
        <f t="shared" si="1"/>
        <v>-47405615</v>
      </c>
      <c r="R27" s="73">
        <f t="shared" si="1"/>
        <v>-71746883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-227724716</v>
      </c>
      <c r="X27" s="73">
        <f t="shared" si="1"/>
        <v>-257963730</v>
      </c>
      <c r="Y27" s="73">
        <f t="shared" si="1"/>
        <v>30239014</v>
      </c>
      <c r="Z27" s="170">
        <f>+IF(X27&lt;&gt;0,+(Y27/X27)*100,0)</f>
        <v>-11.722195984683584</v>
      </c>
      <c r="AA27" s="74">
        <f>SUM(AA21:AA26)</f>
        <v>-344039806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-43805277</v>
      </c>
      <c r="D35" s="155"/>
      <c r="E35" s="59">
        <v>-106222937</v>
      </c>
      <c r="F35" s="60">
        <v>-34786684</v>
      </c>
      <c r="G35" s="60">
        <v>-2870391</v>
      </c>
      <c r="H35" s="60">
        <v>-2883304</v>
      </c>
      <c r="I35" s="60">
        <v>-2144876</v>
      </c>
      <c r="J35" s="60">
        <v>-7898571</v>
      </c>
      <c r="K35" s="60">
        <v>-3709276</v>
      </c>
      <c r="L35" s="60">
        <v>-2970342</v>
      </c>
      <c r="M35" s="60">
        <v>-2161507</v>
      </c>
      <c r="N35" s="60">
        <v>-8841125</v>
      </c>
      <c r="O35" s="60">
        <v>-3726046</v>
      </c>
      <c r="P35" s="60">
        <v>-3101702</v>
      </c>
      <c r="Q35" s="60">
        <v>-2560199</v>
      </c>
      <c r="R35" s="60">
        <v>-9387947</v>
      </c>
      <c r="S35" s="60"/>
      <c r="T35" s="60"/>
      <c r="U35" s="60"/>
      <c r="V35" s="60"/>
      <c r="W35" s="60">
        <v>-26127643</v>
      </c>
      <c r="X35" s="60">
        <v>-25746240</v>
      </c>
      <c r="Y35" s="60">
        <v>-381403</v>
      </c>
      <c r="Z35" s="140">
        <v>1.48</v>
      </c>
      <c r="AA35" s="62">
        <v>-34786684</v>
      </c>
    </row>
    <row r="36" spans="1:27" ht="12.75">
      <c r="A36" s="250" t="s">
        <v>198</v>
      </c>
      <c r="B36" s="251"/>
      <c r="C36" s="168">
        <f aca="true" t="shared" si="2" ref="C36:Y36">SUM(C31:C35)</f>
        <v>-43805277</v>
      </c>
      <c r="D36" s="168">
        <f>SUM(D31:D35)</f>
        <v>0</v>
      </c>
      <c r="E36" s="72">
        <f t="shared" si="2"/>
        <v>-106222937</v>
      </c>
      <c r="F36" s="73">
        <f t="shared" si="2"/>
        <v>-34786684</v>
      </c>
      <c r="G36" s="73">
        <f t="shared" si="2"/>
        <v>-2870391</v>
      </c>
      <c r="H36" s="73">
        <f t="shared" si="2"/>
        <v>-2883304</v>
      </c>
      <c r="I36" s="73">
        <f t="shared" si="2"/>
        <v>-2144876</v>
      </c>
      <c r="J36" s="73">
        <f t="shared" si="2"/>
        <v>-7898571</v>
      </c>
      <c r="K36" s="73">
        <f t="shared" si="2"/>
        <v>-3709276</v>
      </c>
      <c r="L36" s="73">
        <f t="shared" si="2"/>
        <v>-2970342</v>
      </c>
      <c r="M36" s="73">
        <f t="shared" si="2"/>
        <v>-2161507</v>
      </c>
      <c r="N36" s="73">
        <f t="shared" si="2"/>
        <v>-8841125</v>
      </c>
      <c r="O36" s="73">
        <f t="shared" si="2"/>
        <v>-3726046</v>
      </c>
      <c r="P36" s="73">
        <f t="shared" si="2"/>
        <v>-3101702</v>
      </c>
      <c r="Q36" s="73">
        <f t="shared" si="2"/>
        <v>-2560199</v>
      </c>
      <c r="R36" s="73">
        <f t="shared" si="2"/>
        <v>-9387947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-26127643</v>
      </c>
      <c r="X36" s="73">
        <f t="shared" si="2"/>
        <v>-25746240</v>
      </c>
      <c r="Y36" s="73">
        <f t="shared" si="2"/>
        <v>-381403</v>
      </c>
      <c r="Z36" s="170">
        <f>+IF(X36&lt;&gt;0,+(Y36/X36)*100,0)</f>
        <v>1.4813930111736704</v>
      </c>
      <c r="AA36" s="74">
        <f>SUM(AA31:AA35)</f>
        <v>-34786684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-22542309</v>
      </c>
      <c r="D38" s="153">
        <f>+D17+D27+D36</f>
        <v>0</v>
      </c>
      <c r="E38" s="99">
        <f t="shared" si="3"/>
        <v>121030210</v>
      </c>
      <c r="F38" s="100">
        <f t="shared" si="3"/>
        <v>51592401</v>
      </c>
      <c r="G38" s="100">
        <f t="shared" si="3"/>
        <v>20009014</v>
      </c>
      <c r="H38" s="100">
        <f t="shared" si="3"/>
        <v>-59460938</v>
      </c>
      <c r="I38" s="100">
        <f t="shared" si="3"/>
        <v>-20092869</v>
      </c>
      <c r="J38" s="100">
        <f t="shared" si="3"/>
        <v>-59544793</v>
      </c>
      <c r="K38" s="100">
        <f t="shared" si="3"/>
        <v>-13919212</v>
      </c>
      <c r="L38" s="100">
        <f t="shared" si="3"/>
        <v>-14875422</v>
      </c>
      <c r="M38" s="100">
        <f t="shared" si="3"/>
        <v>27664392</v>
      </c>
      <c r="N38" s="100">
        <f t="shared" si="3"/>
        <v>-1130242</v>
      </c>
      <c r="O38" s="100">
        <f t="shared" si="3"/>
        <v>-18691372</v>
      </c>
      <c r="P38" s="100">
        <f t="shared" si="3"/>
        <v>61125276</v>
      </c>
      <c r="Q38" s="100">
        <f t="shared" si="3"/>
        <v>-16910291</v>
      </c>
      <c r="R38" s="100">
        <f t="shared" si="3"/>
        <v>25523613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-35151422</v>
      </c>
      <c r="X38" s="100">
        <f t="shared" si="3"/>
        <v>10262473</v>
      </c>
      <c r="Y38" s="100">
        <f t="shared" si="3"/>
        <v>-45413895</v>
      </c>
      <c r="Z38" s="137">
        <f>+IF(X38&lt;&gt;0,+(Y38/X38)*100,0)</f>
        <v>-442.5238926328966</v>
      </c>
      <c r="AA38" s="102">
        <f>+AA17+AA27+AA36</f>
        <v>51592401</v>
      </c>
    </row>
    <row r="39" spans="1:27" ht="12.75">
      <c r="A39" s="249" t="s">
        <v>200</v>
      </c>
      <c r="B39" s="182"/>
      <c r="C39" s="153">
        <v>67291646</v>
      </c>
      <c r="D39" s="153"/>
      <c r="E39" s="99">
        <v>67291645</v>
      </c>
      <c r="F39" s="100">
        <v>44752655</v>
      </c>
      <c r="G39" s="100">
        <v>44752655</v>
      </c>
      <c r="H39" s="100">
        <v>64761669</v>
      </c>
      <c r="I39" s="100">
        <v>5300731</v>
      </c>
      <c r="J39" s="100">
        <v>44752655</v>
      </c>
      <c r="K39" s="100">
        <v>-14792138</v>
      </c>
      <c r="L39" s="100">
        <v>-28711350</v>
      </c>
      <c r="M39" s="100">
        <v>-43586772</v>
      </c>
      <c r="N39" s="100">
        <v>-14792138</v>
      </c>
      <c r="O39" s="100">
        <v>-15922380</v>
      </c>
      <c r="P39" s="100">
        <v>-34613752</v>
      </c>
      <c r="Q39" s="100">
        <v>26511524</v>
      </c>
      <c r="R39" s="100">
        <v>-15922380</v>
      </c>
      <c r="S39" s="100"/>
      <c r="T39" s="100"/>
      <c r="U39" s="100"/>
      <c r="V39" s="100"/>
      <c r="W39" s="100">
        <v>44752655</v>
      </c>
      <c r="X39" s="100">
        <v>44752655</v>
      </c>
      <c r="Y39" s="100"/>
      <c r="Z39" s="137"/>
      <c r="AA39" s="102">
        <v>44752655</v>
      </c>
    </row>
    <row r="40" spans="1:27" ht="12.75">
      <c r="A40" s="269" t="s">
        <v>201</v>
      </c>
      <c r="B40" s="256"/>
      <c r="C40" s="257">
        <v>44749336</v>
      </c>
      <c r="D40" s="257"/>
      <c r="E40" s="258">
        <v>188321856</v>
      </c>
      <c r="F40" s="259">
        <v>96345057</v>
      </c>
      <c r="G40" s="259">
        <v>64761669</v>
      </c>
      <c r="H40" s="259">
        <v>5300731</v>
      </c>
      <c r="I40" s="259">
        <v>-14792138</v>
      </c>
      <c r="J40" s="259">
        <v>-14792138</v>
      </c>
      <c r="K40" s="259">
        <v>-28711350</v>
      </c>
      <c r="L40" s="259">
        <v>-43586772</v>
      </c>
      <c r="M40" s="259">
        <v>-15922380</v>
      </c>
      <c r="N40" s="259">
        <v>-15922380</v>
      </c>
      <c r="O40" s="259">
        <v>-34613752</v>
      </c>
      <c r="P40" s="259">
        <v>26511524</v>
      </c>
      <c r="Q40" s="259">
        <v>9601233</v>
      </c>
      <c r="R40" s="259">
        <v>9601233</v>
      </c>
      <c r="S40" s="259"/>
      <c r="T40" s="259"/>
      <c r="U40" s="259"/>
      <c r="V40" s="259"/>
      <c r="W40" s="259">
        <v>9601233</v>
      </c>
      <c r="X40" s="259">
        <v>55015129</v>
      </c>
      <c r="Y40" s="259">
        <v>-45413896</v>
      </c>
      <c r="Z40" s="260">
        <v>-82.55</v>
      </c>
      <c r="AA40" s="261">
        <v>96345057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182459910</v>
      </c>
      <c r="D5" s="200">
        <f t="shared" si="0"/>
        <v>0</v>
      </c>
      <c r="E5" s="106">
        <f t="shared" si="0"/>
        <v>258823409</v>
      </c>
      <c r="F5" s="106">
        <f t="shared" si="0"/>
        <v>330166960</v>
      </c>
      <c r="G5" s="106">
        <f t="shared" si="0"/>
        <v>4013386</v>
      </c>
      <c r="H5" s="106">
        <f t="shared" si="0"/>
        <v>17122124</v>
      </c>
      <c r="I5" s="106">
        <f t="shared" si="0"/>
        <v>20780690</v>
      </c>
      <c r="J5" s="106">
        <f t="shared" si="0"/>
        <v>41916200</v>
      </c>
      <c r="K5" s="106">
        <f t="shared" si="0"/>
        <v>21682361</v>
      </c>
      <c r="L5" s="106">
        <f t="shared" si="0"/>
        <v>67401771</v>
      </c>
      <c r="M5" s="106">
        <f t="shared" si="0"/>
        <v>-733257</v>
      </c>
      <c r="N5" s="106">
        <f t="shared" si="0"/>
        <v>88350875</v>
      </c>
      <c r="O5" s="106">
        <f t="shared" si="0"/>
        <v>8730235</v>
      </c>
      <c r="P5" s="106">
        <f t="shared" si="0"/>
        <v>26677455</v>
      </c>
      <c r="Q5" s="106">
        <f t="shared" si="0"/>
        <v>44398668</v>
      </c>
      <c r="R5" s="106">
        <f t="shared" si="0"/>
        <v>79806358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210073433</v>
      </c>
      <c r="X5" s="106">
        <f t="shared" si="0"/>
        <v>247625221</v>
      </c>
      <c r="Y5" s="106">
        <f t="shared" si="0"/>
        <v>-37551788</v>
      </c>
      <c r="Z5" s="201">
        <f>+IF(X5&lt;&gt;0,+(Y5/X5)*100,0)</f>
        <v>-15.164767081621303</v>
      </c>
      <c r="AA5" s="199">
        <f>SUM(AA11:AA18)</f>
        <v>330166960</v>
      </c>
    </row>
    <row r="6" spans="1:27" ht="12.75">
      <c r="A6" s="291" t="s">
        <v>205</v>
      </c>
      <c r="B6" s="142"/>
      <c r="C6" s="62">
        <v>26268002</v>
      </c>
      <c r="D6" s="156"/>
      <c r="E6" s="60">
        <v>18151996</v>
      </c>
      <c r="F6" s="60">
        <v>21130320</v>
      </c>
      <c r="G6" s="60">
        <v>1333999</v>
      </c>
      <c r="H6" s="60">
        <v>2270958</v>
      </c>
      <c r="I6" s="60">
        <v>3067801</v>
      </c>
      <c r="J6" s="60">
        <v>6672758</v>
      </c>
      <c r="K6" s="60">
        <v>5333806</v>
      </c>
      <c r="L6" s="60">
        <v>2789020</v>
      </c>
      <c r="M6" s="60">
        <v>439155</v>
      </c>
      <c r="N6" s="60">
        <v>8561981</v>
      </c>
      <c r="O6" s="60">
        <v>1211231</v>
      </c>
      <c r="P6" s="60">
        <v>197345</v>
      </c>
      <c r="Q6" s="60">
        <v>2170612</v>
      </c>
      <c r="R6" s="60">
        <v>3579188</v>
      </c>
      <c r="S6" s="60"/>
      <c r="T6" s="60"/>
      <c r="U6" s="60"/>
      <c r="V6" s="60"/>
      <c r="W6" s="60">
        <v>18813927</v>
      </c>
      <c r="X6" s="60">
        <v>15847740</v>
      </c>
      <c r="Y6" s="60">
        <v>2966187</v>
      </c>
      <c r="Z6" s="140">
        <v>18.72</v>
      </c>
      <c r="AA6" s="155">
        <v>21130320</v>
      </c>
    </row>
    <row r="7" spans="1:27" ht="12.75">
      <c r="A7" s="291" t="s">
        <v>206</v>
      </c>
      <c r="B7" s="142"/>
      <c r="C7" s="62">
        <v>11983266</v>
      </c>
      <c r="D7" s="156"/>
      <c r="E7" s="60">
        <v>25900000</v>
      </c>
      <c r="F7" s="60">
        <v>30517000</v>
      </c>
      <c r="G7" s="60">
        <v>2019906</v>
      </c>
      <c r="H7" s="60"/>
      <c r="I7" s="60">
        <v>398352</v>
      </c>
      <c r="J7" s="60">
        <v>2418258</v>
      </c>
      <c r="K7" s="60">
        <v>2039996</v>
      </c>
      <c r="L7" s="60">
        <v>1179798</v>
      </c>
      <c r="M7" s="60">
        <v>780787</v>
      </c>
      <c r="N7" s="60">
        <v>4000581</v>
      </c>
      <c r="O7" s="60">
        <v>475826</v>
      </c>
      <c r="P7" s="60">
        <v>540848</v>
      </c>
      <c r="Q7" s="60">
        <v>1269056</v>
      </c>
      <c r="R7" s="60">
        <v>2285730</v>
      </c>
      <c r="S7" s="60"/>
      <c r="T7" s="60"/>
      <c r="U7" s="60"/>
      <c r="V7" s="60"/>
      <c r="W7" s="60">
        <v>8704569</v>
      </c>
      <c r="X7" s="60">
        <v>22887750</v>
      </c>
      <c r="Y7" s="60">
        <v>-14183181</v>
      </c>
      <c r="Z7" s="140">
        <v>-61.97</v>
      </c>
      <c r="AA7" s="155">
        <v>30517000</v>
      </c>
    </row>
    <row r="8" spans="1:27" ht="12.75">
      <c r="A8" s="291" t="s">
        <v>207</v>
      </c>
      <c r="B8" s="142"/>
      <c r="C8" s="62">
        <v>37190714</v>
      </c>
      <c r="D8" s="156"/>
      <c r="E8" s="60">
        <v>43500000</v>
      </c>
      <c r="F8" s="60">
        <v>41304117</v>
      </c>
      <c r="G8" s="60">
        <v>659481</v>
      </c>
      <c r="H8" s="60"/>
      <c r="I8" s="60">
        <v>1638109</v>
      </c>
      <c r="J8" s="60">
        <v>2297590</v>
      </c>
      <c r="K8" s="60">
        <v>1924633</v>
      </c>
      <c r="L8" s="60">
        <v>31687467</v>
      </c>
      <c r="M8" s="60">
        <v>-12242912</v>
      </c>
      <c r="N8" s="60">
        <v>21369188</v>
      </c>
      <c r="O8" s="60">
        <v>1737635</v>
      </c>
      <c r="P8" s="60">
        <v>6423008</v>
      </c>
      <c r="Q8" s="60">
        <v>3224210</v>
      </c>
      <c r="R8" s="60">
        <v>11384853</v>
      </c>
      <c r="S8" s="60"/>
      <c r="T8" s="60"/>
      <c r="U8" s="60"/>
      <c r="V8" s="60"/>
      <c r="W8" s="60">
        <v>35051631</v>
      </c>
      <c r="X8" s="60">
        <v>30978088</v>
      </c>
      <c r="Y8" s="60">
        <v>4073543</v>
      </c>
      <c r="Z8" s="140">
        <v>13.15</v>
      </c>
      <c r="AA8" s="155">
        <v>41304117</v>
      </c>
    </row>
    <row r="9" spans="1:27" ht="12.75">
      <c r="A9" s="291" t="s">
        <v>208</v>
      </c>
      <c r="B9" s="142"/>
      <c r="C9" s="62">
        <v>32481656</v>
      </c>
      <c r="D9" s="156"/>
      <c r="E9" s="60">
        <v>68324413</v>
      </c>
      <c r="F9" s="60">
        <v>75084072</v>
      </c>
      <c r="G9" s="60"/>
      <c r="H9" s="60">
        <v>2783599</v>
      </c>
      <c r="I9" s="60">
        <v>4213111</v>
      </c>
      <c r="J9" s="60">
        <v>6996710</v>
      </c>
      <c r="K9" s="60">
        <v>7637756</v>
      </c>
      <c r="L9" s="60">
        <v>3916282</v>
      </c>
      <c r="M9" s="60">
        <v>4765697</v>
      </c>
      <c r="N9" s="60">
        <v>16319735</v>
      </c>
      <c r="O9" s="60">
        <v>1065751</v>
      </c>
      <c r="P9" s="60">
        <v>6311310</v>
      </c>
      <c r="Q9" s="60">
        <v>25754447</v>
      </c>
      <c r="R9" s="60">
        <v>33131508</v>
      </c>
      <c r="S9" s="60"/>
      <c r="T9" s="60"/>
      <c r="U9" s="60"/>
      <c r="V9" s="60"/>
      <c r="W9" s="60">
        <v>56447953</v>
      </c>
      <c r="X9" s="60">
        <v>56313054</v>
      </c>
      <c r="Y9" s="60">
        <v>134899</v>
      </c>
      <c r="Z9" s="140">
        <v>0.24</v>
      </c>
      <c r="AA9" s="155">
        <v>75084072</v>
      </c>
    </row>
    <row r="10" spans="1:27" ht="12.75">
      <c r="A10" s="291" t="s">
        <v>209</v>
      </c>
      <c r="B10" s="142"/>
      <c r="C10" s="62"/>
      <c r="D10" s="156"/>
      <c r="E10" s="60">
        <v>20000000</v>
      </c>
      <c r="F10" s="60">
        <v>24345000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18258750</v>
      </c>
      <c r="Y10" s="60">
        <v>-18258750</v>
      </c>
      <c r="Z10" s="140">
        <v>-100</v>
      </c>
      <c r="AA10" s="155">
        <v>24345000</v>
      </c>
    </row>
    <row r="11" spans="1:27" ht="12.75">
      <c r="A11" s="292" t="s">
        <v>210</v>
      </c>
      <c r="B11" s="142"/>
      <c r="C11" s="293">
        <f aca="true" t="shared" si="1" ref="C11:Y11">SUM(C6:C10)</f>
        <v>107923638</v>
      </c>
      <c r="D11" s="294">
        <f t="shared" si="1"/>
        <v>0</v>
      </c>
      <c r="E11" s="295">
        <f t="shared" si="1"/>
        <v>175876409</v>
      </c>
      <c r="F11" s="295">
        <f t="shared" si="1"/>
        <v>192380509</v>
      </c>
      <c r="G11" s="295">
        <f t="shared" si="1"/>
        <v>4013386</v>
      </c>
      <c r="H11" s="295">
        <f t="shared" si="1"/>
        <v>5054557</v>
      </c>
      <c r="I11" s="295">
        <f t="shared" si="1"/>
        <v>9317373</v>
      </c>
      <c r="J11" s="295">
        <f t="shared" si="1"/>
        <v>18385316</v>
      </c>
      <c r="K11" s="295">
        <f t="shared" si="1"/>
        <v>16936191</v>
      </c>
      <c r="L11" s="295">
        <f t="shared" si="1"/>
        <v>39572567</v>
      </c>
      <c r="M11" s="295">
        <f t="shared" si="1"/>
        <v>-6257273</v>
      </c>
      <c r="N11" s="295">
        <f t="shared" si="1"/>
        <v>50251485</v>
      </c>
      <c r="O11" s="295">
        <f t="shared" si="1"/>
        <v>4490443</v>
      </c>
      <c r="P11" s="295">
        <f t="shared" si="1"/>
        <v>13472511</v>
      </c>
      <c r="Q11" s="295">
        <f t="shared" si="1"/>
        <v>32418325</v>
      </c>
      <c r="R11" s="295">
        <f t="shared" si="1"/>
        <v>50381279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119018080</v>
      </c>
      <c r="X11" s="295">
        <f t="shared" si="1"/>
        <v>144285382</v>
      </c>
      <c r="Y11" s="295">
        <f t="shared" si="1"/>
        <v>-25267302</v>
      </c>
      <c r="Z11" s="296">
        <f>+IF(X11&lt;&gt;0,+(Y11/X11)*100,0)</f>
        <v>-17.512031814837627</v>
      </c>
      <c r="AA11" s="297">
        <f>SUM(AA6:AA10)</f>
        <v>192380509</v>
      </c>
    </row>
    <row r="12" spans="1:27" ht="12.75">
      <c r="A12" s="298" t="s">
        <v>211</v>
      </c>
      <c r="B12" s="136"/>
      <c r="C12" s="62">
        <v>13113293</v>
      </c>
      <c r="D12" s="156"/>
      <c r="E12" s="60">
        <v>13700000</v>
      </c>
      <c r="F12" s="60">
        <v>6000000</v>
      </c>
      <c r="G12" s="60"/>
      <c r="H12" s="60">
        <v>199843</v>
      </c>
      <c r="I12" s="60">
        <v>655900</v>
      </c>
      <c r="J12" s="60">
        <v>855743</v>
      </c>
      <c r="K12" s="60">
        <v>840475</v>
      </c>
      <c r="L12" s="60">
        <v>1963224</v>
      </c>
      <c r="M12" s="60">
        <v>1249854</v>
      </c>
      <c r="N12" s="60">
        <v>4053553</v>
      </c>
      <c r="O12" s="60">
        <v>1050881</v>
      </c>
      <c r="P12" s="60">
        <v>838062</v>
      </c>
      <c r="Q12" s="60">
        <v>1372479</v>
      </c>
      <c r="R12" s="60">
        <v>3261422</v>
      </c>
      <c r="S12" s="60"/>
      <c r="T12" s="60"/>
      <c r="U12" s="60"/>
      <c r="V12" s="60"/>
      <c r="W12" s="60">
        <v>8170718</v>
      </c>
      <c r="X12" s="60">
        <v>4500000</v>
      </c>
      <c r="Y12" s="60">
        <v>3670718</v>
      </c>
      <c r="Z12" s="140">
        <v>81.57</v>
      </c>
      <c r="AA12" s="155">
        <v>6000000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59177947</v>
      </c>
      <c r="D15" s="156"/>
      <c r="E15" s="60">
        <v>62247000</v>
      </c>
      <c r="F15" s="60">
        <v>124295138</v>
      </c>
      <c r="G15" s="60"/>
      <c r="H15" s="60">
        <v>11867724</v>
      </c>
      <c r="I15" s="60">
        <v>10807417</v>
      </c>
      <c r="J15" s="60">
        <v>22675141</v>
      </c>
      <c r="K15" s="60">
        <v>3905695</v>
      </c>
      <c r="L15" s="60">
        <v>25865980</v>
      </c>
      <c r="M15" s="60">
        <v>1079162</v>
      </c>
      <c r="N15" s="60">
        <v>30850837</v>
      </c>
      <c r="O15" s="60">
        <v>3188911</v>
      </c>
      <c r="P15" s="60">
        <v>12366882</v>
      </c>
      <c r="Q15" s="60">
        <v>10607864</v>
      </c>
      <c r="R15" s="60">
        <v>26163657</v>
      </c>
      <c r="S15" s="60"/>
      <c r="T15" s="60"/>
      <c r="U15" s="60"/>
      <c r="V15" s="60"/>
      <c r="W15" s="60">
        <v>79689635</v>
      </c>
      <c r="X15" s="60">
        <v>93221354</v>
      </c>
      <c r="Y15" s="60">
        <v>-13531719</v>
      </c>
      <c r="Z15" s="140">
        <v>-14.52</v>
      </c>
      <c r="AA15" s="155">
        <v>124295138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2245032</v>
      </c>
      <c r="D18" s="276"/>
      <c r="E18" s="82">
        <v>7000000</v>
      </c>
      <c r="F18" s="82">
        <v>7491313</v>
      </c>
      <c r="G18" s="82"/>
      <c r="H18" s="82"/>
      <c r="I18" s="82"/>
      <c r="J18" s="82"/>
      <c r="K18" s="82"/>
      <c r="L18" s="82"/>
      <c r="M18" s="82">
        <v>3195000</v>
      </c>
      <c r="N18" s="82">
        <v>3195000</v>
      </c>
      <c r="O18" s="82"/>
      <c r="P18" s="82"/>
      <c r="Q18" s="82"/>
      <c r="R18" s="82"/>
      <c r="S18" s="82"/>
      <c r="T18" s="82"/>
      <c r="U18" s="82"/>
      <c r="V18" s="82"/>
      <c r="W18" s="82">
        <v>3195000</v>
      </c>
      <c r="X18" s="82">
        <v>5618485</v>
      </c>
      <c r="Y18" s="82">
        <v>-2423485</v>
      </c>
      <c r="Z18" s="270">
        <v>-43.13</v>
      </c>
      <c r="AA18" s="278">
        <v>7491313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63128822</v>
      </c>
      <c r="D20" s="154">
        <f t="shared" si="2"/>
        <v>0</v>
      </c>
      <c r="E20" s="100">
        <f t="shared" si="2"/>
        <v>35054656</v>
      </c>
      <c r="F20" s="100">
        <f t="shared" si="2"/>
        <v>34872845</v>
      </c>
      <c r="G20" s="100">
        <f t="shared" si="2"/>
        <v>0</v>
      </c>
      <c r="H20" s="100">
        <f t="shared" si="2"/>
        <v>4521629</v>
      </c>
      <c r="I20" s="100">
        <f t="shared" si="2"/>
        <v>2092005</v>
      </c>
      <c r="J20" s="100">
        <f t="shared" si="2"/>
        <v>6613634</v>
      </c>
      <c r="K20" s="100">
        <f t="shared" si="2"/>
        <v>1060431</v>
      </c>
      <c r="L20" s="100">
        <f t="shared" si="2"/>
        <v>18568</v>
      </c>
      <c r="M20" s="100">
        <f t="shared" si="2"/>
        <v>3465926</v>
      </c>
      <c r="N20" s="100">
        <f t="shared" si="2"/>
        <v>4544925</v>
      </c>
      <c r="O20" s="100">
        <f t="shared" si="2"/>
        <v>4030</v>
      </c>
      <c r="P20" s="100">
        <f t="shared" si="2"/>
        <v>5776106</v>
      </c>
      <c r="Q20" s="100">
        <f t="shared" si="2"/>
        <v>1105047</v>
      </c>
      <c r="R20" s="100">
        <f t="shared" si="2"/>
        <v>6885183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18043742</v>
      </c>
      <c r="X20" s="100">
        <f t="shared" si="2"/>
        <v>26154634</v>
      </c>
      <c r="Y20" s="100">
        <f t="shared" si="2"/>
        <v>-8110892</v>
      </c>
      <c r="Z20" s="137">
        <f>+IF(X20&lt;&gt;0,+(Y20/X20)*100,0)</f>
        <v>-31.011299947840982</v>
      </c>
      <c r="AA20" s="153">
        <f>SUM(AA26:AA33)</f>
        <v>34872845</v>
      </c>
    </row>
    <row r="21" spans="1:27" ht="12.75">
      <c r="A21" s="291" t="s">
        <v>205</v>
      </c>
      <c r="B21" s="142"/>
      <c r="C21" s="62">
        <v>11372167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>
        <v>375884</v>
      </c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>
        <v>15380218</v>
      </c>
      <c r="D23" s="156"/>
      <c r="E23" s="60">
        <v>4500000</v>
      </c>
      <c r="F23" s="60">
        <v>500000</v>
      </c>
      <c r="G23" s="60"/>
      <c r="H23" s="60"/>
      <c r="I23" s="60"/>
      <c r="J23" s="60"/>
      <c r="K23" s="60"/>
      <c r="L23" s="60">
        <v>18568</v>
      </c>
      <c r="M23" s="60">
        <v>25710</v>
      </c>
      <c r="N23" s="60">
        <v>44278</v>
      </c>
      <c r="O23" s="60">
        <v>4030</v>
      </c>
      <c r="P23" s="60">
        <v>18253</v>
      </c>
      <c r="Q23" s="60">
        <v>63384</v>
      </c>
      <c r="R23" s="60">
        <v>85667</v>
      </c>
      <c r="S23" s="60"/>
      <c r="T23" s="60"/>
      <c r="U23" s="60"/>
      <c r="V23" s="60"/>
      <c r="W23" s="60">
        <v>129945</v>
      </c>
      <c r="X23" s="60">
        <v>375000</v>
      </c>
      <c r="Y23" s="60">
        <v>-245055</v>
      </c>
      <c r="Z23" s="140">
        <v>-65.35</v>
      </c>
      <c r="AA23" s="155">
        <v>500000</v>
      </c>
    </row>
    <row r="24" spans="1:27" ht="12.75">
      <c r="A24" s="291" t="s">
        <v>208</v>
      </c>
      <c r="B24" s="142"/>
      <c r="C24" s="62">
        <v>584092</v>
      </c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27712361</v>
      </c>
      <c r="D26" s="294">
        <f t="shared" si="3"/>
        <v>0</v>
      </c>
      <c r="E26" s="295">
        <f t="shared" si="3"/>
        <v>4500000</v>
      </c>
      <c r="F26" s="295">
        <f t="shared" si="3"/>
        <v>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18568</v>
      </c>
      <c r="M26" s="295">
        <f t="shared" si="3"/>
        <v>25710</v>
      </c>
      <c r="N26" s="295">
        <f t="shared" si="3"/>
        <v>44278</v>
      </c>
      <c r="O26" s="295">
        <f t="shared" si="3"/>
        <v>4030</v>
      </c>
      <c r="P26" s="295">
        <f t="shared" si="3"/>
        <v>18253</v>
      </c>
      <c r="Q26" s="295">
        <f t="shared" si="3"/>
        <v>63384</v>
      </c>
      <c r="R26" s="295">
        <f t="shared" si="3"/>
        <v>85667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129945</v>
      </c>
      <c r="X26" s="295">
        <f t="shared" si="3"/>
        <v>375000</v>
      </c>
      <c r="Y26" s="295">
        <f t="shared" si="3"/>
        <v>-245055</v>
      </c>
      <c r="Z26" s="296">
        <f>+IF(X26&lt;&gt;0,+(Y26/X26)*100,0)</f>
        <v>-65.348</v>
      </c>
      <c r="AA26" s="297">
        <f>SUM(AA21:AA25)</f>
        <v>500000</v>
      </c>
    </row>
    <row r="27" spans="1:27" ht="12.75">
      <c r="A27" s="298" t="s">
        <v>211</v>
      </c>
      <c r="B27" s="147"/>
      <c r="C27" s="62">
        <v>33585725</v>
      </c>
      <c r="D27" s="156"/>
      <c r="E27" s="60">
        <v>25258841</v>
      </c>
      <c r="F27" s="60">
        <v>23819845</v>
      </c>
      <c r="G27" s="60"/>
      <c r="H27" s="60">
        <v>4521629</v>
      </c>
      <c r="I27" s="60">
        <v>2092005</v>
      </c>
      <c r="J27" s="60">
        <v>6613634</v>
      </c>
      <c r="K27" s="60">
        <v>1060431</v>
      </c>
      <c r="L27" s="60"/>
      <c r="M27" s="60">
        <v>1740216</v>
      </c>
      <c r="N27" s="60">
        <v>2800647</v>
      </c>
      <c r="O27" s="60"/>
      <c r="P27" s="60">
        <v>712840</v>
      </c>
      <c r="Q27" s="60">
        <v>1041663</v>
      </c>
      <c r="R27" s="60">
        <v>1754503</v>
      </c>
      <c r="S27" s="60"/>
      <c r="T27" s="60"/>
      <c r="U27" s="60"/>
      <c r="V27" s="60"/>
      <c r="W27" s="60">
        <v>11168784</v>
      </c>
      <c r="X27" s="60">
        <v>17864884</v>
      </c>
      <c r="Y27" s="60">
        <v>-6696100</v>
      </c>
      <c r="Z27" s="140">
        <v>-37.48</v>
      </c>
      <c r="AA27" s="155">
        <v>23819845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1830736</v>
      </c>
      <c r="D30" s="156"/>
      <c r="E30" s="60">
        <v>5295815</v>
      </c>
      <c r="F30" s="60">
        <v>7358000</v>
      </c>
      <c r="G30" s="60"/>
      <c r="H30" s="60"/>
      <c r="I30" s="60"/>
      <c r="J30" s="60"/>
      <c r="K30" s="60"/>
      <c r="L30" s="60"/>
      <c r="M30" s="60">
        <v>1700000</v>
      </c>
      <c r="N30" s="60">
        <v>1700000</v>
      </c>
      <c r="O30" s="60"/>
      <c r="P30" s="60">
        <v>5045013</v>
      </c>
      <c r="Q30" s="60"/>
      <c r="R30" s="60">
        <v>5045013</v>
      </c>
      <c r="S30" s="60"/>
      <c r="T30" s="60"/>
      <c r="U30" s="60"/>
      <c r="V30" s="60"/>
      <c r="W30" s="60">
        <v>6745013</v>
      </c>
      <c r="X30" s="60">
        <v>5518500</v>
      </c>
      <c r="Y30" s="60">
        <v>1226513</v>
      </c>
      <c r="Z30" s="140">
        <v>22.23</v>
      </c>
      <c r="AA30" s="155">
        <v>7358000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>
        <v>3195000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2396250</v>
      </c>
      <c r="Y33" s="82">
        <v>-2396250</v>
      </c>
      <c r="Z33" s="270">
        <v>-100</v>
      </c>
      <c r="AA33" s="278">
        <v>3195000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37640169</v>
      </c>
      <c r="D36" s="156">
        <f t="shared" si="4"/>
        <v>0</v>
      </c>
      <c r="E36" s="60">
        <f t="shared" si="4"/>
        <v>18151996</v>
      </c>
      <c r="F36" s="60">
        <f t="shared" si="4"/>
        <v>21130320</v>
      </c>
      <c r="G36" s="60">
        <f t="shared" si="4"/>
        <v>1333999</v>
      </c>
      <c r="H36" s="60">
        <f t="shared" si="4"/>
        <v>2270958</v>
      </c>
      <c r="I36" s="60">
        <f t="shared" si="4"/>
        <v>3067801</v>
      </c>
      <c r="J36" s="60">
        <f t="shared" si="4"/>
        <v>6672758</v>
      </c>
      <c r="K36" s="60">
        <f t="shared" si="4"/>
        <v>5333806</v>
      </c>
      <c r="L36" s="60">
        <f t="shared" si="4"/>
        <v>2789020</v>
      </c>
      <c r="M36" s="60">
        <f t="shared" si="4"/>
        <v>439155</v>
      </c>
      <c r="N36" s="60">
        <f t="shared" si="4"/>
        <v>8561981</v>
      </c>
      <c r="O36" s="60">
        <f t="shared" si="4"/>
        <v>1211231</v>
      </c>
      <c r="P36" s="60">
        <f t="shared" si="4"/>
        <v>197345</v>
      </c>
      <c r="Q36" s="60">
        <f t="shared" si="4"/>
        <v>2170612</v>
      </c>
      <c r="R36" s="60">
        <f t="shared" si="4"/>
        <v>3579188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18813927</v>
      </c>
      <c r="X36" s="60">
        <f t="shared" si="4"/>
        <v>15847740</v>
      </c>
      <c r="Y36" s="60">
        <f t="shared" si="4"/>
        <v>2966187</v>
      </c>
      <c r="Z36" s="140">
        <f aca="true" t="shared" si="5" ref="Z36:Z49">+IF(X36&lt;&gt;0,+(Y36/X36)*100,0)</f>
        <v>18.716782329846403</v>
      </c>
      <c r="AA36" s="155">
        <f>AA6+AA21</f>
        <v>21130320</v>
      </c>
    </row>
    <row r="37" spans="1:27" ht="12.75">
      <c r="A37" s="291" t="s">
        <v>206</v>
      </c>
      <c r="B37" s="142"/>
      <c r="C37" s="62">
        <f t="shared" si="4"/>
        <v>12359150</v>
      </c>
      <c r="D37" s="156">
        <f t="shared" si="4"/>
        <v>0</v>
      </c>
      <c r="E37" s="60">
        <f t="shared" si="4"/>
        <v>25900000</v>
      </c>
      <c r="F37" s="60">
        <f t="shared" si="4"/>
        <v>30517000</v>
      </c>
      <c r="G37" s="60">
        <f t="shared" si="4"/>
        <v>2019906</v>
      </c>
      <c r="H37" s="60">
        <f t="shared" si="4"/>
        <v>0</v>
      </c>
      <c r="I37" s="60">
        <f t="shared" si="4"/>
        <v>398352</v>
      </c>
      <c r="J37" s="60">
        <f t="shared" si="4"/>
        <v>2418258</v>
      </c>
      <c r="K37" s="60">
        <f t="shared" si="4"/>
        <v>2039996</v>
      </c>
      <c r="L37" s="60">
        <f t="shared" si="4"/>
        <v>1179798</v>
      </c>
      <c r="M37" s="60">
        <f t="shared" si="4"/>
        <v>780787</v>
      </c>
      <c r="N37" s="60">
        <f t="shared" si="4"/>
        <v>4000581</v>
      </c>
      <c r="O37" s="60">
        <f t="shared" si="4"/>
        <v>475826</v>
      </c>
      <c r="P37" s="60">
        <f t="shared" si="4"/>
        <v>540848</v>
      </c>
      <c r="Q37" s="60">
        <f t="shared" si="4"/>
        <v>1269056</v>
      </c>
      <c r="R37" s="60">
        <f t="shared" si="4"/>
        <v>2285730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8704569</v>
      </c>
      <c r="X37" s="60">
        <f t="shared" si="4"/>
        <v>22887750</v>
      </c>
      <c r="Y37" s="60">
        <f t="shared" si="4"/>
        <v>-14183181</v>
      </c>
      <c r="Z37" s="140">
        <f t="shared" si="5"/>
        <v>-61.96843726447554</v>
      </c>
      <c r="AA37" s="155">
        <f>AA7+AA22</f>
        <v>30517000</v>
      </c>
    </row>
    <row r="38" spans="1:27" ht="12.75">
      <c r="A38" s="291" t="s">
        <v>207</v>
      </c>
      <c r="B38" s="142"/>
      <c r="C38" s="62">
        <f t="shared" si="4"/>
        <v>52570932</v>
      </c>
      <c r="D38" s="156">
        <f t="shared" si="4"/>
        <v>0</v>
      </c>
      <c r="E38" s="60">
        <f t="shared" si="4"/>
        <v>48000000</v>
      </c>
      <c r="F38" s="60">
        <f t="shared" si="4"/>
        <v>41804117</v>
      </c>
      <c r="G38" s="60">
        <f t="shared" si="4"/>
        <v>659481</v>
      </c>
      <c r="H38" s="60">
        <f t="shared" si="4"/>
        <v>0</v>
      </c>
      <c r="I38" s="60">
        <f t="shared" si="4"/>
        <v>1638109</v>
      </c>
      <c r="J38" s="60">
        <f t="shared" si="4"/>
        <v>2297590</v>
      </c>
      <c r="K38" s="60">
        <f t="shared" si="4"/>
        <v>1924633</v>
      </c>
      <c r="L38" s="60">
        <f t="shared" si="4"/>
        <v>31706035</v>
      </c>
      <c r="M38" s="60">
        <f t="shared" si="4"/>
        <v>-12217202</v>
      </c>
      <c r="N38" s="60">
        <f t="shared" si="4"/>
        <v>21413466</v>
      </c>
      <c r="O38" s="60">
        <f t="shared" si="4"/>
        <v>1741665</v>
      </c>
      <c r="P38" s="60">
        <f t="shared" si="4"/>
        <v>6441261</v>
      </c>
      <c r="Q38" s="60">
        <f t="shared" si="4"/>
        <v>3287594</v>
      </c>
      <c r="R38" s="60">
        <f t="shared" si="4"/>
        <v>11470520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35181576</v>
      </c>
      <c r="X38" s="60">
        <f t="shared" si="4"/>
        <v>31353088</v>
      </c>
      <c r="Y38" s="60">
        <f t="shared" si="4"/>
        <v>3828488</v>
      </c>
      <c r="Z38" s="140">
        <f t="shared" si="5"/>
        <v>12.21088015317662</v>
      </c>
      <c r="AA38" s="155">
        <f>AA8+AA23</f>
        <v>41804117</v>
      </c>
    </row>
    <row r="39" spans="1:27" ht="12.75">
      <c r="A39" s="291" t="s">
        <v>208</v>
      </c>
      <c r="B39" s="142"/>
      <c r="C39" s="62">
        <f t="shared" si="4"/>
        <v>33065748</v>
      </c>
      <c r="D39" s="156">
        <f t="shared" si="4"/>
        <v>0</v>
      </c>
      <c r="E39" s="60">
        <f t="shared" si="4"/>
        <v>68324413</v>
      </c>
      <c r="F39" s="60">
        <f t="shared" si="4"/>
        <v>75084072</v>
      </c>
      <c r="G39" s="60">
        <f t="shared" si="4"/>
        <v>0</v>
      </c>
      <c r="H39" s="60">
        <f t="shared" si="4"/>
        <v>2783599</v>
      </c>
      <c r="I39" s="60">
        <f t="shared" si="4"/>
        <v>4213111</v>
      </c>
      <c r="J39" s="60">
        <f t="shared" si="4"/>
        <v>6996710</v>
      </c>
      <c r="K39" s="60">
        <f t="shared" si="4"/>
        <v>7637756</v>
      </c>
      <c r="L39" s="60">
        <f t="shared" si="4"/>
        <v>3916282</v>
      </c>
      <c r="M39" s="60">
        <f t="shared" si="4"/>
        <v>4765697</v>
      </c>
      <c r="N39" s="60">
        <f t="shared" si="4"/>
        <v>16319735</v>
      </c>
      <c r="O39" s="60">
        <f t="shared" si="4"/>
        <v>1065751</v>
      </c>
      <c r="P39" s="60">
        <f t="shared" si="4"/>
        <v>6311310</v>
      </c>
      <c r="Q39" s="60">
        <f t="shared" si="4"/>
        <v>25754447</v>
      </c>
      <c r="R39" s="60">
        <f t="shared" si="4"/>
        <v>33131508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56447953</v>
      </c>
      <c r="X39" s="60">
        <f t="shared" si="4"/>
        <v>56313054</v>
      </c>
      <c r="Y39" s="60">
        <f t="shared" si="4"/>
        <v>134899</v>
      </c>
      <c r="Z39" s="140">
        <f t="shared" si="5"/>
        <v>0.23955191632831704</v>
      </c>
      <c r="AA39" s="155">
        <f>AA9+AA24</f>
        <v>75084072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20000000</v>
      </c>
      <c r="F40" s="60">
        <f t="shared" si="4"/>
        <v>24345000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18258750</v>
      </c>
      <c r="Y40" s="60">
        <f t="shared" si="4"/>
        <v>-18258750</v>
      </c>
      <c r="Z40" s="140">
        <f t="shared" si="5"/>
        <v>-100</v>
      </c>
      <c r="AA40" s="155">
        <f>AA10+AA25</f>
        <v>24345000</v>
      </c>
    </row>
    <row r="41" spans="1:27" ht="12.75">
      <c r="A41" s="292" t="s">
        <v>210</v>
      </c>
      <c r="B41" s="142"/>
      <c r="C41" s="293">
        <f aca="true" t="shared" si="6" ref="C41:Y41">SUM(C36:C40)</f>
        <v>135635999</v>
      </c>
      <c r="D41" s="294">
        <f t="shared" si="6"/>
        <v>0</v>
      </c>
      <c r="E41" s="295">
        <f t="shared" si="6"/>
        <v>180376409</v>
      </c>
      <c r="F41" s="295">
        <f t="shared" si="6"/>
        <v>192880509</v>
      </c>
      <c r="G41" s="295">
        <f t="shared" si="6"/>
        <v>4013386</v>
      </c>
      <c r="H41" s="295">
        <f t="shared" si="6"/>
        <v>5054557</v>
      </c>
      <c r="I41" s="295">
        <f t="shared" si="6"/>
        <v>9317373</v>
      </c>
      <c r="J41" s="295">
        <f t="shared" si="6"/>
        <v>18385316</v>
      </c>
      <c r="K41" s="295">
        <f t="shared" si="6"/>
        <v>16936191</v>
      </c>
      <c r="L41" s="295">
        <f t="shared" si="6"/>
        <v>39591135</v>
      </c>
      <c r="M41" s="295">
        <f t="shared" si="6"/>
        <v>-6231563</v>
      </c>
      <c r="N41" s="295">
        <f t="shared" si="6"/>
        <v>50295763</v>
      </c>
      <c r="O41" s="295">
        <f t="shared" si="6"/>
        <v>4494473</v>
      </c>
      <c r="P41" s="295">
        <f t="shared" si="6"/>
        <v>13490764</v>
      </c>
      <c r="Q41" s="295">
        <f t="shared" si="6"/>
        <v>32481709</v>
      </c>
      <c r="R41" s="295">
        <f t="shared" si="6"/>
        <v>50466946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119148025</v>
      </c>
      <c r="X41" s="295">
        <f t="shared" si="6"/>
        <v>144660382</v>
      </c>
      <c r="Y41" s="295">
        <f t="shared" si="6"/>
        <v>-25512357</v>
      </c>
      <c r="Z41" s="296">
        <f t="shared" si="5"/>
        <v>-17.63603596733209</v>
      </c>
      <c r="AA41" s="297">
        <f>SUM(AA36:AA40)</f>
        <v>192880509</v>
      </c>
    </row>
    <row r="42" spans="1:27" ht="12.75">
      <c r="A42" s="298" t="s">
        <v>211</v>
      </c>
      <c r="B42" s="136"/>
      <c r="C42" s="95">
        <f aca="true" t="shared" si="7" ref="C42:Y48">C12+C27</f>
        <v>46699018</v>
      </c>
      <c r="D42" s="129">
        <f t="shared" si="7"/>
        <v>0</v>
      </c>
      <c r="E42" s="54">
        <f t="shared" si="7"/>
        <v>38958841</v>
      </c>
      <c r="F42" s="54">
        <f t="shared" si="7"/>
        <v>29819845</v>
      </c>
      <c r="G42" s="54">
        <f t="shared" si="7"/>
        <v>0</v>
      </c>
      <c r="H42" s="54">
        <f t="shared" si="7"/>
        <v>4721472</v>
      </c>
      <c r="I42" s="54">
        <f t="shared" si="7"/>
        <v>2747905</v>
      </c>
      <c r="J42" s="54">
        <f t="shared" si="7"/>
        <v>7469377</v>
      </c>
      <c r="K42" s="54">
        <f t="shared" si="7"/>
        <v>1900906</v>
      </c>
      <c r="L42" s="54">
        <f t="shared" si="7"/>
        <v>1963224</v>
      </c>
      <c r="M42" s="54">
        <f t="shared" si="7"/>
        <v>2990070</v>
      </c>
      <c r="N42" s="54">
        <f t="shared" si="7"/>
        <v>6854200</v>
      </c>
      <c r="O42" s="54">
        <f t="shared" si="7"/>
        <v>1050881</v>
      </c>
      <c r="P42" s="54">
        <f t="shared" si="7"/>
        <v>1550902</v>
      </c>
      <c r="Q42" s="54">
        <f t="shared" si="7"/>
        <v>2414142</v>
      </c>
      <c r="R42" s="54">
        <f t="shared" si="7"/>
        <v>5015925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19339502</v>
      </c>
      <c r="X42" s="54">
        <f t="shared" si="7"/>
        <v>22364884</v>
      </c>
      <c r="Y42" s="54">
        <f t="shared" si="7"/>
        <v>-3025382</v>
      </c>
      <c r="Z42" s="184">
        <f t="shared" si="5"/>
        <v>-13.527376220685966</v>
      </c>
      <c r="AA42" s="130">
        <f aca="true" t="shared" si="8" ref="AA42:AA48">AA12+AA27</f>
        <v>29819845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61008683</v>
      </c>
      <c r="D45" s="129">
        <f t="shared" si="7"/>
        <v>0</v>
      </c>
      <c r="E45" s="54">
        <f t="shared" si="7"/>
        <v>67542815</v>
      </c>
      <c r="F45" s="54">
        <f t="shared" si="7"/>
        <v>131653138</v>
      </c>
      <c r="G45" s="54">
        <f t="shared" si="7"/>
        <v>0</v>
      </c>
      <c r="H45" s="54">
        <f t="shared" si="7"/>
        <v>11867724</v>
      </c>
      <c r="I45" s="54">
        <f t="shared" si="7"/>
        <v>10807417</v>
      </c>
      <c r="J45" s="54">
        <f t="shared" si="7"/>
        <v>22675141</v>
      </c>
      <c r="K45" s="54">
        <f t="shared" si="7"/>
        <v>3905695</v>
      </c>
      <c r="L45" s="54">
        <f t="shared" si="7"/>
        <v>25865980</v>
      </c>
      <c r="M45" s="54">
        <f t="shared" si="7"/>
        <v>2779162</v>
      </c>
      <c r="N45" s="54">
        <f t="shared" si="7"/>
        <v>32550837</v>
      </c>
      <c r="O45" s="54">
        <f t="shared" si="7"/>
        <v>3188911</v>
      </c>
      <c r="P45" s="54">
        <f t="shared" si="7"/>
        <v>17411895</v>
      </c>
      <c r="Q45" s="54">
        <f t="shared" si="7"/>
        <v>10607864</v>
      </c>
      <c r="R45" s="54">
        <f t="shared" si="7"/>
        <v>31208670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86434648</v>
      </c>
      <c r="X45" s="54">
        <f t="shared" si="7"/>
        <v>98739854</v>
      </c>
      <c r="Y45" s="54">
        <f t="shared" si="7"/>
        <v>-12305206</v>
      </c>
      <c r="Z45" s="184">
        <f t="shared" si="5"/>
        <v>-12.46224852631441</v>
      </c>
      <c r="AA45" s="130">
        <f t="shared" si="8"/>
        <v>131653138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2245032</v>
      </c>
      <c r="D48" s="129">
        <f t="shared" si="7"/>
        <v>0</v>
      </c>
      <c r="E48" s="54">
        <f t="shared" si="7"/>
        <v>7000000</v>
      </c>
      <c r="F48" s="54">
        <f t="shared" si="7"/>
        <v>10686313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3195000</v>
      </c>
      <c r="N48" s="54">
        <f t="shared" si="7"/>
        <v>3195000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3195000</v>
      </c>
      <c r="X48" s="54">
        <f t="shared" si="7"/>
        <v>8014735</v>
      </c>
      <c r="Y48" s="54">
        <f t="shared" si="7"/>
        <v>-4819735</v>
      </c>
      <c r="Z48" s="184">
        <f t="shared" si="5"/>
        <v>-60.13592464379671</v>
      </c>
      <c r="AA48" s="130">
        <f t="shared" si="8"/>
        <v>10686313</v>
      </c>
    </row>
    <row r="49" spans="1:27" ht="12.75">
      <c r="A49" s="308" t="s">
        <v>220</v>
      </c>
      <c r="B49" s="149"/>
      <c r="C49" s="239">
        <f aca="true" t="shared" si="9" ref="C49:Y49">SUM(C41:C48)</f>
        <v>245588732</v>
      </c>
      <c r="D49" s="218">
        <f t="shared" si="9"/>
        <v>0</v>
      </c>
      <c r="E49" s="220">
        <f t="shared" si="9"/>
        <v>293878065</v>
      </c>
      <c r="F49" s="220">
        <f t="shared" si="9"/>
        <v>365039805</v>
      </c>
      <c r="G49" s="220">
        <f t="shared" si="9"/>
        <v>4013386</v>
      </c>
      <c r="H49" s="220">
        <f t="shared" si="9"/>
        <v>21643753</v>
      </c>
      <c r="I49" s="220">
        <f t="shared" si="9"/>
        <v>22872695</v>
      </c>
      <c r="J49" s="220">
        <f t="shared" si="9"/>
        <v>48529834</v>
      </c>
      <c r="K49" s="220">
        <f t="shared" si="9"/>
        <v>22742792</v>
      </c>
      <c r="L49" s="220">
        <f t="shared" si="9"/>
        <v>67420339</v>
      </c>
      <c r="M49" s="220">
        <f t="shared" si="9"/>
        <v>2732669</v>
      </c>
      <c r="N49" s="220">
        <f t="shared" si="9"/>
        <v>92895800</v>
      </c>
      <c r="O49" s="220">
        <f t="shared" si="9"/>
        <v>8734265</v>
      </c>
      <c r="P49" s="220">
        <f t="shared" si="9"/>
        <v>32453561</v>
      </c>
      <c r="Q49" s="220">
        <f t="shared" si="9"/>
        <v>45503715</v>
      </c>
      <c r="R49" s="220">
        <f t="shared" si="9"/>
        <v>86691541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228117175</v>
      </c>
      <c r="X49" s="220">
        <f t="shared" si="9"/>
        <v>273779855</v>
      </c>
      <c r="Y49" s="220">
        <f t="shared" si="9"/>
        <v>-45662680</v>
      </c>
      <c r="Z49" s="221">
        <f t="shared" si="5"/>
        <v>-16.678612091455744</v>
      </c>
      <c r="AA49" s="222">
        <f>SUM(AA41:AA48)</f>
        <v>365039805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88056250</v>
      </c>
      <c r="F51" s="54">
        <f t="shared" si="10"/>
        <v>77434134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58075601</v>
      </c>
      <c r="Y51" s="54">
        <f t="shared" si="10"/>
        <v>-58075601</v>
      </c>
      <c r="Z51" s="184">
        <f>+IF(X51&lt;&gt;0,+(Y51/X51)*100,0)</f>
        <v>-100</v>
      </c>
      <c r="AA51" s="130">
        <f>SUM(AA57:AA61)</f>
        <v>77434134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88056250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>
        <v>77434134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58075601</v>
      </c>
      <c r="Y56" s="60">
        <v>-58075601</v>
      </c>
      <c r="Z56" s="140">
        <v>-100</v>
      </c>
      <c r="AA56" s="155">
        <v>77434134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88056250</v>
      </c>
      <c r="F57" s="295">
        <f t="shared" si="11"/>
        <v>77434134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58075601</v>
      </c>
      <c r="Y57" s="295">
        <f t="shared" si="11"/>
        <v>-58075601</v>
      </c>
      <c r="Z57" s="296">
        <f>+IF(X57&lt;&gt;0,+(Y57/X57)*100,0)</f>
        <v>-100</v>
      </c>
      <c r="AA57" s="297">
        <f>SUM(AA52:AA56)</f>
        <v>77434134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>
        <v>65000</v>
      </c>
      <c r="E65" s="60">
        <v>17605873</v>
      </c>
      <c r="F65" s="60">
        <v>65000</v>
      </c>
      <c r="G65" s="60">
        <v>1420778</v>
      </c>
      <c r="H65" s="60">
        <v>1434986</v>
      </c>
      <c r="I65" s="60">
        <v>1449336</v>
      </c>
      <c r="J65" s="60">
        <v>4305100</v>
      </c>
      <c r="K65" s="60">
        <v>1463829</v>
      </c>
      <c r="L65" s="60">
        <v>1478467</v>
      </c>
      <c r="M65" s="60">
        <v>1493252</v>
      </c>
      <c r="N65" s="60">
        <v>4435548</v>
      </c>
      <c r="O65" s="60">
        <v>1508184</v>
      </c>
      <c r="P65" s="60">
        <v>1523266</v>
      </c>
      <c r="Q65" s="60">
        <v>1523266</v>
      </c>
      <c r="R65" s="60">
        <v>4554716</v>
      </c>
      <c r="S65" s="60"/>
      <c r="T65" s="60"/>
      <c r="U65" s="60"/>
      <c r="V65" s="60"/>
      <c r="W65" s="60">
        <v>13295364</v>
      </c>
      <c r="X65" s="60">
        <v>48750</v>
      </c>
      <c r="Y65" s="60">
        <v>13246614</v>
      </c>
      <c r="Z65" s="140">
        <v>27172.54</v>
      </c>
      <c r="AA65" s="155"/>
    </row>
    <row r="66" spans="1:27" ht="12.75">
      <c r="A66" s="311" t="s">
        <v>224</v>
      </c>
      <c r="B66" s="316"/>
      <c r="C66" s="273"/>
      <c r="D66" s="274">
        <v>9127938</v>
      </c>
      <c r="E66" s="275">
        <v>78209590</v>
      </c>
      <c r="F66" s="275">
        <v>9127938</v>
      </c>
      <c r="G66" s="275">
        <v>1276118</v>
      </c>
      <c r="H66" s="275">
        <v>3043420</v>
      </c>
      <c r="I66" s="275">
        <v>7686432</v>
      </c>
      <c r="J66" s="275">
        <v>12005970</v>
      </c>
      <c r="K66" s="275">
        <v>12113043</v>
      </c>
      <c r="L66" s="275">
        <v>8037633</v>
      </c>
      <c r="M66" s="275">
        <v>7092111</v>
      </c>
      <c r="N66" s="275">
        <v>27242787</v>
      </c>
      <c r="O66" s="275">
        <v>5174826</v>
      </c>
      <c r="P66" s="275">
        <v>3760629</v>
      </c>
      <c r="Q66" s="275">
        <v>6410443</v>
      </c>
      <c r="R66" s="275">
        <v>15345898</v>
      </c>
      <c r="S66" s="275"/>
      <c r="T66" s="275"/>
      <c r="U66" s="275"/>
      <c r="V66" s="275"/>
      <c r="W66" s="275">
        <v>54594655</v>
      </c>
      <c r="X66" s="275">
        <v>6845954</v>
      </c>
      <c r="Y66" s="275">
        <v>47748701</v>
      </c>
      <c r="Z66" s="140">
        <v>697.47</v>
      </c>
      <c r="AA66" s="277"/>
    </row>
    <row r="67" spans="1:27" ht="12.75">
      <c r="A67" s="311" t="s">
        <v>225</v>
      </c>
      <c r="B67" s="316"/>
      <c r="C67" s="62"/>
      <c r="D67" s="156">
        <v>6354086</v>
      </c>
      <c r="E67" s="60">
        <v>15241010</v>
      </c>
      <c r="F67" s="60">
        <v>6354086</v>
      </c>
      <c r="G67" s="60">
        <v>17997</v>
      </c>
      <c r="H67" s="60">
        <v>232371</v>
      </c>
      <c r="I67" s="60">
        <v>178801</v>
      </c>
      <c r="J67" s="60">
        <v>429169</v>
      </c>
      <c r="K67" s="60">
        <v>275801</v>
      </c>
      <c r="L67" s="60">
        <v>143300</v>
      </c>
      <c r="M67" s="60">
        <v>67751</v>
      </c>
      <c r="N67" s="60">
        <v>486852</v>
      </c>
      <c r="O67" s="60">
        <v>108219</v>
      </c>
      <c r="P67" s="60">
        <v>192040</v>
      </c>
      <c r="Q67" s="60">
        <v>61169</v>
      </c>
      <c r="R67" s="60">
        <v>361428</v>
      </c>
      <c r="S67" s="60"/>
      <c r="T67" s="60"/>
      <c r="U67" s="60"/>
      <c r="V67" s="60"/>
      <c r="W67" s="60">
        <v>1277449</v>
      </c>
      <c r="X67" s="60">
        <v>4765565</v>
      </c>
      <c r="Y67" s="60">
        <v>-3488116</v>
      </c>
      <c r="Z67" s="140">
        <v>-73.19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15547024</v>
      </c>
      <c r="E69" s="220">
        <f t="shared" si="12"/>
        <v>111056473</v>
      </c>
      <c r="F69" s="220">
        <f t="shared" si="12"/>
        <v>15547024</v>
      </c>
      <c r="G69" s="220">
        <f t="shared" si="12"/>
        <v>2714893</v>
      </c>
      <c r="H69" s="220">
        <f t="shared" si="12"/>
        <v>4710777</v>
      </c>
      <c r="I69" s="220">
        <f t="shared" si="12"/>
        <v>9314569</v>
      </c>
      <c r="J69" s="220">
        <f t="shared" si="12"/>
        <v>16740239</v>
      </c>
      <c r="K69" s="220">
        <f t="shared" si="12"/>
        <v>13852673</v>
      </c>
      <c r="L69" s="220">
        <f t="shared" si="12"/>
        <v>9659400</v>
      </c>
      <c r="M69" s="220">
        <f t="shared" si="12"/>
        <v>8653114</v>
      </c>
      <c r="N69" s="220">
        <f t="shared" si="12"/>
        <v>32165187</v>
      </c>
      <c r="O69" s="220">
        <f t="shared" si="12"/>
        <v>6791229</v>
      </c>
      <c r="P69" s="220">
        <f t="shared" si="12"/>
        <v>5475935</v>
      </c>
      <c r="Q69" s="220">
        <f t="shared" si="12"/>
        <v>7994878</v>
      </c>
      <c r="R69" s="220">
        <f t="shared" si="12"/>
        <v>20262042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69167468</v>
      </c>
      <c r="X69" s="220">
        <f t="shared" si="12"/>
        <v>11660269</v>
      </c>
      <c r="Y69" s="220">
        <f t="shared" si="12"/>
        <v>57507199</v>
      </c>
      <c r="Z69" s="221">
        <f>+IF(X69&lt;&gt;0,+(Y69/X69)*100,0)</f>
        <v>493.1892994921472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107923638</v>
      </c>
      <c r="D5" s="357">
        <f t="shared" si="0"/>
        <v>0</v>
      </c>
      <c r="E5" s="356">
        <f t="shared" si="0"/>
        <v>175876409</v>
      </c>
      <c r="F5" s="358">
        <f t="shared" si="0"/>
        <v>192380509</v>
      </c>
      <c r="G5" s="358">
        <f t="shared" si="0"/>
        <v>4013386</v>
      </c>
      <c r="H5" s="356">
        <f t="shared" si="0"/>
        <v>5054557</v>
      </c>
      <c r="I5" s="356">
        <f t="shared" si="0"/>
        <v>9317373</v>
      </c>
      <c r="J5" s="358">
        <f t="shared" si="0"/>
        <v>18385316</v>
      </c>
      <c r="K5" s="358">
        <f t="shared" si="0"/>
        <v>16936191</v>
      </c>
      <c r="L5" s="356">
        <f t="shared" si="0"/>
        <v>39572567</v>
      </c>
      <c r="M5" s="356">
        <f t="shared" si="0"/>
        <v>-6257273</v>
      </c>
      <c r="N5" s="358">
        <f t="shared" si="0"/>
        <v>50251485</v>
      </c>
      <c r="O5" s="358">
        <f t="shared" si="0"/>
        <v>4490443</v>
      </c>
      <c r="P5" s="356">
        <f t="shared" si="0"/>
        <v>13472511</v>
      </c>
      <c r="Q5" s="356">
        <f t="shared" si="0"/>
        <v>32418325</v>
      </c>
      <c r="R5" s="358">
        <f t="shared" si="0"/>
        <v>50381279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119018080</v>
      </c>
      <c r="X5" s="356">
        <f t="shared" si="0"/>
        <v>144285382</v>
      </c>
      <c r="Y5" s="358">
        <f t="shared" si="0"/>
        <v>-25267302</v>
      </c>
      <c r="Z5" s="359">
        <f>+IF(X5&lt;&gt;0,+(Y5/X5)*100,0)</f>
        <v>-17.512031814837627</v>
      </c>
      <c r="AA5" s="360">
        <f>+AA6+AA8+AA11+AA13+AA15</f>
        <v>192380509</v>
      </c>
    </row>
    <row r="6" spans="1:27" ht="12.75">
      <c r="A6" s="361" t="s">
        <v>205</v>
      </c>
      <c r="B6" s="142"/>
      <c r="C6" s="60">
        <f>+C7</f>
        <v>26268002</v>
      </c>
      <c r="D6" s="340">
        <f aca="true" t="shared" si="1" ref="D6:AA6">+D7</f>
        <v>0</v>
      </c>
      <c r="E6" s="60">
        <f t="shared" si="1"/>
        <v>18151996</v>
      </c>
      <c r="F6" s="59">
        <f t="shared" si="1"/>
        <v>21130320</v>
      </c>
      <c r="G6" s="59">
        <f t="shared" si="1"/>
        <v>1333999</v>
      </c>
      <c r="H6" s="60">
        <f t="shared" si="1"/>
        <v>2270958</v>
      </c>
      <c r="I6" s="60">
        <f t="shared" si="1"/>
        <v>3067801</v>
      </c>
      <c r="J6" s="59">
        <f t="shared" si="1"/>
        <v>6672758</v>
      </c>
      <c r="K6" s="59">
        <f t="shared" si="1"/>
        <v>5333806</v>
      </c>
      <c r="L6" s="60">
        <f t="shared" si="1"/>
        <v>2789020</v>
      </c>
      <c r="M6" s="60">
        <f t="shared" si="1"/>
        <v>439155</v>
      </c>
      <c r="N6" s="59">
        <f t="shared" si="1"/>
        <v>8561981</v>
      </c>
      <c r="O6" s="59">
        <f t="shared" si="1"/>
        <v>1211231</v>
      </c>
      <c r="P6" s="60">
        <f t="shared" si="1"/>
        <v>197345</v>
      </c>
      <c r="Q6" s="60">
        <f t="shared" si="1"/>
        <v>2170612</v>
      </c>
      <c r="R6" s="59">
        <f t="shared" si="1"/>
        <v>3579188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18813927</v>
      </c>
      <c r="X6" s="60">
        <f t="shared" si="1"/>
        <v>15847740</v>
      </c>
      <c r="Y6" s="59">
        <f t="shared" si="1"/>
        <v>2966187</v>
      </c>
      <c r="Z6" s="61">
        <f>+IF(X6&lt;&gt;0,+(Y6/X6)*100,0)</f>
        <v>18.716782329846403</v>
      </c>
      <c r="AA6" s="62">
        <f t="shared" si="1"/>
        <v>21130320</v>
      </c>
    </row>
    <row r="7" spans="1:27" ht="12.75">
      <c r="A7" s="291" t="s">
        <v>229</v>
      </c>
      <c r="B7" s="142"/>
      <c r="C7" s="60">
        <v>26268002</v>
      </c>
      <c r="D7" s="340"/>
      <c r="E7" s="60">
        <v>18151996</v>
      </c>
      <c r="F7" s="59">
        <v>21130320</v>
      </c>
      <c r="G7" s="59">
        <v>1333999</v>
      </c>
      <c r="H7" s="60">
        <v>2270958</v>
      </c>
      <c r="I7" s="60">
        <v>3067801</v>
      </c>
      <c r="J7" s="59">
        <v>6672758</v>
      </c>
      <c r="K7" s="59">
        <v>5333806</v>
      </c>
      <c r="L7" s="60">
        <v>2789020</v>
      </c>
      <c r="M7" s="60">
        <v>439155</v>
      </c>
      <c r="N7" s="59">
        <v>8561981</v>
      </c>
      <c r="O7" s="59">
        <v>1211231</v>
      </c>
      <c r="P7" s="60">
        <v>197345</v>
      </c>
      <c r="Q7" s="60">
        <v>2170612</v>
      </c>
      <c r="R7" s="59">
        <v>3579188</v>
      </c>
      <c r="S7" s="59"/>
      <c r="T7" s="60"/>
      <c r="U7" s="60"/>
      <c r="V7" s="59"/>
      <c r="W7" s="59">
        <v>18813927</v>
      </c>
      <c r="X7" s="60">
        <v>15847740</v>
      </c>
      <c r="Y7" s="59">
        <v>2966187</v>
      </c>
      <c r="Z7" s="61">
        <v>18.72</v>
      </c>
      <c r="AA7" s="62">
        <v>21130320</v>
      </c>
    </row>
    <row r="8" spans="1:27" ht="12.75">
      <c r="A8" s="361" t="s">
        <v>206</v>
      </c>
      <c r="B8" s="142"/>
      <c r="C8" s="60">
        <f aca="true" t="shared" si="2" ref="C8:Y8">SUM(C9:C10)</f>
        <v>11983266</v>
      </c>
      <c r="D8" s="340">
        <f t="shared" si="2"/>
        <v>0</v>
      </c>
      <c r="E8" s="60">
        <f t="shared" si="2"/>
        <v>25900000</v>
      </c>
      <c r="F8" s="59">
        <f t="shared" si="2"/>
        <v>30517000</v>
      </c>
      <c r="G8" s="59">
        <f t="shared" si="2"/>
        <v>2019906</v>
      </c>
      <c r="H8" s="60">
        <f t="shared" si="2"/>
        <v>0</v>
      </c>
      <c r="I8" s="60">
        <f t="shared" si="2"/>
        <v>398352</v>
      </c>
      <c r="J8" s="59">
        <f t="shared" si="2"/>
        <v>2418258</v>
      </c>
      <c r="K8" s="59">
        <f t="shared" si="2"/>
        <v>2039996</v>
      </c>
      <c r="L8" s="60">
        <f t="shared" si="2"/>
        <v>1179798</v>
      </c>
      <c r="M8" s="60">
        <f t="shared" si="2"/>
        <v>780787</v>
      </c>
      <c r="N8" s="59">
        <f t="shared" si="2"/>
        <v>4000581</v>
      </c>
      <c r="O8" s="59">
        <f t="shared" si="2"/>
        <v>475826</v>
      </c>
      <c r="P8" s="60">
        <f t="shared" si="2"/>
        <v>540848</v>
      </c>
      <c r="Q8" s="60">
        <f t="shared" si="2"/>
        <v>1269056</v>
      </c>
      <c r="R8" s="59">
        <f t="shared" si="2"/>
        <v>2285730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8704569</v>
      </c>
      <c r="X8" s="60">
        <f t="shared" si="2"/>
        <v>22887750</v>
      </c>
      <c r="Y8" s="59">
        <f t="shared" si="2"/>
        <v>-14183181</v>
      </c>
      <c r="Z8" s="61">
        <f>+IF(X8&lt;&gt;0,+(Y8/X8)*100,0)</f>
        <v>-61.96843726447554</v>
      </c>
      <c r="AA8" s="62">
        <f>SUM(AA9:AA10)</f>
        <v>30517000</v>
      </c>
    </row>
    <row r="9" spans="1:27" ht="12.75">
      <c r="A9" s="291" t="s">
        <v>230</v>
      </c>
      <c r="B9" s="142"/>
      <c r="C9" s="60">
        <v>9985810</v>
      </c>
      <c r="D9" s="340"/>
      <c r="E9" s="60">
        <v>15000000</v>
      </c>
      <c r="F9" s="59">
        <v>22670803</v>
      </c>
      <c r="G9" s="59">
        <v>2019906</v>
      </c>
      <c r="H9" s="60"/>
      <c r="I9" s="60">
        <v>62966</v>
      </c>
      <c r="J9" s="59">
        <v>2082872</v>
      </c>
      <c r="K9" s="59">
        <v>517064</v>
      </c>
      <c r="L9" s="60">
        <v>112822</v>
      </c>
      <c r="M9" s="60">
        <v>780787</v>
      </c>
      <c r="N9" s="59">
        <v>1410673</v>
      </c>
      <c r="O9" s="59">
        <v>475826</v>
      </c>
      <c r="P9" s="60">
        <v>84877</v>
      </c>
      <c r="Q9" s="60">
        <v>1269056</v>
      </c>
      <c r="R9" s="59">
        <v>1829759</v>
      </c>
      <c r="S9" s="59"/>
      <c r="T9" s="60"/>
      <c r="U9" s="60"/>
      <c r="V9" s="59"/>
      <c r="W9" s="59">
        <v>5323304</v>
      </c>
      <c r="X9" s="60">
        <v>17003102</v>
      </c>
      <c r="Y9" s="59">
        <v>-11679798</v>
      </c>
      <c r="Z9" s="61">
        <v>-68.69</v>
      </c>
      <c r="AA9" s="62">
        <v>22670803</v>
      </c>
    </row>
    <row r="10" spans="1:27" ht="12.75">
      <c r="A10" s="291" t="s">
        <v>231</v>
      </c>
      <c r="B10" s="142"/>
      <c r="C10" s="60">
        <v>1997456</v>
      </c>
      <c r="D10" s="340"/>
      <c r="E10" s="60">
        <v>10900000</v>
      </c>
      <c r="F10" s="59">
        <v>7846197</v>
      </c>
      <c r="G10" s="59"/>
      <c r="H10" s="60"/>
      <c r="I10" s="60">
        <v>335386</v>
      </c>
      <c r="J10" s="59">
        <v>335386</v>
      </c>
      <c r="K10" s="59">
        <v>1522932</v>
      </c>
      <c r="L10" s="60">
        <v>1066976</v>
      </c>
      <c r="M10" s="60"/>
      <c r="N10" s="59">
        <v>2589908</v>
      </c>
      <c r="O10" s="59"/>
      <c r="P10" s="60">
        <v>455971</v>
      </c>
      <c r="Q10" s="60"/>
      <c r="R10" s="59">
        <v>455971</v>
      </c>
      <c r="S10" s="59"/>
      <c r="T10" s="60"/>
      <c r="U10" s="60"/>
      <c r="V10" s="59"/>
      <c r="W10" s="59">
        <v>3381265</v>
      </c>
      <c r="X10" s="60">
        <v>5884648</v>
      </c>
      <c r="Y10" s="59">
        <v>-2503383</v>
      </c>
      <c r="Z10" s="61">
        <v>-42.54</v>
      </c>
      <c r="AA10" s="62">
        <v>7846197</v>
      </c>
    </row>
    <row r="11" spans="1:27" ht="12.75">
      <c r="A11" s="361" t="s">
        <v>207</v>
      </c>
      <c r="B11" s="142"/>
      <c r="C11" s="362">
        <f>+C12</f>
        <v>37190714</v>
      </c>
      <c r="D11" s="363">
        <f aca="true" t="shared" si="3" ref="D11:AA11">+D12</f>
        <v>0</v>
      </c>
      <c r="E11" s="362">
        <f t="shared" si="3"/>
        <v>43500000</v>
      </c>
      <c r="F11" s="364">
        <f t="shared" si="3"/>
        <v>41304117</v>
      </c>
      <c r="G11" s="364">
        <f t="shared" si="3"/>
        <v>659481</v>
      </c>
      <c r="H11" s="362">
        <f t="shared" si="3"/>
        <v>0</v>
      </c>
      <c r="I11" s="362">
        <f t="shared" si="3"/>
        <v>1638109</v>
      </c>
      <c r="J11" s="364">
        <f t="shared" si="3"/>
        <v>2297590</v>
      </c>
      <c r="K11" s="364">
        <f t="shared" si="3"/>
        <v>1924633</v>
      </c>
      <c r="L11" s="362">
        <f t="shared" si="3"/>
        <v>31687467</v>
      </c>
      <c r="M11" s="362">
        <f t="shared" si="3"/>
        <v>-12242912</v>
      </c>
      <c r="N11" s="364">
        <f t="shared" si="3"/>
        <v>21369188</v>
      </c>
      <c r="O11" s="364">
        <f t="shared" si="3"/>
        <v>1737635</v>
      </c>
      <c r="P11" s="362">
        <f t="shared" si="3"/>
        <v>6423008</v>
      </c>
      <c r="Q11" s="362">
        <f t="shared" si="3"/>
        <v>3224210</v>
      </c>
      <c r="R11" s="364">
        <f t="shared" si="3"/>
        <v>11384853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35051631</v>
      </c>
      <c r="X11" s="362">
        <f t="shared" si="3"/>
        <v>30978088</v>
      </c>
      <c r="Y11" s="364">
        <f t="shared" si="3"/>
        <v>4073543</v>
      </c>
      <c r="Z11" s="365">
        <f>+IF(X11&lt;&gt;0,+(Y11/X11)*100,0)</f>
        <v>13.149756046919359</v>
      </c>
      <c r="AA11" s="366">
        <f t="shared" si="3"/>
        <v>41304117</v>
      </c>
    </row>
    <row r="12" spans="1:27" ht="12.75">
      <c r="A12" s="291" t="s">
        <v>232</v>
      </c>
      <c r="B12" s="136"/>
      <c r="C12" s="60">
        <v>37190714</v>
      </c>
      <c r="D12" s="340"/>
      <c r="E12" s="60">
        <v>43500000</v>
      </c>
      <c r="F12" s="59">
        <v>41304117</v>
      </c>
      <c r="G12" s="59">
        <v>659481</v>
      </c>
      <c r="H12" s="60"/>
      <c r="I12" s="60">
        <v>1638109</v>
      </c>
      <c r="J12" s="59">
        <v>2297590</v>
      </c>
      <c r="K12" s="59">
        <v>1924633</v>
      </c>
      <c r="L12" s="60">
        <v>31687467</v>
      </c>
      <c r="M12" s="60">
        <v>-12242912</v>
      </c>
      <c r="N12" s="59">
        <v>21369188</v>
      </c>
      <c r="O12" s="59">
        <v>1737635</v>
      </c>
      <c r="P12" s="60">
        <v>6423008</v>
      </c>
      <c r="Q12" s="60">
        <v>3224210</v>
      </c>
      <c r="R12" s="59">
        <v>11384853</v>
      </c>
      <c r="S12" s="59"/>
      <c r="T12" s="60"/>
      <c r="U12" s="60"/>
      <c r="V12" s="59"/>
      <c r="W12" s="59">
        <v>35051631</v>
      </c>
      <c r="X12" s="60">
        <v>30978088</v>
      </c>
      <c r="Y12" s="59">
        <v>4073543</v>
      </c>
      <c r="Z12" s="61">
        <v>13.15</v>
      </c>
      <c r="AA12" s="62">
        <v>41304117</v>
      </c>
    </row>
    <row r="13" spans="1:27" ht="12.75">
      <c r="A13" s="361" t="s">
        <v>208</v>
      </c>
      <c r="B13" s="136"/>
      <c r="C13" s="275">
        <f>+C14</f>
        <v>32481656</v>
      </c>
      <c r="D13" s="341">
        <f aca="true" t="shared" si="4" ref="D13:AA13">+D14</f>
        <v>0</v>
      </c>
      <c r="E13" s="275">
        <f t="shared" si="4"/>
        <v>68324413</v>
      </c>
      <c r="F13" s="342">
        <f t="shared" si="4"/>
        <v>75084072</v>
      </c>
      <c r="G13" s="342">
        <f t="shared" si="4"/>
        <v>0</v>
      </c>
      <c r="H13" s="275">
        <f t="shared" si="4"/>
        <v>2783599</v>
      </c>
      <c r="I13" s="275">
        <f t="shared" si="4"/>
        <v>4213111</v>
      </c>
      <c r="J13" s="342">
        <f t="shared" si="4"/>
        <v>6996710</v>
      </c>
      <c r="K13" s="342">
        <f t="shared" si="4"/>
        <v>7637756</v>
      </c>
      <c r="L13" s="275">
        <f t="shared" si="4"/>
        <v>3916282</v>
      </c>
      <c r="M13" s="275">
        <f t="shared" si="4"/>
        <v>4765697</v>
      </c>
      <c r="N13" s="342">
        <f t="shared" si="4"/>
        <v>16319735</v>
      </c>
      <c r="O13" s="342">
        <f t="shared" si="4"/>
        <v>1065751</v>
      </c>
      <c r="P13" s="275">
        <f t="shared" si="4"/>
        <v>6311310</v>
      </c>
      <c r="Q13" s="275">
        <f t="shared" si="4"/>
        <v>25754447</v>
      </c>
      <c r="R13" s="342">
        <f t="shared" si="4"/>
        <v>33131508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56447953</v>
      </c>
      <c r="X13" s="275">
        <f t="shared" si="4"/>
        <v>56313054</v>
      </c>
      <c r="Y13" s="342">
        <f t="shared" si="4"/>
        <v>134899</v>
      </c>
      <c r="Z13" s="335">
        <f>+IF(X13&lt;&gt;0,+(Y13/X13)*100,0)</f>
        <v>0.23955191632831704</v>
      </c>
      <c r="AA13" s="273">
        <f t="shared" si="4"/>
        <v>75084072</v>
      </c>
    </row>
    <row r="14" spans="1:27" ht="12.75">
      <c r="A14" s="291" t="s">
        <v>233</v>
      </c>
      <c r="B14" s="136"/>
      <c r="C14" s="60">
        <v>32481656</v>
      </c>
      <c r="D14" s="340"/>
      <c r="E14" s="60">
        <v>68324413</v>
      </c>
      <c r="F14" s="59">
        <v>75084072</v>
      </c>
      <c r="G14" s="59"/>
      <c r="H14" s="60">
        <v>2783599</v>
      </c>
      <c r="I14" s="60">
        <v>4213111</v>
      </c>
      <c r="J14" s="59">
        <v>6996710</v>
      </c>
      <c r="K14" s="59">
        <v>7637756</v>
      </c>
      <c r="L14" s="60">
        <v>3916282</v>
      </c>
      <c r="M14" s="60">
        <v>4765697</v>
      </c>
      <c r="N14" s="59">
        <v>16319735</v>
      </c>
      <c r="O14" s="59">
        <v>1065751</v>
      </c>
      <c r="P14" s="60">
        <v>6311310</v>
      </c>
      <c r="Q14" s="60">
        <v>25754447</v>
      </c>
      <c r="R14" s="59">
        <v>33131508</v>
      </c>
      <c r="S14" s="59"/>
      <c r="T14" s="60"/>
      <c r="U14" s="60"/>
      <c r="V14" s="59"/>
      <c r="W14" s="59">
        <v>56447953</v>
      </c>
      <c r="X14" s="60">
        <v>56313054</v>
      </c>
      <c r="Y14" s="59">
        <v>134899</v>
      </c>
      <c r="Z14" s="61">
        <v>0.24</v>
      </c>
      <c r="AA14" s="62">
        <v>75084072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20000000</v>
      </c>
      <c r="F15" s="59">
        <f t="shared" si="5"/>
        <v>24345000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18258750</v>
      </c>
      <c r="Y15" s="59">
        <f t="shared" si="5"/>
        <v>-18258750</v>
      </c>
      <c r="Z15" s="61">
        <f>+IF(X15&lt;&gt;0,+(Y15/X15)*100,0)</f>
        <v>-100</v>
      </c>
      <c r="AA15" s="62">
        <f>SUM(AA16:AA20)</f>
        <v>24345000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20000000</v>
      </c>
      <c r="F17" s="59">
        <v>24345000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18258750</v>
      </c>
      <c r="Y17" s="59">
        <v>-18258750</v>
      </c>
      <c r="Z17" s="61">
        <v>-100</v>
      </c>
      <c r="AA17" s="62">
        <v>24345000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13113293</v>
      </c>
      <c r="D22" s="344">
        <f t="shared" si="6"/>
        <v>0</v>
      </c>
      <c r="E22" s="343">
        <f t="shared" si="6"/>
        <v>13700000</v>
      </c>
      <c r="F22" s="345">
        <f t="shared" si="6"/>
        <v>6000000</v>
      </c>
      <c r="G22" s="345">
        <f t="shared" si="6"/>
        <v>0</v>
      </c>
      <c r="H22" s="343">
        <f t="shared" si="6"/>
        <v>199843</v>
      </c>
      <c r="I22" s="343">
        <f t="shared" si="6"/>
        <v>655900</v>
      </c>
      <c r="J22" s="345">
        <f t="shared" si="6"/>
        <v>855743</v>
      </c>
      <c r="K22" s="345">
        <f t="shared" si="6"/>
        <v>840475</v>
      </c>
      <c r="L22" s="343">
        <f t="shared" si="6"/>
        <v>1963224</v>
      </c>
      <c r="M22" s="343">
        <f t="shared" si="6"/>
        <v>1249854</v>
      </c>
      <c r="N22" s="345">
        <f t="shared" si="6"/>
        <v>4053553</v>
      </c>
      <c r="O22" s="345">
        <f t="shared" si="6"/>
        <v>1050881</v>
      </c>
      <c r="P22" s="343">
        <f t="shared" si="6"/>
        <v>838062</v>
      </c>
      <c r="Q22" s="343">
        <f t="shared" si="6"/>
        <v>1372479</v>
      </c>
      <c r="R22" s="345">
        <f t="shared" si="6"/>
        <v>3261422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8170718</v>
      </c>
      <c r="X22" s="343">
        <f t="shared" si="6"/>
        <v>4500000</v>
      </c>
      <c r="Y22" s="345">
        <f t="shared" si="6"/>
        <v>3670718</v>
      </c>
      <c r="Z22" s="336">
        <f>+IF(X22&lt;&gt;0,+(Y22/X22)*100,0)</f>
        <v>81.5715111111111</v>
      </c>
      <c r="AA22" s="350">
        <f>SUM(AA23:AA32)</f>
        <v>6000000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9012029</v>
      </c>
      <c r="D26" s="363"/>
      <c r="E26" s="362">
        <v>5700000</v>
      </c>
      <c r="F26" s="364"/>
      <c r="G26" s="364"/>
      <c r="H26" s="362">
        <v>80647</v>
      </c>
      <c r="I26" s="362">
        <v>249760</v>
      </c>
      <c r="J26" s="364">
        <v>330407</v>
      </c>
      <c r="K26" s="364">
        <v>766843</v>
      </c>
      <c r="L26" s="362">
        <v>535847</v>
      </c>
      <c r="M26" s="362">
        <v>1222487</v>
      </c>
      <c r="N26" s="364">
        <v>2525177</v>
      </c>
      <c r="O26" s="364">
        <v>1050881</v>
      </c>
      <c r="P26" s="362">
        <v>806940</v>
      </c>
      <c r="Q26" s="362">
        <v>509967</v>
      </c>
      <c r="R26" s="364">
        <v>2367788</v>
      </c>
      <c r="S26" s="364"/>
      <c r="T26" s="362"/>
      <c r="U26" s="362"/>
      <c r="V26" s="364"/>
      <c r="W26" s="364">
        <v>5223372</v>
      </c>
      <c r="X26" s="362"/>
      <c r="Y26" s="364">
        <v>5223372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4101264</v>
      </c>
      <c r="D32" s="340"/>
      <c r="E32" s="60">
        <v>8000000</v>
      </c>
      <c r="F32" s="59">
        <v>6000000</v>
      </c>
      <c r="G32" s="59"/>
      <c r="H32" s="60">
        <v>119196</v>
      </c>
      <c r="I32" s="60">
        <v>406140</v>
      </c>
      <c r="J32" s="59">
        <v>525336</v>
      </c>
      <c r="K32" s="59">
        <v>73632</v>
      </c>
      <c r="L32" s="60">
        <v>1427377</v>
      </c>
      <c r="M32" s="60">
        <v>27367</v>
      </c>
      <c r="N32" s="59">
        <v>1528376</v>
      </c>
      <c r="O32" s="59"/>
      <c r="P32" s="60">
        <v>31122</v>
      </c>
      <c r="Q32" s="60">
        <v>862512</v>
      </c>
      <c r="R32" s="59">
        <v>893634</v>
      </c>
      <c r="S32" s="59"/>
      <c r="T32" s="60"/>
      <c r="U32" s="60"/>
      <c r="V32" s="59"/>
      <c r="W32" s="59">
        <v>2947346</v>
      </c>
      <c r="X32" s="60">
        <v>4500000</v>
      </c>
      <c r="Y32" s="59">
        <v>-1552654</v>
      </c>
      <c r="Z32" s="61">
        <v>-34.5</v>
      </c>
      <c r="AA32" s="62">
        <v>6000000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59177947</v>
      </c>
      <c r="D40" s="344">
        <f t="shared" si="9"/>
        <v>0</v>
      </c>
      <c r="E40" s="343">
        <f t="shared" si="9"/>
        <v>62247000</v>
      </c>
      <c r="F40" s="345">
        <f t="shared" si="9"/>
        <v>124295138</v>
      </c>
      <c r="G40" s="345">
        <f t="shared" si="9"/>
        <v>0</v>
      </c>
      <c r="H40" s="343">
        <f t="shared" si="9"/>
        <v>11867724</v>
      </c>
      <c r="I40" s="343">
        <f t="shared" si="9"/>
        <v>10807417</v>
      </c>
      <c r="J40" s="345">
        <f t="shared" si="9"/>
        <v>22675141</v>
      </c>
      <c r="K40" s="345">
        <f t="shared" si="9"/>
        <v>3905695</v>
      </c>
      <c r="L40" s="343">
        <f t="shared" si="9"/>
        <v>25865980</v>
      </c>
      <c r="M40" s="343">
        <f t="shared" si="9"/>
        <v>1079162</v>
      </c>
      <c r="N40" s="345">
        <f t="shared" si="9"/>
        <v>30850837</v>
      </c>
      <c r="O40" s="345">
        <f t="shared" si="9"/>
        <v>3188911</v>
      </c>
      <c r="P40" s="343">
        <f t="shared" si="9"/>
        <v>12366882</v>
      </c>
      <c r="Q40" s="343">
        <f t="shared" si="9"/>
        <v>10607864</v>
      </c>
      <c r="R40" s="345">
        <f t="shared" si="9"/>
        <v>26163657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79689635</v>
      </c>
      <c r="X40" s="343">
        <f t="shared" si="9"/>
        <v>93221353</v>
      </c>
      <c r="Y40" s="345">
        <f t="shared" si="9"/>
        <v>-13531718</v>
      </c>
      <c r="Z40" s="336">
        <f>+IF(X40&lt;&gt;0,+(Y40/X40)*100,0)</f>
        <v>-14.515685049111013</v>
      </c>
      <c r="AA40" s="350">
        <f>SUM(AA41:AA49)</f>
        <v>124295138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87148</v>
      </c>
      <c r="D43" s="369"/>
      <c r="E43" s="305">
        <v>4878000</v>
      </c>
      <c r="F43" s="370">
        <v>18242731</v>
      </c>
      <c r="G43" s="370"/>
      <c r="H43" s="305"/>
      <c r="I43" s="305"/>
      <c r="J43" s="370"/>
      <c r="K43" s="370">
        <v>2228360</v>
      </c>
      <c r="L43" s="305">
        <v>24500</v>
      </c>
      <c r="M43" s="305">
        <v>52980</v>
      </c>
      <c r="N43" s="370">
        <v>2305840</v>
      </c>
      <c r="O43" s="370">
        <v>271693</v>
      </c>
      <c r="P43" s="305">
        <v>1232060</v>
      </c>
      <c r="Q43" s="305"/>
      <c r="R43" s="370">
        <v>1503753</v>
      </c>
      <c r="S43" s="370"/>
      <c r="T43" s="305"/>
      <c r="U43" s="305"/>
      <c r="V43" s="370"/>
      <c r="W43" s="370">
        <v>3809593</v>
      </c>
      <c r="X43" s="305">
        <v>13682048</v>
      </c>
      <c r="Y43" s="370">
        <v>-9872455</v>
      </c>
      <c r="Z43" s="371">
        <v>-72.16</v>
      </c>
      <c r="AA43" s="303">
        <v>18242731</v>
      </c>
    </row>
    <row r="44" spans="1:27" ht="12.75">
      <c r="A44" s="361" t="s">
        <v>251</v>
      </c>
      <c r="B44" s="136"/>
      <c r="C44" s="60">
        <v>1365460</v>
      </c>
      <c r="D44" s="368"/>
      <c r="E44" s="54">
        <v>1100000</v>
      </c>
      <c r="F44" s="53">
        <v>305995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229496</v>
      </c>
      <c r="Y44" s="53">
        <v>-229496</v>
      </c>
      <c r="Z44" s="94">
        <v>-100</v>
      </c>
      <c r="AA44" s="95">
        <v>305995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57725339</v>
      </c>
      <c r="D48" s="368"/>
      <c r="E48" s="54">
        <v>55269000</v>
      </c>
      <c r="F48" s="53">
        <v>42990580</v>
      </c>
      <c r="G48" s="53"/>
      <c r="H48" s="54">
        <v>11867724</v>
      </c>
      <c r="I48" s="54">
        <v>10807417</v>
      </c>
      <c r="J48" s="53">
        <v>22675141</v>
      </c>
      <c r="K48" s="53">
        <v>1677335</v>
      </c>
      <c r="L48" s="54">
        <v>25841480</v>
      </c>
      <c r="M48" s="54">
        <v>1026182</v>
      </c>
      <c r="N48" s="53">
        <v>28544997</v>
      </c>
      <c r="O48" s="53">
        <v>2917218</v>
      </c>
      <c r="P48" s="54">
        <v>11134822</v>
      </c>
      <c r="Q48" s="54">
        <v>10607864</v>
      </c>
      <c r="R48" s="53">
        <v>24659904</v>
      </c>
      <c r="S48" s="53"/>
      <c r="T48" s="54"/>
      <c r="U48" s="54"/>
      <c r="V48" s="53"/>
      <c r="W48" s="53">
        <v>75880042</v>
      </c>
      <c r="X48" s="54">
        <v>32242935</v>
      </c>
      <c r="Y48" s="53">
        <v>43637107</v>
      </c>
      <c r="Z48" s="94">
        <v>135.34</v>
      </c>
      <c r="AA48" s="95">
        <v>42990580</v>
      </c>
    </row>
    <row r="49" spans="1:27" ht="12.75">
      <c r="A49" s="361" t="s">
        <v>93</v>
      </c>
      <c r="B49" s="136"/>
      <c r="C49" s="54"/>
      <c r="D49" s="368"/>
      <c r="E49" s="54">
        <v>1000000</v>
      </c>
      <c r="F49" s="53">
        <v>62755832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47066874</v>
      </c>
      <c r="Y49" s="53">
        <v>-47066874</v>
      </c>
      <c r="Z49" s="94">
        <v>-100</v>
      </c>
      <c r="AA49" s="95">
        <v>62755832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2245032</v>
      </c>
      <c r="D57" s="344">
        <f aca="true" t="shared" si="13" ref="D57:AA57">+D58</f>
        <v>0</v>
      </c>
      <c r="E57" s="343">
        <f t="shared" si="13"/>
        <v>7000000</v>
      </c>
      <c r="F57" s="345">
        <f t="shared" si="13"/>
        <v>7491313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3195000</v>
      </c>
      <c r="N57" s="345">
        <f t="shared" si="13"/>
        <v>3195000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3195000</v>
      </c>
      <c r="X57" s="343">
        <f t="shared" si="13"/>
        <v>5618485</v>
      </c>
      <c r="Y57" s="345">
        <f t="shared" si="13"/>
        <v>-2423485</v>
      </c>
      <c r="Z57" s="336">
        <f>+IF(X57&lt;&gt;0,+(Y57/X57)*100,0)</f>
        <v>-43.13413669343248</v>
      </c>
      <c r="AA57" s="350">
        <f t="shared" si="13"/>
        <v>7491313</v>
      </c>
    </row>
    <row r="58" spans="1:27" ht="12.75">
      <c r="A58" s="361" t="s">
        <v>217</v>
      </c>
      <c r="B58" s="136"/>
      <c r="C58" s="60">
        <v>2245032</v>
      </c>
      <c r="D58" s="340"/>
      <c r="E58" s="60">
        <v>7000000</v>
      </c>
      <c r="F58" s="59">
        <v>7491313</v>
      </c>
      <c r="G58" s="59"/>
      <c r="H58" s="60"/>
      <c r="I58" s="60"/>
      <c r="J58" s="59"/>
      <c r="K58" s="59"/>
      <c r="L58" s="60"/>
      <c r="M58" s="60">
        <v>3195000</v>
      </c>
      <c r="N58" s="59">
        <v>3195000</v>
      </c>
      <c r="O58" s="59"/>
      <c r="P58" s="60"/>
      <c r="Q58" s="60"/>
      <c r="R58" s="59"/>
      <c r="S58" s="59"/>
      <c r="T58" s="60"/>
      <c r="U58" s="60"/>
      <c r="V58" s="59"/>
      <c r="W58" s="59">
        <v>3195000</v>
      </c>
      <c r="X58" s="60">
        <v>5618485</v>
      </c>
      <c r="Y58" s="59">
        <v>-2423485</v>
      </c>
      <c r="Z58" s="61">
        <v>-43.13</v>
      </c>
      <c r="AA58" s="62">
        <v>7491313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182459910</v>
      </c>
      <c r="D60" s="346">
        <f t="shared" si="14"/>
        <v>0</v>
      </c>
      <c r="E60" s="219">
        <f t="shared" si="14"/>
        <v>258823409</v>
      </c>
      <c r="F60" s="264">
        <f t="shared" si="14"/>
        <v>330166960</v>
      </c>
      <c r="G60" s="264">
        <f t="shared" si="14"/>
        <v>4013386</v>
      </c>
      <c r="H60" s="219">
        <f t="shared" si="14"/>
        <v>17122124</v>
      </c>
      <c r="I60" s="219">
        <f t="shared" si="14"/>
        <v>20780690</v>
      </c>
      <c r="J60" s="264">
        <f t="shared" si="14"/>
        <v>41916200</v>
      </c>
      <c r="K60" s="264">
        <f t="shared" si="14"/>
        <v>21682361</v>
      </c>
      <c r="L60" s="219">
        <f t="shared" si="14"/>
        <v>67401771</v>
      </c>
      <c r="M60" s="219">
        <f t="shared" si="14"/>
        <v>-733257</v>
      </c>
      <c r="N60" s="264">
        <f t="shared" si="14"/>
        <v>88350875</v>
      </c>
      <c r="O60" s="264">
        <f t="shared" si="14"/>
        <v>8730235</v>
      </c>
      <c r="P60" s="219">
        <f t="shared" si="14"/>
        <v>26677455</v>
      </c>
      <c r="Q60" s="219">
        <f t="shared" si="14"/>
        <v>44398668</v>
      </c>
      <c r="R60" s="264">
        <f t="shared" si="14"/>
        <v>79806358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210073433</v>
      </c>
      <c r="X60" s="219">
        <f t="shared" si="14"/>
        <v>247625220</v>
      </c>
      <c r="Y60" s="264">
        <f t="shared" si="14"/>
        <v>-37551787</v>
      </c>
      <c r="Z60" s="337">
        <f>+IF(X60&lt;&gt;0,+(Y60/X60)*100,0)</f>
        <v>-15.164766739026017</v>
      </c>
      <c r="AA60" s="232">
        <f>+AA57+AA54+AA51+AA40+AA37+AA34+AA22+AA5</f>
        <v>330166960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27712361</v>
      </c>
      <c r="D5" s="357">
        <f t="shared" si="0"/>
        <v>0</v>
      </c>
      <c r="E5" s="356">
        <f t="shared" si="0"/>
        <v>4500000</v>
      </c>
      <c r="F5" s="358">
        <f t="shared" si="0"/>
        <v>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18568</v>
      </c>
      <c r="M5" s="356">
        <f t="shared" si="0"/>
        <v>25710</v>
      </c>
      <c r="N5" s="358">
        <f t="shared" si="0"/>
        <v>44278</v>
      </c>
      <c r="O5" s="358">
        <f t="shared" si="0"/>
        <v>4030</v>
      </c>
      <c r="P5" s="356">
        <f t="shared" si="0"/>
        <v>18253</v>
      </c>
      <c r="Q5" s="356">
        <f t="shared" si="0"/>
        <v>63384</v>
      </c>
      <c r="R5" s="358">
        <f t="shared" si="0"/>
        <v>85667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129945</v>
      </c>
      <c r="X5" s="356">
        <f t="shared" si="0"/>
        <v>375000</v>
      </c>
      <c r="Y5" s="358">
        <f t="shared" si="0"/>
        <v>-245055</v>
      </c>
      <c r="Z5" s="359">
        <f>+IF(X5&lt;&gt;0,+(Y5/X5)*100,0)</f>
        <v>-65.348</v>
      </c>
      <c r="AA5" s="360">
        <f>+AA6+AA8+AA11+AA13+AA15</f>
        <v>500000</v>
      </c>
    </row>
    <row r="6" spans="1:27" ht="12.75">
      <c r="A6" s="361" t="s">
        <v>205</v>
      </c>
      <c r="B6" s="142"/>
      <c r="C6" s="60">
        <f>+C7</f>
        <v>11372167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11372167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375884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375884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15380218</v>
      </c>
      <c r="D11" s="363">
        <f aca="true" t="shared" si="3" ref="D11:AA11">+D12</f>
        <v>0</v>
      </c>
      <c r="E11" s="362">
        <f t="shared" si="3"/>
        <v>4500000</v>
      </c>
      <c r="F11" s="364">
        <f t="shared" si="3"/>
        <v>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18568</v>
      </c>
      <c r="M11" s="362">
        <f t="shared" si="3"/>
        <v>25710</v>
      </c>
      <c r="N11" s="364">
        <f t="shared" si="3"/>
        <v>44278</v>
      </c>
      <c r="O11" s="364">
        <f t="shared" si="3"/>
        <v>4030</v>
      </c>
      <c r="P11" s="362">
        <f t="shared" si="3"/>
        <v>18253</v>
      </c>
      <c r="Q11" s="362">
        <f t="shared" si="3"/>
        <v>63384</v>
      </c>
      <c r="R11" s="364">
        <f t="shared" si="3"/>
        <v>85667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129945</v>
      </c>
      <c r="X11" s="362">
        <f t="shared" si="3"/>
        <v>375000</v>
      </c>
      <c r="Y11" s="364">
        <f t="shared" si="3"/>
        <v>-245055</v>
      </c>
      <c r="Z11" s="365">
        <f>+IF(X11&lt;&gt;0,+(Y11/X11)*100,0)</f>
        <v>-65.348</v>
      </c>
      <c r="AA11" s="366">
        <f t="shared" si="3"/>
        <v>500000</v>
      </c>
    </row>
    <row r="12" spans="1:27" ht="12.75">
      <c r="A12" s="291" t="s">
        <v>232</v>
      </c>
      <c r="B12" s="136"/>
      <c r="C12" s="60">
        <v>15380218</v>
      </c>
      <c r="D12" s="340"/>
      <c r="E12" s="60">
        <v>4500000</v>
      </c>
      <c r="F12" s="59">
        <v>500000</v>
      </c>
      <c r="G12" s="59"/>
      <c r="H12" s="60"/>
      <c r="I12" s="60"/>
      <c r="J12" s="59"/>
      <c r="K12" s="59"/>
      <c r="L12" s="60">
        <v>18568</v>
      </c>
      <c r="M12" s="60">
        <v>25710</v>
      </c>
      <c r="N12" s="59">
        <v>44278</v>
      </c>
      <c r="O12" s="59">
        <v>4030</v>
      </c>
      <c r="P12" s="60">
        <v>18253</v>
      </c>
      <c r="Q12" s="60">
        <v>63384</v>
      </c>
      <c r="R12" s="59">
        <v>85667</v>
      </c>
      <c r="S12" s="59"/>
      <c r="T12" s="60"/>
      <c r="U12" s="60"/>
      <c r="V12" s="59"/>
      <c r="W12" s="59">
        <v>129945</v>
      </c>
      <c r="X12" s="60">
        <v>375000</v>
      </c>
      <c r="Y12" s="59">
        <v>-245055</v>
      </c>
      <c r="Z12" s="61">
        <v>-65.35</v>
      </c>
      <c r="AA12" s="62">
        <v>500000</v>
      </c>
    </row>
    <row r="13" spans="1:27" ht="12.75">
      <c r="A13" s="361" t="s">
        <v>208</v>
      </c>
      <c r="B13" s="136"/>
      <c r="C13" s="275">
        <f>+C14</f>
        <v>584092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584092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33585725</v>
      </c>
      <c r="D22" s="344">
        <f t="shared" si="6"/>
        <v>0</v>
      </c>
      <c r="E22" s="343">
        <f t="shared" si="6"/>
        <v>25258841</v>
      </c>
      <c r="F22" s="345">
        <f t="shared" si="6"/>
        <v>23819845</v>
      </c>
      <c r="G22" s="345">
        <f t="shared" si="6"/>
        <v>0</v>
      </c>
      <c r="H22" s="343">
        <f t="shared" si="6"/>
        <v>4521629</v>
      </c>
      <c r="I22" s="343">
        <f t="shared" si="6"/>
        <v>2092005</v>
      </c>
      <c r="J22" s="345">
        <f t="shared" si="6"/>
        <v>6613634</v>
      </c>
      <c r="K22" s="345">
        <f t="shared" si="6"/>
        <v>1060431</v>
      </c>
      <c r="L22" s="343">
        <f t="shared" si="6"/>
        <v>0</v>
      </c>
      <c r="M22" s="343">
        <f t="shared" si="6"/>
        <v>1740216</v>
      </c>
      <c r="N22" s="345">
        <f t="shared" si="6"/>
        <v>2800647</v>
      </c>
      <c r="O22" s="345">
        <f t="shared" si="6"/>
        <v>0</v>
      </c>
      <c r="P22" s="343">
        <f t="shared" si="6"/>
        <v>712840</v>
      </c>
      <c r="Q22" s="343">
        <f t="shared" si="6"/>
        <v>1041663</v>
      </c>
      <c r="R22" s="345">
        <f t="shared" si="6"/>
        <v>1754503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11168784</v>
      </c>
      <c r="X22" s="343">
        <f t="shared" si="6"/>
        <v>17864884</v>
      </c>
      <c r="Y22" s="345">
        <f t="shared" si="6"/>
        <v>-6696100</v>
      </c>
      <c r="Z22" s="336">
        <f>+IF(X22&lt;&gt;0,+(Y22/X22)*100,0)</f>
        <v>-37.48191144146248</v>
      </c>
      <c r="AA22" s="350">
        <f>SUM(AA23:AA32)</f>
        <v>23819845</v>
      </c>
    </row>
    <row r="23" spans="1:27" ht="12.75">
      <c r="A23" s="361" t="s">
        <v>237</v>
      </c>
      <c r="B23" s="142"/>
      <c r="C23" s="60">
        <v>7216353</v>
      </c>
      <c r="D23" s="340"/>
      <c r="E23" s="60">
        <v>4784533</v>
      </c>
      <c r="F23" s="59">
        <v>9427381</v>
      </c>
      <c r="G23" s="59"/>
      <c r="H23" s="60">
        <v>4521629</v>
      </c>
      <c r="I23" s="60">
        <v>2092005</v>
      </c>
      <c r="J23" s="59">
        <v>6613634</v>
      </c>
      <c r="K23" s="59">
        <v>1060431</v>
      </c>
      <c r="L23" s="60"/>
      <c r="M23" s="60">
        <v>1740216</v>
      </c>
      <c r="N23" s="59">
        <v>2800647</v>
      </c>
      <c r="O23" s="59"/>
      <c r="P23" s="60">
        <v>380937</v>
      </c>
      <c r="Q23" s="60"/>
      <c r="R23" s="59">
        <v>380937</v>
      </c>
      <c r="S23" s="59"/>
      <c r="T23" s="60"/>
      <c r="U23" s="60"/>
      <c r="V23" s="59"/>
      <c r="W23" s="59">
        <v>9795218</v>
      </c>
      <c r="X23" s="60">
        <v>7070536</v>
      </c>
      <c r="Y23" s="59">
        <v>2724682</v>
      </c>
      <c r="Z23" s="61">
        <v>38.54</v>
      </c>
      <c r="AA23" s="62">
        <v>9427381</v>
      </c>
    </row>
    <row r="24" spans="1:27" ht="12.75">
      <c r="A24" s="361" t="s">
        <v>238</v>
      </c>
      <c r="B24" s="142"/>
      <c r="C24" s="60">
        <v>4523660</v>
      </c>
      <c r="D24" s="340"/>
      <c r="E24" s="60">
        <v>4714227</v>
      </c>
      <c r="F24" s="59">
        <v>3714227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331903</v>
      </c>
      <c r="Q24" s="60"/>
      <c r="R24" s="59">
        <v>331903</v>
      </c>
      <c r="S24" s="59"/>
      <c r="T24" s="60"/>
      <c r="U24" s="60"/>
      <c r="V24" s="59"/>
      <c r="W24" s="59">
        <v>331903</v>
      </c>
      <c r="X24" s="60">
        <v>2785670</v>
      </c>
      <c r="Y24" s="59">
        <v>-2453767</v>
      </c>
      <c r="Z24" s="61">
        <v>-88.09</v>
      </c>
      <c r="AA24" s="62">
        <v>3714227</v>
      </c>
    </row>
    <row r="25" spans="1:27" ht="12.75">
      <c r="A25" s="361" t="s">
        <v>239</v>
      </c>
      <c r="B25" s="142"/>
      <c r="C25" s="60">
        <v>10377751</v>
      </c>
      <c r="D25" s="340"/>
      <c r="E25" s="60">
        <v>10760081</v>
      </c>
      <c r="F25" s="59">
        <v>10678237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1041663</v>
      </c>
      <c r="R25" s="59">
        <v>1041663</v>
      </c>
      <c r="S25" s="59"/>
      <c r="T25" s="60"/>
      <c r="U25" s="60"/>
      <c r="V25" s="59"/>
      <c r="W25" s="59">
        <v>1041663</v>
      </c>
      <c r="X25" s="60">
        <v>8008678</v>
      </c>
      <c r="Y25" s="59">
        <v>-6967015</v>
      </c>
      <c r="Z25" s="61">
        <v>-86.99</v>
      </c>
      <c r="AA25" s="62">
        <v>10678237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7489632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3978329</v>
      </c>
      <c r="D32" s="340"/>
      <c r="E32" s="60">
        <v>5000000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1830736</v>
      </c>
      <c r="D40" s="344">
        <f t="shared" si="9"/>
        <v>0</v>
      </c>
      <c r="E40" s="343">
        <f t="shared" si="9"/>
        <v>5295815</v>
      </c>
      <c r="F40" s="345">
        <f t="shared" si="9"/>
        <v>7358000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1700000</v>
      </c>
      <c r="N40" s="345">
        <f t="shared" si="9"/>
        <v>1700000</v>
      </c>
      <c r="O40" s="345">
        <f t="shared" si="9"/>
        <v>0</v>
      </c>
      <c r="P40" s="343">
        <f t="shared" si="9"/>
        <v>5045013</v>
      </c>
      <c r="Q40" s="343">
        <f t="shared" si="9"/>
        <v>0</v>
      </c>
      <c r="R40" s="345">
        <f t="shared" si="9"/>
        <v>5045013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6745013</v>
      </c>
      <c r="X40" s="343">
        <f t="shared" si="9"/>
        <v>5518500</v>
      </c>
      <c r="Y40" s="345">
        <f t="shared" si="9"/>
        <v>1226513</v>
      </c>
      <c r="Z40" s="336">
        <f>+IF(X40&lt;&gt;0,+(Y40/X40)*100,0)</f>
        <v>22.22547793784543</v>
      </c>
      <c r="AA40" s="350">
        <f>SUM(AA41:AA49)</f>
        <v>7358000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>
        <v>1700000</v>
      </c>
      <c r="N44" s="53">
        <v>1700000</v>
      </c>
      <c r="O44" s="53"/>
      <c r="P44" s="54"/>
      <c r="Q44" s="54"/>
      <c r="R44" s="53"/>
      <c r="S44" s="53"/>
      <c r="T44" s="54"/>
      <c r="U44" s="54"/>
      <c r="V44" s="53"/>
      <c r="W44" s="53">
        <v>1700000</v>
      </c>
      <c r="X44" s="54"/>
      <c r="Y44" s="53">
        <v>1700000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1809421</v>
      </c>
      <c r="D47" s="368"/>
      <c r="E47" s="54">
        <v>5295815</v>
      </c>
      <c r="F47" s="53">
        <v>7358000</v>
      </c>
      <c r="G47" s="53"/>
      <c r="H47" s="54"/>
      <c r="I47" s="54"/>
      <c r="J47" s="53"/>
      <c r="K47" s="53"/>
      <c r="L47" s="54"/>
      <c r="M47" s="54"/>
      <c r="N47" s="53"/>
      <c r="O47" s="53"/>
      <c r="P47" s="54">
        <v>5045013</v>
      </c>
      <c r="Q47" s="54"/>
      <c r="R47" s="53">
        <v>5045013</v>
      </c>
      <c r="S47" s="53"/>
      <c r="T47" s="54"/>
      <c r="U47" s="54"/>
      <c r="V47" s="53"/>
      <c r="W47" s="53">
        <v>5045013</v>
      </c>
      <c r="X47" s="54">
        <v>5518500</v>
      </c>
      <c r="Y47" s="53">
        <v>-473487</v>
      </c>
      <c r="Z47" s="94">
        <v>-8.58</v>
      </c>
      <c r="AA47" s="95">
        <v>7358000</v>
      </c>
    </row>
    <row r="48" spans="1:27" ht="12.75">
      <c r="A48" s="361" t="s">
        <v>255</v>
      </c>
      <c r="B48" s="136"/>
      <c r="C48" s="60">
        <v>21315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3195000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2396250</v>
      </c>
      <c r="Y57" s="345">
        <f t="shared" si="13"/>
        <v>-2396250</v>
      </c>
      <c r="Z57" s="336">
        <f>+IF(X57&lt;&gt;0,+(Y57/X57)*100,0)</f>
        <v>-100</v>
      </c>
      <c r="AA57" s="350">
        <f t="shared" si="13"/>
        <v>3195000</v>
      </c>
    </row>
    <row r="58" spans="1:27" ht="12.75">
      <c r="A58" s="361" t="s">
        <v>217</v>
      </c>
      <c r="B58" s="136"/>
      <c r="C58" s="60"/>
      <c r="D58" s="340"/>
      <c r="E58" s="60"/>
      <c r="F58" s="59">
        <v>3195000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2396250</v>
      </c>
      <c r="Y58" s="59">
        <v>-2396250</v>
      </c>
      <c r="Z58" s="61">
        <v>-100</v>
      </c>
      <c r="AA58" s="62">
        <v>3195000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63128822</v>
      </c>
      <c r="D60" s="346">
        <f t="shared" si="14"/>
        <v>0</v>
      </c>
      <c r="E60" s="219">
        <f t="shared" si="14"/>
        <v>35054656</v>
      </c>
      <c r="F60" s="264">
        <f t="shared" si="14"/>
        <v>34872845</v>
      </c>
      <c r="G60" s="264">
        <f t="shared" si="14"/>
        <v>0</v>
      </c>
      <c r="H60" s="219">
        <f t="shared" si="14"/>
        <v>4521629</v>
      </c>
      <c r="I60" s="219">
        <f t="shared" si="14"/>
        <v>2092005</v>
      </c>
      <c r="J60" s="264">
        <f t="shared" si="14"/>
        <v>6613634</v>
      </c>
      <c r="K60" s="264">
        <f t="shared" si="14"/>
        <v>1060431</v>
      </c>
      <c r="L60" s="219">
        <f t="shared" si="14"/>
        <v>18568</v>
      </c>
      <c r="M60" s="219">
        <f t="shared" si="14"/>
        <v>3465926</v>
      </c>
      <c r="N60" s="264">
        <f t="shared" si="14"/>
        <v>4544925</v>
      </c>
      <c r="O60" s="264">
        <f t="shared" si="14"/>
        <v>4030</v>
      </c>
      <c r="P60" s="219">
        <f t="shared" si="14"/>
        <v>5776106</v>
      </c>
      <c r="Q60" s="219">
        <f t="shared" si="14"/>
        <v>1105047</v>
      </c>
      <c r="R60" s="264">
        <f t="shared" si="14"/>
        <v>6885183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18043742</v>
      </c>
      <c r="X60" s="219">
        <f t="shared" si="14"/>
        <v>26154634</v>
      </c>
      <c r="Y60" s="264">
        <f t="shared" si="14"/>
        <v>-8110892</v>
      </c>
      <c r="Z60" s="337">
        <f>+IF(X60&lt;&gt;0,+(Y60/X60)*100,0)</f>
        <v>-31.011299947840982</v>
      </c>
      <c r="AA60" s="232">
        <f>+AA57+AA54+AA51+AA40+AA37+AA34+AA22+AA5</f>
        <v>34872845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2018-05-08T08:41:46Z</dcterms:created>
  <dcterms:modified xsi:type="dcterms:W3CDTF">2018-05-08T08:41:50Z</dcterms:modified>
  <cp:category/>
  <cp:version/>
  <cp:contentType/>
  <cp:contentStatus/>
</cp:coreProperties>
</file>