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<sst xmlns="http://schemas.openxmlformats.org/spreadsheetml/2006/main" count="857" uniqueCount="303">
  <si>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Merafong City(GT484)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</si>
  <si>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</si>
  <si>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</si>
  <si>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</si>
  <si>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</si>
  <si>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</si>
  <si>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</si>
  <si>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</si>
  <si>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</si>
  <si>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</si>
  <si>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</si>
  <si>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</si>
  <si>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</si>
  <si>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</si>
  <si>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</si>
  <si>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</si>
  <si>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</si>
  <si>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</si>
  <si>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</si>
  <si>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</si>
  <si>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</si>
  <si>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</si>
  <si>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</si>
  <si>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</si>
  <si>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</si>
  <si>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</si>
  <si>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</si>
  <si>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</si>
  <si>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</si>
  <si>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</si>
  <si>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</si>
  <si>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</si>
  <si>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</si>
  <si>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</si>
  <si>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</si>
  <si>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</si>
  <si>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</si>
  <si>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</si>
  <si>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</si>
  <si>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</si>
  <si>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</si>
  <si>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</si>
  <si>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</si>
  <si>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</si>
  <si>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</si>
  <si>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</si>
  <si>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</si>
  <si>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</si>
  <si>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</si>
  <si>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</si>
  <si>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</si>
  <si>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</si>
  <si>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</si>
  <si>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</si>
  <si>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</si>
  <si>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</si>
  <si>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</si>
  <si>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</si>
  <si>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</si>
  <si>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</si>
  <si>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</si>
  <si>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</si>
  <si>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</si>
  <si>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</si>
  <si>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</si>
  <si>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</si>
  <si>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</si>
  <si>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</si>
  <si>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</si>
  <si>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</si>
  <si>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Merafong City(GT484)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</si>
  <si>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</si>
  <si>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</si>
  <si>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</si>
  <si>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</si>
  <si>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</si>
  <si>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</si>
  <si>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</si>
  <si>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</si>
  <si>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</si>
  <si>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</si>
  <si>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</si>
  <si>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</si>
  <si>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</si>
  <si>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</si>
  <si>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</si>
  <si>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</si>
  <si>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</si>
  <si>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</si>
  <si>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</si>
  <si>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</si>
  <si>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</si>
  <si>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</si>
  <si>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</si>
  <si>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</si>
  <si>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</si>
  <si>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</si>
  <si>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</si>
  <si>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</si>
  <si>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</si>
  <si>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Merafong City(GT484)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</si>
  <si>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</si>
  <si>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</si>
  <si>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</si>
  <si>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</si>
  <si>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</si>
  <si>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</si>
  <si>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</si>
  <si>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</si>
  <si>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</si>
  <si>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</si>
  <si>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</si>
  <si>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</si>
  <si>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</si>
  <si>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</si>
  <si>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</si>
  <si>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</si>
  <si>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</si>
  <si>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</si>
  <si>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</si>
  <si>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</si>
  <si>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</si>
  <si>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</si>
  <si>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</si>
  <si>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</si>
  <si>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</si>
  <si>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</si>
  <si>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</si>
  <si>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</si>
  <si>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Merafong City(GT484)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</si>
  <si>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</si>
  <si>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</si>
  <si>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</si>
  <si>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</si>
  <si>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</si>
  <si>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</si>
  <si>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</si>
  <si>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</si>
  <si>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</si>
  <si>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</si>
  <si>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Merafong City(GT484)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</si>
  <si>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</si>
  <si>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</si>
  <si>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</si>
  <si>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</si>
  <si>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</si>
  <si>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</si>
  <si>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</si>
  <si>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</si>
  <si>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</si>
  <si>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</si>
  <si>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</si>
  <si>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</si>
  <si>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</si>
  <si>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</si>
  <si>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</si>
  <si>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</si>
  <si>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</si>
  <si>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</si>
  <si>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</si>
  <si>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</si>
  <si>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</si>
  <si>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</si>
  <si>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</si>
  <si>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</si>
  <si>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</si>
  <si>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</si>
  <si>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</si>
  <si>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</si>
  <si>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</si>
  <si>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</si>
  <si>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</si>
  <si>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</si>
  <si>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</si>
  <si>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Merafong City(GT484)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</si>
  <si>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</si>
  <si>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</si>
  <si>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</si>
  <si>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</si>
  <si>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</si>
  <si>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</si>
  <si>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</si>
  <si>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</si>
  <si>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</si>
  <si>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</si>
  <si>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</si>
  <si>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</si>
  <si>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</si>
  <si>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</si>
  <si>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</si>
  <si>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</si>
  <si>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</si>
  <si>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</si>
  <si>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</si>
  <si>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</si>
  <si>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</si>
  <si>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</si>
  <si>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</si>
  <si>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</si>
  <si>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</si>
  <si>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</si>
  <si>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</si>
  <si>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Merafong City(GT484)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</si>
  <si>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</si>
  <si>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</si>
  <si>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</si>
  <si>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</si>
  <si>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</si>
  <si>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</si>
  <si>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</si>
  <si>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</si>
  <si>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</si>
  <si>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</si>
  <si>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</si>
  <si>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</si>
  <si>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</si>
  <si>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</si>
  <si>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</si>
  <si>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</si>
  <si>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</si>
  <si>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</si>
  <si>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</si>
  <si>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</si>
  <si>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</si>
  <si>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</si>
  <si>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</si>
  <si>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</si>
  <si>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Merafong City(GT484)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</si>
  <si>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</si>
  <si>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</si>
  <si>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</si>
  <si>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</si>
  <si>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</si>
  <si>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</si>
  <si>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</si>
  <si>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</si>
  <si>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</si>
  <si>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</si>
  <si>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</si>
  <si>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</si>
  <si>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</si>
  <si>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</si>
  <si>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</si>
  <si>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</si>
  <si>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</si>
  <si>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</si>
  <si>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</si>
  <si>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</si>
  <si>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</si>
  <si>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</si>
  <si>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</si>
  <si>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</si>
  <si>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</si>
  <si>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</si>
  <si>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</si>
  <si>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</si>
  <si>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</si>
  <si>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</si>
  <si>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</si>
  <si>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</si>
  <si>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</si>
  <si>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</si>
  <si>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</si>
  <si>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Merafong City(GT484)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</si>
  <si>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</si>
  <si>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</si>
  <si>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Gauteng: Merafong City(GT484)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</si>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</sst>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164684960</v>
      </c>
      <c r="C5" s="19">
        <v>0</v>
      </c>
      <c r="D5" s="59">
        <v>176768280</v>
      </c>
      <c r="E5" s="60">
        <v>176768280</v>
      </c>
      <c r="F5" s="60">
        <v>14061925</v>
      </c>
      <c r="G5" s="60">
        <v>13993067</v>
      </c>
      <c r="H5" s="60">
        <v>13985259</v>
      </c>
      <c r="I5" s="60">
        <v>42040251</v>
      </c>
      <c r="J5" s="60">
        <v>13451808</v>
      </c>
      <c r="K5" s="60">
        <v>13866292</v>
      </c>
      <c r="L5" s="60">
        <v>14331000</v>
      </c>
      <c r="M5" s="60">
        <v>41649100</v>
      </c>
      <c r="N5" s="60">
        <v>13803607</v>
      </c>
      <c r="O5" s="60">
        <v>13538317</v>
      </c>
      <c r="P5" s="60">
        <v>11327701</v>
      </c>
      <c r="Q5" s="60">
        <v>38669625</v>
      </c>
      <c r="R5" s="60">
        <v>0</v>
      </c>
      <c r="S5" s="60">
        <v>0</v>
      </c>
      <c r="T5" s="60">
        <v>0</v>
      </c>
      <c r="U5" s="60">
        <v>0</v>
      </c>
      <c r="V5" s="60">
        <v>122358976</v>
      </c>
      <c r="W5" s="60">
        <v>132576210</v>
      </c>
      <c r="X5" s="60">
        <v>-10217234</v>
      </c>
      <c r="Y5" s="61">
        <v>-7.71</v>
      </c>
      <c r="Z5" s="62">
        <v>176768280</v>
      </c>
    </row>
    <row r="6" spans="1:26" ht="12.75">
      <c r="A6" s="58" t="s">
        <v>32</v>
      </c>
      <c r="B6" s="19">
        <v>619536220</v>
      </c>
      <c r="C6" s="19">
        <v>0</v>
      </c>
      <c r="D6" s="59">
        <v>718244414</v>
      </c>
      <c r="E6" s="60">
        <v>718244414</v>
      </c>
      <c r="F6" s="60">
        <v>53451323</v>
      </c>
      <c r="G6" s="60">
        <v>49058590</v>
      </c>
      <c r="H6" s="60">
        <v>54469543</v>
      </c>
      <c r="I6" s="60">
        <v>156979456</v>
      </c>
      <c r="J6" s="60">
        <v>52962237</v>
      </c>
      <c r="K6" s="60">
        <v>58921348</v>
      </c>
      <c r="L6" s="60">
        <v>45284000</v>
      </c>
      <c r="M6" s="60">
        <v>157167585</v>
      </c>
      <c r="N6" s="60">
        <v>52286889</v>
      </c>
      <c r="O6" s="60">
        <v>42726169</v>
      </c>
      <c r="P6" s="60">
        <v>53127772</v>
      </c>
      <c r="Q6" s="60">
        <v>148140830</v>
      </c>
      <c r="R6" s="60">
        <v>0</v>
      </c>
      <c r="S6" s="60">
        <v>0</v>
      </c>
      <c r="T6" s="60">
        <v>0</v>
      </c>
      <c r="U6" s="60">
        <v>0</v>
      </c>
      <c r="V6" s="60">
        <v>462287871</v>
      </c>
      <c r="W6" s="60">
        <v>538683300</v>
      </c>
      <c r="X6" s="60">
        <v>-76395429</v>
      </c>
      <c r="Y6" s="61">
        <v>-14.18</v>
      </c>
      <c r="Z6" s="62">
        <v>718244414</v>
      </c>
    </row>
    <row r="7" spans="1:26" ht="12.75">
      <c r="A7" s="58" t="s">
        <v>33</v>
      </c>
      <c r="B7" s="19">
        <v>7317640</v>
      </c>
      <c r="C7" s="19">
        <v>0</v>
      </c>
      <c r="D7" s="59">
        <v>2785606</v>
      </c>
      <c r="E7" s="60">
        <v>2785606</v>
      </c>
      <c r="F7" s="60">
        <v>642825</v>
      </c>
      <c r="G7" s="60">
        <v>157513</v>
      </c>
      <c r="H7" s="60">
        <v>768115</v>
      </c>
      <c r="I7" s="60">
        <v>1568453</v>
      </c>
      <c r="J7" s="60">
        <v>1181553</v>
      </c>
      <c r="K7" s="60">
        <v>1531864</v>
      </c>
      <c r="L7" s="60">
        <v>3777999</v>
      </c>
      <c r="M7" s="60">
        <v>6491416</v>
      </c>
      <c r="N7" s="60">
        <v>1712032</v>
      </c>
      <c r="O7" s="60">
        <v>194756</v>
      </c>
      <c r="P7" s="60">
        <v>941823</v>
      </c>
      <c r="Q7" s="60">
        <v>2848611</v>
      </c>
      <c r="R7" s="60">
        <v>0</v>
      </c>
      <c r="S7" s="60">
        <v>0</v>
      </c>
      <c r="T7" s="60">
        <v>0</v>
      </c>
      <c r="U7" s="60">
        <v>0</v>
      </c>
      <c r="V7" s="60">
        <v>10908480</v>
      </c>
      <c r="W7" s="60">
        <v>2089206</v>
      </c>
      <c r="X7" s="60">
        <v>8819274</v>
      </c>
      <c r="Y7" s="61">
        <v>422.14</v>
      </c>
      <c r="Z7" s="62">
        <v>2785606</v>
      </c>
    </row>
    <row r="8" spans="1:26" ht="12.75">
      <c r="A8" s="58" t="s">
        <v>34</v>
      </c>
      <c r="B8" s="19">
        <v>264712560</v>
      </c>
      <c r="C8" s="19">
        <v>0</v>
      </c>
      <c r="D8" s="59">
        <v>251910400</v>
      </c>
      <c r="E8" s="60">
        <v>251910400</v>
      </c>
      <c r="F8" s="60">
        <v>69652000</v>
      </c>
      <c r="G8" s="60">
        <v>0</v>
      </c>
      <c r="H8" s="60">
        <v>53878000</v>
      </c>
      <c r="I8" s="60">
        <v>123530000</v>
      </c>
      <c r="J8" s="60">
        <v>0</v>
      </c>
      <c r="K8" s="60">
        <v>0</v>
      </c>
      <c r="L8" s="60">
        <v>15604000</v>
      </c>
      <c r="M8" s="60">
        <v>15604000</v>
      </c>
      <c r="N8" s="60">
        <v>0</v>
      </c>
      <c r="O8" s="60">
        <v>1763488</v>
      </c>
      <c r="P8" s="60">
        <v>40771000</v>
      </c>
      <c r="Q8" s="60">
        <v>42534488</v>
      </c>
      <c r="R8" s="60">
        <v>0</v>
      </c>
      <c r="S8" s="60">
        <v>0</v>
      </c>
      <c r="T8" s="60">
        <v>0</v>
      </c>
      <c r="U8" s="60">
        <v>0</v>
      </c>
      <c r="V8" s="60">
        <v>181668488</v>
      </c>
      <c r="W8" s="60">
        <v>251910399</v>
      </c>
      <c r="X8" s="60">
        <v>-70241911</v>
      </c>
      <c r="Y8" s="61">
        <v>-27.88</v>
      </c>
      <c r="Z8" s="62">
        <v>251910400</v>
      </c>
    </row>
    <row r="9" spans="1:26" ht="12.75">
      <c r="A9" s="58" t="s">
        <v>35</v>
      </c>
      <c r="B9" s="19">
        <v>127818925</v>
      </c>
      <c r="C9" s="19">
        <v>0</v>
      </c>
      <c r="D9" s="59">
        <v>137897930</v>
      </c>
      <c r="E9" s="60">
        <v>137897930</v>
      </c>
      <c r="F9" s="60">
        <v>10328459</v>
      </c>
      <c r="G9" s="60">
        <v>12164293</v>
      </c>
      <c r="H9" s="60">
        <v>12143370</v>
      </c>
      <c r="I9" s="60">
        <v>34636122</v>
      </c>
      <c r="J9" s="60">
        <v>9872423</v>
      </c>
      <c r="K9" s="60">
        <v>10838312</v>
      </c>
      <c r="L9" s="60">
        <v>14903999</v>
      </c>
      <c r="M9" s="60">
        <v>35614734</v>
      </c>
      <c r="N9" s="60">
        <v>11382669</v>
      </c>
      <c r="O9" s="60">
        <v>12768562</v>
      </c>
      <c r="P9" s="60">
        <v>11889278</v>
      </c>
      <c r="Q9" s="60">
        <v>36040509</v>
      </c>
      <c r="R9" s="60">
        <v>0</v>
      </c>
      <c r="S9" s="60">
        <v>0</v>
      </c>
      <c r="T9" s="60">
        <v>0</v>
      </c>
      <c r="U9" s="60">
        <v>0</v>
      </c>
      <c r="V9" s="60">
        <v>106291365</v>
      </c>
      <c r="W9" s="60">
        <v>103423446</v>
      </c>
      <c r="X9" s="60">
        <v>2867919</v>
      </c>
      <c r="Y9" s="61">
        <v>2.77</v>
      </c>
      <c r="Z9" s="62">
        <v>137897930</v>
      </c>
    </row>
    <row r="10" spans="1:26" ht="22.5">
      <c r="A10" s="63" t="s">
        <v>278</v>
      </c>
      <c r="B10" s="64">
        <f>SUM(B5:B9)</f>
        <v>1184070305</v>
      </c>
      <c r="C10" s="64">
        <f>SUM(C5:C9)</f>
        <v>0</v>
      </c>
      <c r="D10" s="65">
        <f aca="true" t="shared" si="0" ref="D10:Z10">SUM(D5:D9)</f>
        <v>1287606630</v>
      </c>
      <c r="E10" s="66">
        <f t="shared" si="0"/>
        <v>1287606630</v>
      </c>
      <c r="F10" s="66">
        <f t="shared" si="0"/>
        <v>148136532</v>
      </c>
      <c r="G10" s="66">
        <f t="shared" si="0"/>
        <v>75373463</v>
      </c>
      <c r="H10" s="66">
        <f t="shared" si="0"/>
        <v>135244287</v>
      </c>
      <c r="I10" s="66">
        <f t="shared" si="0"/>
        <v>358754282</v>
      </c>
      <c r="J10" s="66">
        <f t="shared" si="0"/>
        <v>77468021</v>
      </c>
      <c r="K10" s="66">
        <f t="shared" si="0"/>
        <v>85157816</v>
      </c>
      <c r="L10" s="66">
        <f t="shared" si="0"/>
        <v>93900998</v>
      </c>
      <c r="M10" s="66">
        <f t="shared" si="0"/>
        <v>256526835</v>
      </c>
      <c r="N10" s="66">
        <f t="shared" si="0"/>
        <v>79185197</v>
      </c>
      <c r="O10" s="66">
        <f t="shared" si="0"/>
        <v>70991292</v>
      </c>
      <c r="P10" s="66">
        <f t="shared" si="0"/>
        <v>118057574</v>
      </c>
      <c r="Q10" s="66">
        <f t="shared" si="0"/>
        <v>268234063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883515180</v>
      </c>
      <c r="W10" s="66">
        <f t="shared" si="0"/>
        <v>1028682561</v>
      </c>
      <c r="X10" s="66">
        <f t="shared" si="0"/>
        <v>-145167381</v>
      </c>
      <c r="Y10" s="67">
        <f>+IF(W10&lt;&gt;0,(X10/W10)*100,0)</f>
        <v>-14.111970641252078</v>
      </c>
      <c r="Z10" s="68">
        <f t="shared" si="0"/>
        <v>1287606630</v>
      </c>
    </row>
    <row r="11" spans="1:26" ht="12.75">
      <c r="A11" s="58" t="s">
        <v>37</v>
      </c>
      <c r="B11" s="19">
        <v>291183281</v>
      </c>
      <c r="C11" s="19">
        <v>0</v>
      </c>
      <c r="D11" s="59">
        <v>357053000</v>
      </c>
      <c r="E11" s="60">
        <v>357053000</v>
      </c>
      <c r="F11" s="60">
        <v>25258919</v>
      </c>
      <c r="G11" s="60">
        <v>26858020</v>
      </c>
      <c r="H11" s="60">
        <v>24273671</v>
      </c>
      <c r="I11" s="60">
        <v>76390610</v>
      </c>
      <c r="J11" s="60">
        <v>25681965</v>
      </c>
      <c r="K11" s="60">
        <v>24793407</v>
      </c>
      <c r="L11" s="60">
        <v>20869998</v>
      </c>
      <c r="M11" s="60">
        <v>71345370</v>
      </c>
      <c r="N11" s="60">
        <v>24872509</v>
      </c>
      <c r="O11" s="60">
        <v>23918239</v>
      </c>
      <c r="P11" s="60">
        <v>26249549</v>
      </c>
      <c r="Q11" s="60">
        <v>75040297</v>
      </c>
      <c r="R11" s="60">
        <v>0</v>
      </c>
      <c r="S11" s="60">
        <v>0</v>
      </c>
      <c r="T11" s="60">
        <v>0</v>
      </c>
      <c r="U11" s="60">
        <v>0</v>
      </c>
      <c r="V11" s="60">
        <v>222776277</v>
      </c>
      <c r="W11" s="60">
        <v>267789717</v>
      </c>
      <c r="X11" s="60">
        <v>-45013440</v>
      </c>
      <c r="Y11" s="61">
        <v>-16.81</v>
      </c>
      <c r="Z11" s="62">
        <v>357053000</v>
      </c>
    </row>
    <row r="12" spans="1:26" ht="12.75">
      <c r="A12" s="58" t="s">
        <v>38</v>
      </c>
      <c r="B12" s="19">
        <v>19884267</v>
      </c>
      <c r="C12" s="19">
        <v>0</v>
      </c>
      <c r="D12" s="59">
        <v>22050141</v>
      </c>
      <c r="E12" s="60">
        <v>22050141</v>
      </c>
      <c r="F12" s="60">
        <v>1671889</v>
      </c>
      <c r="G12" s="60">
        <v>1671889</v>
      </c>
      <c r="H12" s="60">
        <v>1659872</v>
      </c>
      <c r="I12" s="60">
        <v>5003650</v>
      </c>
      <c r="J12" s="60">
        <v>1641022</v>
      </c>
      <c r="K12" s="60">
        <v>1679372</v>
      </c>
      <c r="L12" s="60">
        <v>1671889</v>
      </c>
      <c r="M12" s="60">
        <v>4992283</v>
      </c>
      <c r="N12" s="60">
        <v>1671889</v>
      </c>
      <c r="O12" s="60">
        <v>2354327</v>
      </c>
      <c r="P12" s="60">
        <v>1757815</v>
      </c>
      <c r="Q12" s="60">
        <v>5784031</v>
      </c>
      <c r="R12" s="60">
        <v>0</v>
      </c>
      <c r="S12" s="60">
        <v>0</v>
      </c>
      <c r="T12" s="60">
        <v>0</v>
      </c>
      <c r="U12" s="60">
        <v>0</v>
      </c>
      <c r="V12" s="60">
        <v>15779964</v>
      </c>
      <c r="W12" s="60">
        <v>16537608</v>
      </c>
      <c r="X12" s="60">
        <v>-757644</v>
      </c>
      <c r="Y12" s="61">
        <v>-4.58</v>
      </c>
      <c r="Z12" s="62">
        <v>22050141</v>
      </c>
    </row>
    <row r="13" spans="1:26" ht="12.75">
      <c r="A13" s="58" t="s">
        <v>279</v>
      </c>
      <c r="B13" s="19">
        <v>114464378</v>
      </c>
      <c r="C13" s="19">
        <v>0</v>
      </c>
      <c r="D13" s="59">
        <v>28360780</v>
      </c>
      <c r="E13" s="60">
        <v>28360780</v>
      </c>
      <c r="F13" s="60">
        <v>2363423</v>
      </c>
      <c r="G13" s="60">
        <v>2363423</v>
      </c>
      <c r="H13" s="60">
        <v>2363423</v>
      </c>
      <c r="I13" s="60">
        <v>7090269</v>
      </c>
      <c r="J13" s="60">
        <v>2363423</v>
      </c>
      <c r="K13" s="60">
        <v>2363423</v>
      </c>
      <c r="L13" s="60">
        <v>2363423</v>
      </c>
      <c r="M13" s="60">
        <v>7090269</v>
      </c>
      <c r="N13" s="60">
        <v>2363423</v>
      </c>
      <c r="O13" s="60">
        <v>2363423</v>
      </c>
      <c r="P13" s="60">
        <v>3396756</v>
      </c>
      <c r="Q13" s="60">
        <v>8123602</v>
      </c>
      <c r="R13" s="60">
        <v>0</v>
      </c>
      <c r="S13" s="60">
        <v>0</v>
      </c>
      <c r="T13" s="60">
        <v>0</v>
      </c>
      <c r="U13" s="60">
        <v>0</v>
      </c>
      <c r="V13" s="60">
        <v>22304140</v>
      </c>
      <c r="W13" s="60">
        <v>21270807</v>
      </c>
      <c r="X13" s="60">
        <v>1033333</v>
      </c>
      <c r="Y13" s="61">
        <v>4.86</v>
      </c>
      <c r="Z13" s="62">
        <v>28360780</v>
      </c>
    </row>
    <row r="14" spans="1:26" ht="12.75">
      <c r="A14" s="58" t="s">
        <v>40</v>
      </c>
      <c r="B14" s="19">
        <v>23440278</v>
      </c>
      <c r="C14" s="19">
        <v>0</v>
      </c>
      <c r="D14" s="59">
        <v>12400000</v>
      </c>
      <c r="E14" s="60">
        <v>12400000</v>
      </c>
      <c r="F14" s="60">
        <v>0</v>
      </c>
      <c r="G14" s="60">
        <v>332909</v>
      </c>
      <c r="H14" s="60">
        <v>3669369</v>
      </c>
      <c r="I14" s="60">
        <v>4002278</v>
      </c>
      <c r="J14" s="60">
        <v>2175319</v>
      </c>
      <c r="K14" s="60">
        <v>21759</v>
      </c>
      <c r="L14" s="60">
        <v>7706997</v>
      </c>
      <c r="M14" s="60">
        <v>9904075</v>
      </c>
      <c r="N14" s="60">
        <v>1993122</v>
      </c>
      <c r="O14" s="60">
        <v>1929839</v>
      </c>
      <c r="P14" s="60">
        <v>3553560</v>
      </c>
      <c r="Q14" s="60">
        <v>7476521</v>
      </c>
      <c r="R14" s="60">
        <v>0</v>
      </c>
      <c r="S14" s="60">
        <v>0</v>
      </c>
      <c r="T14" s="60">
        <v>0</v>
      </c>
      <c r="U14" s="60">
        <v>0</v>
      </c>
      <c r="V14" s="60">
        <v>21382874</v>
      </c>
      <c r="W14" s="60">
        <v>9299997</v>
      </c>
      <c r="X14" s="60">
        <v>12082877</v>
      </c>
      <c r="Y14" s="61">
        <v>129.92</v>
      </c>
      <c r="Z14" s="62">
        <v>12400000</v>
      </c>
    </row>
    <row r="15" spans="1:26" ht="12.75">
      <c r="A15" s="58" t="s">
        <v>41</v>
      </c>
      <c r="B15" s="19">
        <v>408570203</v>
      </c>
      <c r="C15" s="19">
        <v>0</v>
      </c>
      <c r="D15" s="59">
        <v>442000480</v>
      </c>
      <c r="E15" s="60">
        <v>442000480</v>
      </c>
      <c r="F15" s="60">
        <v>0</v>
      </c>
      <c r="G15" s="60">
        <v>43962284</v>
      </c>
      <c r="H15" s="60">
        <v>46343990</v>
      </c>
      <c r="I15" s="60">
        <v>90306274</v>
      </c>
      <c r="J15" s="60">
        <v>31493351</v>
      </c>
      <c r="K15" s="60">
        <v>34675305</v>
      </c>
      <c r="L15" s="60">
        <v>58003000</v>
      </c>
      <c r="M15" s="60">
        <v>124171656</v>
      </c>
      <c r="N15" s="60">
        <v>29671622</v>
      </c>
      <c r="O15" s="60">
        <v>31473539</v>
      </c>
      <c r="P15" s="60">
        <v>28479325</v>
      </c>
      <c r="Q15" s="60">
        <v>89624486</v>
      </c>
      <c r="R15" s="60">
        <v>0</v>
      </c>
      <c r="S15" s="60">
        <v>0</v>
      </c>
      <c r="T15" s="60">
        <v>0</v>
      </c>
      <c r="U15" s="60">
        <v>0</v>
      </c>
      <c r="V15" s="60">
        <v>304102416</v>
      </c>
      <c r="W15" s="60">
        <v>325631853</v>
      </c>
      <c r="X15" s="60">
        <v>-21529437</v>
      </c>
      <c r="Y15" s="61">
        <v>-6.61</v>
      </c>
      <c r="Z15" s="62">
        <v>442000480</v>
      </c>
    </row>
    <row r="16" spans="1:26" ht="12.75">
      <c r="A16" s="69" t="s">
        <v>42</v>
      </c>
      <c r="B16" s="19">
        <v>9018958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1177322</v>
      </c>
      <c r="Q16" s="60">
        <v>1177322</v>
      </c>
      <c r="R16" s="60">
        <v>0</v>
      </c>
      <c r="S16" s="60">
        <v>0</v>
      </c>
      <c r="T16" s="60">
        <v>0</v>
      </c>
      <c r="U16" s="60">
        <v>0</v>
      </c>
      <c r="V16" s="60">
        <v>1177322</v>
      </c>
      <c r="W16" s="60"/>
      <c r="X16" s="60">
        <v>1177322</v>
      </c>
      <c r="Y16" s="61">
        <v>0</v>
      </c>
      <c r="Z16" s="62">
        <v>0</v>
      </c>
    </row>
    <row r="17" spans="1:26" ht="12.75">
      <c r="A17" s="58" t="s">
        <v>43</v>
      </c>
      <c r="B17" s="19">
        <v>521776236</v>
      </c>
      <c r="C17" s="19">
        <v>0</v>
      </c>
      <c r="D17" s="59">
        <v>542355599</v>
      </c>
      <c r="E17" s="60">
        <v>542355599</v>
      </c>
      <c r="F17" s="60">
        <v>26524928</v>
      </c>
      <c r="G17" s="60">
        <v>33319268</v>
      </c>
      <c r="H17" s="60">
        <v>24856437</v>
      </c>
      <c r="I17" s="60">
        <v>84700633</v>
      </c>
      <c r="J17" s="60">
        <v>39959037</v>
      </c>
      <c r="K17" s="60">
        <v>30943591</v>
      </c>
      <c r="L17" s="60">
        <v>84169002</v>
      </c>
      <c r="M17" s="60">
        <v>155071630</v>
      </c>
      <c r="N17" s="60">
        <v>32516061</v>
      </c>
      <c r="O17" s="60">
        <v>30292524</v>
      </c>
      <c r="P17" s="60">
        <v>30145529</v>
      </c>
      <c r="Q17" s="60">
        <v>92954114</v>
      </c>
      <c r="R17" s="60">
        <v>0</v>
      </c>
      <c r="S17" s="60">
        <v>0</v>
      </c>
      <c r="T17" s="60">
        <v>0</v>
      </c>
      <c r="U17" s="60">
        <v>0</v>
      </c>
      <c r="V17" s="60">
        <v>332726377</v>
      </c>
      <c r="W17" s="60">
        <v>409108716</v>
      </c>
      <c r="X17" s="60">
        <v>-76382339</v>
      </c>
      <c r="Y17" s="61">
        <v>-18.67</v>
      </c>
      <c r="Z17" s="62">
        <v>542355599</v>
      </c>
    </row>
    <row r="18" spans="1:26" ht="12.75">
      <c r="A18" s="70" t="s">
        <v>44</v>
      </c>
      <c r="B18" s="71">
        <f>SUM(B11:B17)</f>
        <v>1388337601</v>
      </c>
      <c r="C18" s="71">
        <f>SUM(C11:C17)</f>
        <v>0</v>
      </c>
      <c r="D18" s="72">
        <f aca="true" t="shared" si="1" ref="D18:Z18">SUM(D11:D17)</f>
        <v>1404220000</v>
      </c>
      <c r="E18" s="73">
        <f t="shared" si="1"/>
        <v>1404220000</v>
      </c>
      <c r="F18" s="73">
        <f t="shared" si="1"/>
        <v>55819159</v>
      </c>
      <c r="G18" s="73">
        <f t="shared" si="1"/>
        <v>108507793</v>
      </c>
      <c r="H18" s="73">
        <f t="shared" si="1"/>
        <v>103166762</v>
      </c>
      <c r="I18" s="73">
        <f t="shared" si="1"/>
        <v>267493714</v>
      </c>
      <c r="J18" s="73">
        <f t="shared" si="1"/>
        <v>103314117</v>
      </c>
      <c r="K18" s="73">
        <f t="shared" si="1"/>
        <v>94476857</v>
      </c>
      <c r="L18" s="73">
        <f t="shared" si="1"/>
        <v>174784309</v>
      </c>
      <c r="M18" s="73">
        <f t="shared" si="1"/>
        <v>372575283</v>
      </c>
      <c r="N18" s="73">
        <f t="shared" si="1"/>
        <v>93088626</v>
      </c>
      <c r="O18" s="73">
        <f t="shared" si="1"/>
        <v>92331891</v>
      </c>
      <c r="P18" s="73">
        <f t="shared" si="1"/>
        <v>94759856</v>
      </c>
      <c r="Q18" s="73">
        <f t="shared" si="1"/>
        <v>280180373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920249370</v>
      </c>
      <c r="W18" s="73">
        <f t="shared" si="1"/>
        <v>1049638698</v>
      </c>
      <c r="X18" s="73">
        <f t="shared" si="1"/>
        <v>-129389328</v>
      </c>
      <c r="Y18" s="67">
        <f>+IF(W18&lt;&gt;0,(X18/W18)*100,0)</f>
        <v>-12.3270348403256</v>
      </c>
      <c r="Z18" s="74">
        <f t="shared" si="1"/>
        <v>1404220000</v>
      </c>
    </row>
    <row r="19" spans="1:26" ht="12.75">
      <c r="A19" s="70" t="s">
        <v>45</v>
      </c>
      <c r="B19" s="75">
        <f>+B10-B18</f>
        <v>-204267296</v>
      </c>
      <c r="C19" s="75">
        <f>+C10-C18</f>
        <v>0</v>
      </c>
      <c r="D19" s="76">
        <f aca="true" t="shared" si="2" ref="D19:Z19">+D10-D18</f>
        <v>-116613370</v>
      </c>
      <c r="E19" s="77">
        <f t="shared" si="2"/>
        <v>-116613370</v>
      </c>
      <c r="F19" s="77">
        <f t="shared" si="2"/>
        <v>92317373</v>
      </c>
      <c r="G19" s="77">
        <f t="shared" si="2"/>
        <v>-33134330</v>
      </c>
      <c r="H19" s="77">
        <f t="shared" si="2"/>
        <v>32077525</v>
      </c>
      <c r="I19" s="77">
        <f t="shared" si="2"/>
        <v>91260568</v>
      </c>
      <c r="J19" s="77">
        <f t="shared" si="2"/>
        <v>-25846096</v>
      </c>
      <c r="K19" s="77">
        <f t="shared" si="2"/>
        <v>-9319041</v>
      </c>
      <c r="L19" s="77">
        <f t="shared" si="2"/>
        <v>-80883311</v>
      </c>
      <c r="M19" s="77">
        <f t="shared" si="2"/>
        <v>-116048448</v>
      </c>
      <c r="N19" s="77">
        <f t="shared" si="2"/>
        <v>-13903429</v>
      </c>
      <c r="O19" s="77">
        <f t="shared" si="2"/>
        <v>-21340599</v>
      </c>
      <c r="P19" s="77">
        <f t="shared" si="2"/>
        <v>23297718</v>
      </c>
      <c r="Q19" s="77">
        <f t="shared" si="2"/>
        <v>-11946310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-36734190</v>
      </c>
      <c r="W19" s="77">
        <f>IF(E10=E18,0,W10-W18)</f>
        <v>-20956137</v>
      </c>
      <c r="X19" s="77">
        <f t="shared" si="2"/>
        <v>-15778053</v>
      </c>
      <c r="Y19" s="78">
        <f>+IF(W19&lt;&gt;0,(X19/W19)*100,0)</f>
        <v>75.29084678154184</v>
      </c>
      <c r="Z19" s="79">
        <f t="shared" si="2"/>
        <v>-116613370</v>
      </c>
    </row>
    <row r="20" spans="1:26" ht="12.75">
      <c r="A20" s="58" t="s">
        <v>46</v>
      </c>
      <c r="B20" s="19">
        <v>119244423</v>
      </c>
      <c r="C20" s="19">
        <v>0</v>
      </c>
      <c r="D20" s="59">
        <v>120338600</v>
      </c>
      <c r="E20" s="60">
        <v>120338600</v>
      </c>
      <c r="F20" s="60">
        <v>40849000</v>
      </c>
      <c r="G20" s="60">
        <v>26282000</v>
      </c>
      <c r="H20" s="60">
        <v>0</v>
      </c>
      <c r="I20" s="60">
        <v>67131000</v>
      </c>
      <c r="J20" s="60">
        <v>9000000</v>
      </c>
      <c r="K20" s="60">
        <v>13078806</v>
      </c>
      <c r="L20" s="60">
        <v>10896979</v>
      </c>
      <c r="M20" s="60">
        <v>32975785</v>
      </c>
      <c r="N20" s="60">
        <v>13855000</v>
      </c>
      <c r="O20" s="60">
        <v>16354656</v>
      </c>
      <c r="P20" s="60">
        <v>47312000</v>
      </c>
      <c r="Q20" s="60">
        <v>77521656</v>
      </c>
      <c r="R20" s="60">
        <v>0</v>
      </c>
      <c r="S20" s="60">
        <v>0</v>
      </c>
      <c r="T20" s="60">
        <v>0</v>
      </c>
      <c r="U20" s="60">
        <v>0</v>
      </c>
      <c r="V20" s="60">
        <v>177628441</v>
      </c>
      <c r="W20" s="60">
        <v>120338601</v>
      </c>
      <c r="X20" s="60">
        <v>57289840</v>
      </c>
      <c r="Y20" s="61">
        <v>47.61</v>
      </c>
      <c r="Z20" s="62">
        <v>120338600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-85022873</v>
      </c>
      <c r="C22" s="86">
        <f>SUM(C19:C21)</f>
        <v>0</v>
      </c>
      <c r="D22" s="87">
        <f aca="true" t="shared" si="3" ref="D22:Z22">SUM(D19:D21)</f>
        <v>3725230</v>
      </c>
      <c r="E22" s="88">
        <f t="shared" si="3"/>
        <v>3725230</v>
      </c>
      <c r="F22" s="88">
        <f t="shared" si="3"/>
        <v>133166373</v>
      </c>
      <c r="G22" s="88">
        <f t="shared" si="3"/>
        <v>-6852330</v>
      </c>
      <c r="H22" s="88">
        <f t="shared" si="3"/>
        <v>32077525</v>
      </c>
      <c r="I22" s="88">
        <f t="shared" si="3"/>
        <v>158391568</v>
      </c>
      <c r="J22" s="88">
        <f t="shared" si="3"/>
        <v>-16846096</v>
      </c>
      <c r="K22" s="88">
        <f t="shared" si="3"/>
        <v>3759765</v>
      </c>
      <c r="L22" s="88">
        <f t="shared" si="3"/>
        <v>-69986332</v>
      </c>
      <c r="M22" s="88">
        <f t="shared" si="3"/>
        <v>-83072663</v>
      </c>
      <c r="N22" s="88">
        <f t="shared" si="3"/>
        <v>-48429</v>
      </c>
      <c r="O22" s="88">
        <f t="shared" si="3"/>
        <v>-4985943</v>
      </c>
      <c r="P22" s="88">
        <f t="shared" si="3"/>
        <v>70609718</v>
      </c>
      <c r="Q22" s="88">
        <f t="shared" si="3"/>
        <v>65575346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140894251</v>
      </c>
      <c r="W22" s="88">
        <f t="shared" si="3"/>
        <v>99382464</v>
      </c>
      <c r="X22" s="88">
        <f t="shared" si="3"/>
        <v>41511787</v>
      </c>
      <c r="Y22" s="89">
        <f>+IF(W22&lt;&gt;0,(X22/W22)*100,0)</f>
        <v>41.76973012059753</v>
      </c>
      <c r="Z22" s="90">
        <f t="shared" si="3"/>
        <v>3725230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-85022873</v>
      </c>
      <c r="C24" s="75">
        <f>SUM(C22:C23)</f>
        <v>0</v>
      </c>
      <c r="D24" s="76">
        <f aca="true" t="shared" si="4" ref="D24:Z24">SUM(D22:D23)</f>
        <v>3725230</v>
      </c>
      <c r="E24" s="77">
        <f t="shared" si="4"/>
        <v>3725230</v>
      </c>
      <c r="F24" s="77">
        <f t="shared" si="4"/>
        <v>133166373</v>
      </c>
      <c r="G24" s="77">
        <f t="shared" si="4"/>
        <v>-6852330</v>
      </c>
      <c r="H24" s="77">
        <f t="shared" si="4"/>
        <v>32077525</v>
      </c>
      <c r="I24" s="77">
        <f t="shared" si="4"/>
        <v>158391568</v>
      </c>
      <c r="J24" s="77">
        <f t="shared" si="4"/>
        <v>-16846096</v>
      </c>
      <c r="K24" s="77">
        <f t="shared" si="4"/>
        <v>3759765</v>
      </c>
      <c r="L24" s="77">
        <f t="shared" si="4"/>
        <v>-69986332</v>
      </c>
      <c r="M24" s="77">
        <f t="shared" si="4"/>
        <v>-83072663</v>
      </c>
      <c r="N24" s="77">
        <f t="shared" si="4"/>
        <v>-48429</v>
      </c>
      <c r="O24" s="77">
        <f t="shared" si="4"/>
        <v>-4985943</v>
      </c>
      <c r="P24" s="77">
        <f t="shared" si="4"/>
        <v>70609718</v>
      </c>
      <c r="Q24" s="77">
        <f t="shared" si="4"/>
        <v>65575346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140894251</v>
      </c>
      <c r="W24" s="77">
        <f t="shared" si="4"/>
        <v>99382464</v>
      </c>
      <c r="X24" s="77">
        <f t="shared" si="4"/>
        <v>41511787</v>
      </c>
      <c r="Y24" s="78">
        <f>+IF(W24&lt;&gt;0,(X24/W24)*100,0)</f>
        <v>41.76973012059753</v>
      </c>
      <c r="Z24" s="79">
        <f t="shared" si="4"/>
        <v>3725230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113957910</v>
      </c>
      <c r="C27" s="22">
        <v>0</v>
      </c>
      <c r="D27" s="99">
        <v>124298600</v>
      </c>
      <c r="E27" s="100">
        <v>217897174</v>
      </c>
      <c r="F27" s="100">
        <v>782651</v>
      </c>
      <c r="G27" s="100">
        <v>1900925</v>
      </c>
      <c r="H27" s="100">
        <v>7066278</v>
      </c>
      <c r="I27" s="100">
        <v>9749854</v>
      </c>
      <c r="J27" s="100">
        <v>7273888</v>
      </c>
      <c r="K27" s="100">
        <v>13078808</v>
      </c>
      <c r="L27" s="100">
        <v>14415496</v>
      </c>
      <c r="M27" s="100">
        <v>34768192</v>
      </c>
      <c r="N27" s="100">
        <v>2487599</v>
      </c>
      <c r="O27" s="100">
        <v>16354655</v>
      </c>
      <c r="P27" s="100">
        <v>28647646</v>
      </c>
      <c r="Q27" s="100">
        <v>47489900</v>
      </c>
      <c r="R27" s="100">
        <v>0</v>
      </c>
      <c r="S27" s="100">
        <v>0</v>
      </c>
      <c r="T27" s="100">
        <v>0</v>
      </c>
      <c r="U27" s="100">
        <v>0</v>
      </c>
      <c r="V27" s="100">
        <v>92007946</v>
      </c>
      <c r="W27" s="100">
        <v>163422881</v>
      </c>
      <c r="X27" s="100">
        <v>-71414935</v>
      </c>
      <c r="Y27" s="101">
        <v>-43.7</v>
      </c>
      <c r="Z27" s="102">
        <v>217897174</v>
      </c>
    </row>
    <row r="28" spans="1:26" ht="12.75">
      <c r="A28" s="103" t="s">
        <v>46</v>
      </c>
      <c r="B28" s="19">
        <v>92868764</v>
      </c>
      <c r="C28" s="19">
        <v>0</v>
      </c>
      <c r="D28" s="59">
        <v>120338600</v>
      </c>
      <c r="E28" s="60">
        <v>203937174</v>
      </c>
      <c r="F28" s="60">
        <v>782651</v>
      </c>
      <c r="G28" s="60">
        <v>1900925</v>
      </c>
      <c r="H28" s="60">
        <v>6868066</v>
      </c>
      <c r="I28" s="60">
        <v>9551642</v>
      </c>
      <c r="J28" s="60">
        <v>7273888</v>
      </c>
      <c r="K28" s="60">
        <v>11598369</v>
      </c>
      <c r="L28" s="60">
        <v>14083232</v>
      </c>
      <c r="M28" s="60">
        <v>32955489</v>
      </c>
      <c r="N28" s="60">
        <v>2459599</v>
      </c>
      <c r="O28" s="60">
        <v>16354655</v>
      </c>
      <c r="P28" s="60">
        <v>28647646</v>
      </c>
      <c r="Q28" s="60">
        <v>47461900</v>
      </c>
      <c r="R28" s="60">
        <v>0</v>
      </c>
      <c r="S28" s="60">
        <v>0</v>
      </c>
      <c r="T28" s="60">
        <v>0</v>
      </c>
      <c r="U28" s="60">
        <v>0</v>
      </c>
      <c r="V28" s="60">
        <v>89969031</v>
      </c>
      <c r="W28" s="60">
        <v>152952881</v>
      </c>
      <c r="X28" s="60">
        <v>-62983850</v>
      </c>
      <c r="Y28" s="61">
        <v>-41.18</v>
      </c>
      <c r="Z28" s="62">
        <v>203937174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10000000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7500000</v>
      </c>
      <c r="X29" s="60">
        <v>-7500000</v>
      </c>
      <c r="Y29" s="61">
        <v>-100</v>
      </c>
      <c r="Z29" s="62">
        <v>10000000</v>
      </c>
    </row>
    <row r="30" spans="1:26" ht="12.75">
      <c r="A30" s="58" t="s">
        <v>52</v>
      </c>
      <c r="B30" s="19">
        <v>12837544</v>
      </c>
      <c r="C30" s="19">
        <v>0</v>
      </c>
      <c r="D30" s="59">
        <v>2500000</v>
      </c>
      <c r="E30" s="60">
        <v>0</v>
      </c>
      <c r="F30" s="60">
        <v>0</v>
      </c>
      <c r="G30" s="60">
        <v>0</v>
      </c>
      <c r="H30" s="60">
        <v>178832</v>
      </c>
      <c r="I30" s="60">
        <v>178832</v>
      </c>
      <c r="J30" s="60">
        <v>0</v>
      </c>
      <c r="K30" s="60">
        <v>1480439</v>
      </c>
      <c r="L30" s="60">
        <v>332264</v>
      </c>
      <c r="M30" s="60">
        <v>1812703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1991535</v>
      </c>
      <c r="W30" s="60"/>
      <c r="X30" s="60">
        <v>1991535</v>
      </c>
      <c r="Y30" s="61">
        <v>0</v>
      </c>
      <c r="Z30" s="62">
        <v>0</v>
      </c>
    </row>
    <row r="31" spans="1:26" ht="12.75">
      <c r="A31" s="58" t="s">
        <v>53</v>
      </c>
      <c r="B31" s="19">
        <v>8251680</v>
      </c>
      <c r="C31" s="19">
        <v>0</v>
      </c>
      <c r="D31" s="59">
        <v>1460000</v>
      </c>
      <c r="E31" s="60">
        <v>3960000</v>
      </c>
      <c r="F31" s="60">
        <v>0</v>
      </c>
      <c r="G31" s="60">
        <v>0</v>
      </c>
      <c r="H31" s="60">
        <v>19380</v>
      </c>
      <c r="I31" s="60">
        <v>19380</v>
      </c>
      <c r="J31" s="60">
        <v>0</v>
      </c>
      <c r="K31" s="60">
        <v>0</v>
      </c>
      <c r="L31" s="60">
        <v>0</v>
      </c>
      <c r="M31" s="60">
        <v>0</v>
      </c>
      <c r="N31" s="60">
        <v>28000</v>
      </c>
      <c r="O31" s="60">
        <v>0</v>
      </c>
      <c r="P31" s="60">
        <v>0</v>
      </c>
      <c r="Q31" s="60">
        <v>28000</v>
      </c>
      <c r="R31" s="60">
        <v>0</v>
      </c>
      <c r="S31" s="60">
        <v>0</v>
      </c>
      <c r="T31" s="60">
        <v>0</v>
      </c>
      <c r="U31" s="60">
        <v>0</v>
      </c>
      <c r="V31" s="60">
        <v>47380</v>
      </c>
      <c r="W31" s="60">
        <v>2970000</v>
      </c>
      <c r="X31" s="60">
        <v>-2922620</v>
      </c>
      <c r="Y31" s="61">
        <v>-98.4</v>
      </c>
      <c r="Z31" s="62">
        <v>3960000</v>
      </c>
    </row>
    <row r="32" spans="1:26" ht="12.75">
      <c r="A32" s="70" t="s">
        <v>54</v>
      </c>
      <c r="B32" s="22">
        <f>SUM(B28:B31)</f>
        <v>113957988</v>
      </c>
      <c r="C32" s="22">
        <f>SUM(C28:C31)</f>
        <v>0</v>
      </c>
      <c r="D32" s="99">
        <f aca="true" t="shared" si="5" ref="D32:Z32">SUM(D28:D31)</f>
        <v>124298600</v>
      </c>
      <c r="E32" s="100">
        <f t="shared" si="5"/>
        <v>217897174</v>
      </c>
      <c r="F32" s="100">
        <f t="shared" si="5"/>
        <v>782651</v>
      </c>
      <c r="G32" s="100">
        <f t="shared" si="5"/>
        <v>1900925</v>
      </c>
      <c r="H32" s="100">
        <f t="shared" si="5"/>
        <v>7066278</v>
      </c>
      <c r="I32" s="100">
        <f t="shared" si="5"/>
        <v>9749854</v>
      </c>
      <c r="J32" s="100">
        <f t="shared" si="5"/>
        <v>7273888</v>
      </c>
      <c r="K32" s="100">
        <f t="shared" si="5"/>
        <v>13078808</v>
      </c>
      <c r="L32" s="100">
        <f t="shared" si="5"/>
        <v>14415496</v>
      </c>
      <c r="M32" s="100">
        <f t="shared" si="5"/>
        <v>34768192</v>
      </c>
      <c r="N32" s="100">
        <f t="shared" si="5"/>
        <v>2487599</v>
      </c>
      <c r="O32" s="100">
        <f t="shared" si="5"/>
        <v>16354655</v>
      </c>
      <c r="P32" s="100">
        <f t="shared" si="5"/>
        <v>28647646</v>
      </c>
      <c r="Q32" s="100">
        <f t="shared" si="5"/>
        <v>47489900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92007946</v>
      </c>
      <c r="W32" s="100">
        <f t="shared" si="5"/>
        <v>163422881</v>
      </c>
      <c r="X32" s="100">
        <f t="shared" si="5"/>
        <v>-71414935</v>
      </c>
      <c r="Y32" s="101">
        <f>+IF(W32&lt;&gt;0,(X32/W32)*100,0)</f>
        <v>-43.69947131209858</v>
      </c>
      <c r="Z32" s="102">
        <f t="shared" si="5"/>
        <v>217897174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468612282</v>
      </c>
      <c r="C35" s="19">
        <v>0</v>
      </c>
      <c r="D35" s="59">
        <v>301151287</v>
      </c>
      <c r="E35" s="60">
        <v>301151</v>
      </c>
      <c r="F35" s="60">
        <v>275782772</v>
      </c>
      <c r="G35" s="60">
        <v>328827733</v>
      </c>
      <c r="H35" s="60">
        <v>354744689</v>
      </c>
      <c r="I35" s="60">
        <v>354744689</v>
      </c>
      <c r="J35" s="60">
        <v>565700518</v>
      </c>
      <c r="K35" s="60">
        <v>453385444</v>
      </c>
      <c r="L35" s="60">
        <v>457064224</v>
      </c>
      <c r="M35" s="60">
        <v>457064224</v>
      </c>
      <c r="N35" s="60">
        <v>0</v>
      </c>
      <c r="O35" s="60">
        <v>457092508</v>
      </c>
      <c r="P35" s="60">
        <v>529679783</v>
      </c>
      <c r="Q35" s="60">
        <v>529679783</v>
      </c>
      <c r="R35" s="60">
        <v>0</v>
      </c>
      <c r="S35" s="60">
        <v>0</v>
      </c>
      <c r="T35" s="60">
        <v>0</v>
      </c>
      <c r="U35" s="60">
        <v>0</v>
      </c>
      <c r="V35" s="60">
        <v>529679783</v>
      </c>
      <c r="W35" s="60">
        <v>225863</v>
      </c>
      <c r="X35" s="60">
        <v>529453920</v>
      </c>
      <c r="Y35" s="61">
        <v>234413.75</v>
      </c>
      <c r="Z35" s="62">
        <v>301151</v>
      </c>
    </row>
    <row r="36" spans="1:26" ht="12.75">
      <c r="A36" s="58" t="s">
        <v>57</v>
      </c>
      <c r="B36" s="19">
        <v>3022715394</v>
      </c>
      <c r="C36" s="19">
        <v>0</v>
      </c>
      <c r="D36" s="59">
        <v>3086456680</v>
      </c>
      <c r="E36" s="60">
        <v>3149795</v>
      </c>
      <c r="F36" s="60">
        <v>1227262453</v>
      </c>
      <c r="G36" s="60">
        <v>3072217085</v>
      </c>
      <c r="H36" s="60">
        <v>3300481655</v>
      </c>
      <c r="I36" s="60">
        <v>3300481655</v>
      </c>
      <c r="J36" s="60">
        <v>3080684377</v>
      </c>
      <c r="K36" s="60">
        <v>3093779418</v>
      </c>
      <c r="L36" s="60">
        <v>3105943870</v>
      </c>
      <c r="M36" s="60">
        <v>3105943870</v>
      </c>
      <c r="N36" s="60">
        <v>0</v>
      </c>
      <c r="O36" s="60">
        <v>3127278240</v>
      </c>
      <c r="P36" s="60">
        <v>3152464854</v>
      </c>
      <c r="Q36" s="60">
        <v>3152464854</v>
      </c>
      <c r="R36" s="60">
        <v>0</v>
      </c>
      <c r="S36" s="60">
        <v>0</v>
      </c>
      <c r="T36" s="60">
        <v>0</v>
      </c>
      <c r="U36" s="60">
        <v>0</v>
      </c>
      <c r="V36" s="60">
        <v>3152464854</v>
      </c>
      <c r="W36" s="60">
        <v>2362346</v>
      </c>
      <c r="X36" s="60">
        <v>3150102508</v>
      </c>
      <c r="Y36" s="61">
        <v>133346.36</v>
      </c>
      <c r="Z36" s="62">
        <v>3149795</v>
      </c>
    </row>
    <row r="37" spans="1:26" ht="12.75">
      <c r="A37" s="58" t="s">
        <v>58</v>
      </c>
      <c r="B37" s="19">
        <v>642262989</v>
      </c>
      <c r="C37" s="19">
        <v>0</v>
      </c>
      <c r="D37" s="59">
        <v>484404195</v>
      </c>
      <c r="E37" s="60">
        <v>485498</v>
      </c>
      <c r="F37" s="60">
        <v>401745052</v>
      </c>
      <c r="G37" s="60">
        <v>628437275</v>
      </c>
      <c r="H37" s="60">
        <v>698509895</v>
      </c>
      <c r="I37" s="60">
        <v>698509895</v>
      </c>
      <c r="J37" s="60">
        <v>693595829</v>
      </c>
      <c r="K37" s="60">
        <v>673419710</v>
      </c>
      <c r="L37" s="60">
        <v>660462671</v>
      </c>
      <c r="M37" s="60">
        <v>660462671</v>
      </c>
      <c r="N37" s="60">
        <v>0</v>
      </c>
      <c r="O37" s="60">
        <v>684254985</v>
      </c>
      <c r="P37" s="60">
        <v>713877433</v>
      </c>
      <c r="Q37" s="60">
        <v>713877433</v>
      </c>
      <c r="R37" s="60">
        <v>0</v>
      </c>
      <c r="S37" s="60">
        <v>0</v>
      </c>
      <c r="T37" s="60">
        <v>0</v>
      </c>
      <c r="U37" s="60">
        <v>0</v>
      </c>
      <c r="V37" s="60">
        <v>713877433</v>
      </c>
      <c r="W37" s="60">
        <v>364124</v>
      </c>
      <c r="X37" s="60">
        <v>713513309</v>
      </c>
      <c r="Y37" s="61">
        <v>195953.39</v>
      </c>
      <c r="Z37" s="62">
        <v>485498</v>
      </c>
    </row>
    <row r="38" spans="1:26" ht="12.75">
      <c r="A38" s="58" t="s">
        <v>59</v>
      </c>
      <c r="B38" s="19">
        <v>211222765</v>
      </c>
      <c r="C38" s="19">
        <v>0</v>
      </c>
      <c r="D38" s="59">
        <v>189925056</v>
      </c>
      <c r="E38" s="60">
        <v>189925</v>
      </c>
      <c r="F38" s="60">
        <v>219966361</v>
      </c>
      <c r="G38" s="60">
        <v>213409885</v>
      </c>
      <c r="H38" s="60">
        <v>211610674</v>
      </c>
      <c r="I38" s="60">
        <v>211610674</v>
      </c>
      <c r="J38" s="60">
        <v>211565051</v>
      </c>
      <c r="K38" s="60">
        <v>211458442</v>
      </c>
      <c r="L38" s="60">
        <v>210545796</v>
      </c>
      <c r="M38" s="60">
        <v>210545796</v>
      </c>
      <c r="N38" s="60">
        <v>0</v>
      </c>
      <c r="O38" s="60">
        <v>210439187</v>
      </c>
      <c r="P38" s="60">
        <v>208512729</v>
      </c>
      <c r="Q38" s="60">
        <v>208512729</v>
      </c>
      <c r="R38" s="60">
        <v>0</v>
      </c>
      <c r="S38" s="60">
        <v>0</v>
      </c>
      <c r="T38" s="60">
        <v>0</v>
      </c>
      <c r="U38" s="60">
        <v>0</v>
      </c>
      <c r="V38" s="60">
        <v>208512729</v>
      </c>
      <c r="W38" s="60">
        <v>142444</v>
      </c>
      <c r="X38" s="60">
        <v>208370285</v>
      </c>
      <c r="Y38" s="61">
        <v>146282.25</v>
      </c>
      <c r="Z38" s="62">
        <v>189925</v>
      </c>
    </row>
    <row r="39" spans="1:26" ht="12.75">
      <c r="A39" s="58" t="s">
        <v>60</v>
      </c>
      <c r="B39" s="19">
        <v>2637841922</v>
      </c>
      <c r="C39" s="19">
        <v>0</v>
      </c>
      <c r="D39" s="59">
        <v>2713278716</v>
      </c>
      <c r="E39" s="60">
        <v>2775523</v>
      </c>
      <c r="F39" s="60">
        <v>881333812</v>
      </c>
      <c r="G39" s="60">
        <v>2559197658</v>
      </c>
      <c r="H39" s="60">
        <v>2745105775</v>
      </c>
      <c r="I39" s="60">
        <v>2745105775</v>
      </c>
      <c r="J39" s="60">
        <v>2741224014</v>
      </c>
      <c r="K39" s="60">
        <v>2662286710</v>
      </c>
      <c r="L39" s="60">
        <v>2691999627</v>
      </c>
      <c r="M39" s="60">
        <v>2691999627</v>
      </c>
      <c r="N39" s="60">
        <v>0</v>
      </c>
      <c r="O39" s="60">
        <v>2689676576</v>
      </c>
      <c r="P39" s="60">
        <v>2759754475</v>
      </c>
      <c r="Q39" s="60">
        <v>2759754475</v>
      </c>
      <c r="R39" s="60">
        <v>0</v>
      </c>
      <c r="S39" s="60">
        <v>0</v>
      </c>
      <c r="T39" s="60">
        <v>0</v>
      </c>
      <c r="U39" s="60">
        <v>0</v>
      </c>
      <c r="V39" s="60">
        <v>2759754475</v>
      </c>
      <c r="W39" s="60">
        <v>2081642</v>
      </c>
      <c r="X39" s="60">
        <v>2757672833</v>
      </c>
      <c r="Y39" s="61">
        <v>132475.85</v>
      </c>
      <c r="Z39" s="62">
        <v>2775523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231193019</v>
      </c>
      <c r="C42" s="19">
        <v>0</v>
      </c>
      <c r="D42" s="59">
        <v>32086064</v>
      </c>
      <c r="E42" s="60">
        <v>20074977</v>
      </c>
      <c r="F42" s="60">
        <v>-22260084</v>
      </c>
      <c r="G42" s="60">
        <v>94941563</v>
      </c>
      <c r="H42" s="60">
        <v>33830776</v>
      </c>
      <c r="I42" s="60">
        <v>106512255</v>
      </c>
      <c r="J42" s="60">
        <v>-15054866</v>
      </c>
      <c r="K42" s="60">
        <v>-17881091</v>
      </c>
      <c r="L42" s="60">
        <v>36640349</v>
      </c>
      <c r="M42" s="60">
        <v>3704392</v>
      </c>
      <c r="N42" s="60">
        <v>7104735</v>
      </c>
      <c r="O42" s="60">
        <v>-5325097</v>
      </c>
      <c r="P42" s="60">
        <v>72046535</v>
      </c>
      <c r="Q42" s="60">
        <v>73826173</v>
      </c>
      <c r="R42" s="60">
        <v>0</v>
      </c>
      <c r="S42" s="60">
        <v>0</v>
      </c>
      <c r="T42" s="60">
        <v>0</v>
      </c>
      <c r="U42" s="60">
        <v>0</v>
      </c>
      <c r="V42" s="60">
        <v>184042820</v>
      </c>
      <c r="W42" s="60">
        <v>147394758</v>
      </c>
      <c r="X42" s="60">
        <v>36648062</v>
      </c>
      <c r="Y42" s="61">
        <v>24.86</v>
      </c>
      <c r="Z42" s="62">
        <v>20074977</v>
      </c>
    </row>
    <row r="43" spans="1:26" ht="12.75">
      <c r="A43" s="58" t="s">
        <v>63</v>
      </c>
      <c r="B43" s="19">
        <v>-103986905</v>
      </c>
      <c r="C43" s="19">
        <v>0</v>
      </c>
      <c r="D43" s="59">
        <v>-124298601</v>
      </c>
      <c r="E43" s="60">
        <v>-227707670</v>
      </c>
      <c r="F43" s="60">
        <v>-23324849</v>
      </c>
      <c r="G43" s="60">
        <v>-1900925</v>
      </c>
      <c r="H43" s="60">
        <v>-7046897</v>
      </c>
      <c r="I43" s="60">
        <v>-32272671</v>
      </c>
      <c r="J43" s="60">
        <v>-6678636</v>
      </c>
      <c r="K43" s="60">
        <v>-11426828</v>
      </c>
      <c r="L43" s="60">
        <v>-14229496</v>
      </c>
      <c r="M43" s="60">
        <v>-32334960</v>
      </c>
      <c r="N43" s="60">
        <v>-2487599</v>
      </c>
      <c r="O43" s="60">
        <v>-16354656</v>
      </c>
      <c r="P43" s="60">
        <v>-2847646</v>
      </c>
      <c r="Q43" s="60">
        <v>-21689901</v>
      </c>
      <c r="R43" s="60">
        <v>0</v>
      </c>
      <c r="S43" s="60">
        <v>0</v>
      </c>
      <c r="T43" s="60">
        <v>0</v>
      </c>
      <c r="U43" s="60">
        <v>0</v>
      </c>
      <c r="V43" s="60">
        <v>-86297532</v>
      </c>
      <c r="W43" s="60">
        <v>-119731832</v>
      </c>
      <c r="X43" s="60">
        <v>33434300</v>
      </c>
      <c r="Y43" s="61">
        <v>-27.92</v>
      </c>
      <c r="Z43" s="62">
        <v>-227707670</v>
      </c>
    </row>
    <row r="44" spans="1:26" ht="12.75">
      <c r="A44" s="58" t="s">
        <v>64</v>
      </c>
      <c r="B44" s="19">
        <v>-5551680</v>
      </c>
      <c r="C44" s="19">
        <v>0</v>
      </c>
      <c r="D44" s="59">
        <v>-4887532</v>
      </c>
      <c r="E44" s="60">
        <v>-3655914</v>
      </c>
      <c r="F44" s="60">
        <v>0</v>
      </c>
      <c r="G44" s="60">
        <v>0</v>
      </c>
      <c r="H44" s="60">
        <v>-1761115</v>
      </c>
      <c r="I44" s="60">
        <v>-1761115</v>
      </c>
      <c r="J44" s="60">
        <v>0</v>
      </c>
      <c r="K44" s="60">
        <v>0</v>
      </c>
      <c r="L44" s="60">
        <v>-859342</v>
      </c>
      <c r="M44" s="60">
        <v>-859342</v>
      </c>
      <c r="N44" s="60">
        <v>0</v>
      </c>
      <c r="O44" s="60">
        <v>0</v>
      </c>
      <c r="P44" s="60">
        <v>-941823</v>
      </c>
      <c r="Q44" s="60">
        <v>-941823</v>
      </c>
      <c r="R44" s="60">
        <v>0</v>
      </c>
      <c r="S44" s="60">
        <v>0</v>
      </c>
      <c r="T44" s="60">
        <v>0</v>
      </c>
      <c r="U44" s="60">
        <v>0</v>
      </c>
      <c r="V44" s="60">
        <v>-3562280</v>
      </c>
      <c r="W44" s="60">
        <v>-2796572</v>
      </c>
      <c r="X44" s="60">
        <v>-765708</v>
      </c>
      <c r="Y44" s="61">
        <v>27.38</v>
      </c>
      <c r="Z44" s="62">
        <v>-3655914</v>
      </c>
    </row>
    <row r="45" spans="1:26" ht="12.75">
      <c r="A45" s="70" t="s">
        <v>65</v>
      </c>
      <c r="B45" s="22">
        <v>206443600</v>
      </c>
      <c r="C45" s="22">
        <v>0</v>
      </c>
      <c r="D45" s="99">
        <v>-353698194</v>
      </c>
      <c r="E45" s="100">
        <v>-281075237</v>
      </c>
      <c r="F45" s="100">
        <v>160858668</v>
      </c>
      <c r="G45" s="100">
        <v>253899306</v>
      </c>
      <c r="H45" s="100">
        <v>278922070</v>
      </c>
      <c r="I45" s="100">
        <v>278922070</v>
      </c>
      <c r="J45" s="100">
        <v>257188568</v>
      </c>
      <c r="K45" s="100">
        <v>227880649</v>
      </c>
      <c r="L45" s="100">
        <v>249432160</v>
      </c>
      <c r="M45" s="100">
        <v>249432160</v>
      </c>
      <c r="N45" s="100">
        <v>254049296</v>
      </c>
      <c r="O45" s="100">
        <v>232369543</v>
      </c>
      <c r="P45" s="100">
        <v>300626609</v>
      </c>
      <c r="Q45" s="100">
        <v>300626609</v>
      </c>
      <c r="R45" s="100">
        <v>0</v>
      </c>
      <c r="S45" s="100">
        <v>0</v>
      </c>
      <c r="T45" s="100">
        <v>0</v>
      </c>
      <c r="U45" s="100">
        <v>0</v>
      </c>
      <c r="V45" s="100">
        <v>300626609</v>
      </c>
      <c r="W45" s="100">
        <v>-44920276</v>
      </c>
      <c r="X45" s="100">
        <v>345546885</v>
      </c>
      <c r="Y45" s="101">
        <v>-769.24</v>
      </c>
      <c r="Z45" s="102">
        <v>-281075237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105000326</v>
      </c>
      <c r="C49" s="52">
        <v>0</v>
      </c>
      <c r="D49" s="129">
        <v>62982841</v>
      </c>
      <c r="E49" s="54">
        <v>37650723</v>
      </c>
      <c r="F49" s="54">
        <v>0</v>
      </c>
      <c r="G49" s="54">
        <v>0</v>
      </c>
      <c r="H49" s="54">
        <v>0</v>
      </c>
      <c r="I49" s="54">
        <v>32530181</v>
      </c>
      <c r="J49" s="54">
        <v>0</v>
      </c>
      <c r="K49" s="54">
        <v>0</v>
      </c>
      <c r="L49" s="54">
        <v>0</v>
      </c>
      <c r="M49" s="54">
        <v>30411173</v>
      </c>
      <c r="N49" s="54">
        <v>0</v>
      </c>
      <c r="O49" s="54">
        <v>0</v>
      </c>
      <c r="P49" s="54">
        <v>0</v>
      </c>
      <c r="Q49" s="54">
        <v>29590806</v>
      </c>
      <c r="R49" s="54">
        <v>0</v>
      </c>
      <c r="S49" s="54">
        <v>0</v>
      </c>
      <c r="T49" s="54">
        <v>0</v>
      </c>
      <c r="U49" s="54">
        <v>0</v>
      </c>
      <c r="V49" s="54">
        <v>267590343</v>
      </c>
      <c r="W49" s="54">
        <v>814049422</v>
      </c>
      <c r="X49" s="54">
        <v>1379805815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82599122</v>
      </c>
      <c r="C51" s="52">
        <v>0</v>
      </c>
      <c r="D51" s="129">
        <v>35598898</v>
      </c>
      <c r="E51" s="54">
        <v>32969346</v>
      </c>
      <c r="F51" s="54">
        <v>0</v>
      </c>
      <c r="G51" s="54">
        <v>0</v>
      </c>
      <c r="H51" s="54">
        <v>0</v>
      </c>
      <c r="I51" s="54">
        <v>58110174</v>
      </c>
      <c r="J51" s="54">
        <v>0</v>
      </c>
      <c r="K51" s="54">
        <v>0</v>
      </c>
      <c r="L51" s="54">
        <v>0</v>
      </c>
      <c r="M51" s="54">
        <v>53763110</v>
      </c>
      <c r="N51" s="54">
        <v>0</v>
      </c>
      <c r="O51" s="54">
        <v>0</v>
      </c>
      <c r="P51" s="54">
        <v>0</v>
      </c>
      <c r="Q51" s="54">
        <v>37518886</v>
      </c>
      <c r="R51" s="54">
        <v>0</v>
      </c>
      <c r="S51" s="54">
        <v>0</v>
      </c>
      <c r="T51" s="54">
        <v>0</v>
      </c>
      <c r="U51" s="54">
        <v>0</v>
      </c>
      <c r="V51" s="54">
        <v>19889573</v>
      </c>
      <c r="W51" s="54">
        <v>5364854</v>
      </c>
      <c r="X51" s="54">
        <v>325813963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68.9411987553558</v>
      </c>
      <c r="C58" s="5">
        <f>IF(C67=0,0,+(C76/C67)*100)</f>
        <v>0</v>
      </c>
      <c r="D58" s="6">
        <f aca="true" t="shared" si="6" ref="D58:Z58">IF(D67=0,0,+(D76/D67)*100)</f>
        <v>75.033389412177</v>
      </c>
      <c r="E58" s="7">
        <f t="shared" si="6"/>
        <v>61.70260385060554</v>
      </c>
      <c r="F58" s="7">
        <f t="shared" si="6"/>
        <v>64.5013749653402</v>
      </c>
      <c r="G58" s="7">
        <f t="shared" si="6"/>
        <v>73.01257867482471</v>
      </c>
      <c r="H58" s="7">
        <f t="shared" si="6"/>
        <v>72.4486630374991</v>
      </c>
      <c r="I58" s="7">
        <f t="shared" si="6"/>
        <v>69.95020612531985</v>
      </c>
      <c r="J58" s="7">
        <f t="shared" si="6"/>
        <v>71.60845975019714</v>
      </c>
      <c r="K58" s="7">
        <f t="shared" si="6"/>
        <v>57.190967224401135</v>
      </c>
      <c r="L58" s="7">
        <f t="shared" si="6"/>
        <v>58.86405464545509</v>
      </c>
      <c r="M58" s="7">
        <f t="shared" si="6"/>
        <v>62.48951309607763</v>
      </c>
      <c r="N58" s="7">
        <f t="shared" si="6"/>
        <v>78.45601328296559</v>
      </c>
      <c r="O58" s="7">
        <f t="shared" si="6"/>
        <v>91.02863489800387</v>
      </c>
      <c r="P58" s="7">
        <f t="shared" si="6"/>
        <v>69.09892548620098</v>
      </c>
      <c r="Q58" s="7">
        <f t="shared" si="6"/>
        <v>79.0867375636361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70.36528986397121</v>
      </c>
      <c r="W58" s="7">
        <f t="shared" si="6"/>
        <v>62.400946426319926</v>
      </c>
      <c r="X58" s="7">
        <f t="shared" si="6"/>
        <v>0</v>
      </c>
      <c r="Y58" s="7">
        <f t="shared" si="6"/>
        <v>0</v>
      </c>
      <c r="Z58" s="8">
        <f t="shared" si="6"/>
        <v>61.70260385060554</v>
      </c>
    </row>
    <row r="59" spans="1:26" ht="12.75">
      <c r="A59" s="37" t="s">
        <v>31</v>
      </c>
      <c r="B59" s="9">
        <f aca="true" t="shared" si="7" ref="B59:Z66">IF(B68=0,0,+(B77/B68)*100)</f>
        <v>75.42201155368065</v>
      </c>
      <c r="C59" s="9">
        <f t="shared" si="7"/>
        <v>0</v>
      </c>
      <c r="D59" s="2">
        <f t="shared" si="7"/>
        <v>75.00000339427413</v>
      </c>
      <c r="E59" s="10">
        <f t="shared" si="7"/>
        <v>71.67066399016836</v>
      </c>
      <c r="F59" s="10">
        <f t="shared" si="7"/>
        <v>68.36296595238561</v>
      </c>
      <c r="G59" s="10">
        <f t="shared" si="7"/>
        <v>102.96132363262464</v>
      </c>
      <c r="H59" s="10">
        <f t="shared" si="7"/>
        <v>78.98273460648817</v>
      </c>
      <c r="I59" s="10">
        <f t="shared" si="7"/>
        <v>83.41181407313671</v>
      </c>
      <c r="J59" s="10">
        <f t="shared" si="7"/>
        <v>71.08344097685605</v>
      </c>
      <c r="K59" s="10">
        <f t="shared" si="7"/>
        <v>50.06215071772613</v>
      </c>
      <c r="L59" s="10">
        <f t="shared" si="7"/>
        <v>52.99307794292094</v>
      </c>
      <c r="M59" s="10">
        <f t="shared" si="7"/>
        <v>57.860097817239755</v>
      </c>
      <c r="N59" s="10">
        <f t="shared" si="7"/>
        <v>80.87031889563359</v>
      </c>
      <c r="O59" s="10">
        <f t="shared" si="7"/>
        <v>99.77355383242984</v>
      </c>
      <c r="P59" s="10">
        <f t="shared" si="7"/>
        <v>97.45196311237382</v>
      </c>
      <c r="Q59" s="10">
        <f t="shared" si="7"/>
        <v>92.34573130719525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77.53782934567873</v>
      </c>
      <c r="W59" s="10">
        <f t="shared" si="7"/>
        <v>71.08807982970701</v>
      </c>
      <c r="X59" s="10">
        <f t="shared" si="7"/>
        <v>0</v>
      </c>
      <c r="Y59" s="10">
        <f t="shared" si="7"/>
        <v>0</v>
      </c>
      <c r="Z59" s="11">
        <f t="shared" si="7"/>
        <v>71.67066399016836</v>
      </c>
    </row>
    <row r="60" spans="1:26" ht="12.75">
      <c r="A60" s="38" t="s">
        <v>32</v>
      </c>
      <c r="B60" s="12">
        <f t="shared" si="7"/>
        <v>75.42201180747755</v>
      </c>
      <c r="C60" s="12">
        <f t="shared" si="7"/>
        <v>0</v>
      </c>
      <c r="D60" s="3">
        <f t="shared" si="7"/>
        <v>75.04538086111728</v>
      </c>
      <c r="E60" s="13">
        <f t="shared" si="7"/>
        <v>65.74603892429298</v>
      </c>
      <c r="F60" s="13">
        <f t="shared" si="7"/>
        <v>71.32141892914419</v>
      </c>
      <c r="G60" s="13">
        <f t="shared" si="7"/>
        <v>74.72717621929208</v>
      </c>
      <c r="H60" s="13">
        <f t="shared" si="7"/>
        <v>80.05536965859986</v>
      </c>
      <c r="I60" s="13">
        <f t="shared" si="7"/>
        <v>75.41632390419292</v>
      </c>
      <c r="J60" s="13">
        <f t="shared" si="7"/>
        <v>80.67539518770704</v>
      </c>
      <c r="K60" s="13">
        <f t="shared" si="7"/>
        <v>65.57703839362263</v>
      </c>
      <c r="L60" s="13">
        <f t="shared" si="7"/>
        <v>70.82944748697112</v>
      </c>
      <c r="M60" s="13">
        <f t="shared" si="7"/>
        <v>72.17822682711578</v>
      </c>
      <c r="N60" s="13">
        <f t="shared" si="7"/>
        <v>89.6401753793384</v>
      </c>
      <c r="O60" s="13">
        <f t="shared" si="7"/>
        <v>104.58880598445417</v>
      </c>
      <c r="P60" s="13">
        <f t="shared" si="7"/>
        <v>72.52566322562896</v>
      </c>
      <c r="Q60" s="13">
        <f t="shared" si="7"/>
        <v>87.81381743304665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78.28823806627624</v>
      </c>
      <c r="W60" s="13">
        <f t="shared" si="7"/>
        <v>66.82640059567467</v>
      </c>
      <c r="X60" s="13">
        <f t="shared" si="7"/>
        <v>0</v>
      </c>
      <c r="Y60" s="13">
        <f t="shared" si="7"/>
        <v>0</v>
      </c>
      <c r="Z60" s="14">
        <f t="shared" si="7"/>
        <v>65.74603892429298</v>
      </c>
    </row>
    <row r="61" spans="1:26" ht="12.75">
      <c r="A61" s="39" t="s">
        <v>103</v>
      </c>
      <c r="B61" s="12">
        <f t="shared" si="7"/>
        <v>75.42201181885699</v>
      </c>
      <c r="C61" s="12">
        <f t="shared" si="7"/>
        <v>0</v>
      </c>
      <c r="D61" s="3">
        <f t="shared" si="7"/>
        <v>75.00000105965258</v>
      </c>
      <c r="E61" s="13">
        <f t="shared" si="7"/>
        <v>85.86764105724221</v>
      </c>
      <c r="F61" s="13">
        <f t="shared" si="7"/>
        <v>86.60667019117973</v>
      </c>
      <c r="G61" s="13">
        <f t="shared" si="7"/>
        <v>98.1745739527785</v>
      </c>
      <c r="H61" s="13">
        <f t="shared" si="7"/>
        <v>107.26408126007712</v>
      </c>
      <c r="I61" s="13">
        <f t="shared" si="7"/>
        <v>97.12244098472993</v>
      </c>
      <c r="J61" s="13">
        <f t="shared" si="7"/>
        <v>105.0175765540309</v>
      </c>
      <c r="K61" s="13">
        <f t="shared" si="7"/>
        <v>85.2923263552669</v>
      </c>
      <c r="L61" s="13">
        <f t="shared" si="7"/>
        <v>101.51522645256945</v>
      </c>
      <c r="M61" s="13">
        <f t="shared" si="7"/>
        <v>96.8335418067588</v>
      </c>
      <c r="N61" s="13">
        <f t="shared" si="7"/>
        <v>114.24226528281693</v>
      </c>
      <c r="O61" s="13">
        <f t="shared" si="7"/>
        <v>135.67999691296015</v>
      </c>
      <c r="P61" s="13">
        <f t="shared" si="7"/>
        <v>92.77790588713042</v>
      </c>
      <c r="Q61" s="13">
        <f t="shared" si="7"/>
        <v>112.13827366401155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101.77505257503174</v>
      </c>
      <c r="W61" s="13">
        <f t="shared" si="7"/>
        <v>87.77453655952618</v>
      </c>
      <c r="X61" s="13">
        <f t="shared" si="7"/>
        <v>0</v>
      </c>
      <c r="Y61" s="13">
        <f t="shared" si="7"/>
        <v>0</v>
      </c>
      <c r="Z61" s="14">
        <f t="shared" si="7"/>
        <v>85.86764105724221</v>
      </c>
    </row>
    <row r="62" spans="1:26" ht="12.75">
      <c r="A62" s="39" t="s">
        <v>104</v>
      </c>
      <c r="B62" s="12">
        <f t="shared" si="7"/>
        <v>75.4220116728564</v>
      </c>
      <c r="C62" s="12">
        <f t="shared" si="7"/>
        <v>0</v>
      </c>
      <c r="D62" s="3">
        <f t="shared" si="7"/>
        <v>75.0000004762348</v>
      </c>
      <c r="E62" s="13">
        <f t="shared" si="7"/>
        <v>57.713622594072135</v>
      </c>
      <c r="F62" s="13">
        <f t="shared" si="7"/>
        <v>72.33417439278695</v>
      </c>
      <c r="G62" s="13">
        <f t="shared" si="7"/>
        <v>63.558383989340605</v>
      </c>
      <c r="H62" s="13">
        <f t="shared" si="7"/>
        <v>74.52653238543205</v>
      </c>
      <c r="I62" s="13">
        <f t="shared" si="7"/>
        <v>70.79494392222885</v>
      </c>
      <c r="J62" s="13">
        <f t="shared" si="7"/>
        <v>70.63699417362153</v>
      </c>
      <c r="K62" s="13">
        <f t="shared" si="7"/>
        <v>57.38097310027271</v>
      </c>
      <c r="L62" s="13">
        <f t="shared" si="7"/>
        <v>53.31827482557979</v>
      </c>
      <c r="M62" s="13">
        <f t="shared" si="7"/>
        <v>60.823094792261045</v>
      </c>
      <c r="N62" s="13">
        <f t="shared" si="7"/>
        <v>85.52590632735071</v>
      </c>
      <c r="O62" s="13">
        <f t="shared" si="7"/>
        <v>92.96684364962682</v>
      </c>
      <c r="P62" s="13">
        <f t="shared" si="7"/>
        <v>61.62232627345065</v>
      </c>
      <c r="Q62" s="13">
        <f t="shared" si="7"/>
        <v>79.29599665233656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69.99833017992626</v>
      </c>
      <c r="W62" s="13">
        <f t="shared" si="7"/>
        <v>57.79632621301353</v>
      </c>
      <c r="X62" s="13">
        <f t="shared" si="7"/>
        <v>0</v>
      </c>
      <c r="Y62" s="13">
        <f t="shared" si="7"/>
        <v>0</v>
      </c>
      <c r="Z62" s="14">
        <f t="shared" si="7"/>
        <v>57.713622594072135</v>
      </c>
    </row>
    <row r="63" spans="1:26" ht="12.75">
      <c r="A63" s="39" t="s">
        <v>105</v>
      </c>
      <c r="B63" s="12">
        <f t="shared" si="7"/>
        <v>75.42201291318494</v>
      </c>
      <c r="C63" s="12">
        <f t="shared" si="7"/>
        <v>0</v>
      </c>
      <c r="D63" s="3">
        <f t="shared" si="7"/>
        <v>74.99999427319035</v>
      </c>
      <c r="E63" s="13">
        <f t="shared" si="7"/>
        <v>38.073655476811496</v>
      </c>
      <c r="F63" s="13">
        <f t="shared" si="7"/>
        <v>27.709898781693816</v>
      </c>
      <c r="G63" s="13">
        <f t="shared" si="7"/>
        <v>38.96533586029946</v>
      </c>
      <c r="H63" s="13">
        <f t="shared" si="7"/>
        <v>33.62213275232832</v>
      </c>
      <c r="I63" s="13">
        <f t="shared" si="7"/>
        <v>33.3222356239318</v>
      </c>
      <c r="J63" s="13">
        <f t="shared" si="7"/>
        <v>61.304351937709015</v>
      </c>
      <c r="K63" s="13">
        <f t="shared" si="7"/>
        <v>37.75591531755915</v>
      </c>
      <c r="L63" s="13">
        <f t="shared" si="7"/>
        <v>64.65417059695459</v>
      </c>
      <c r="M63" s="13">
        <f t="shared" si="7"/>
        <v>52.77183834606267</v>
      </c>
      <c r="N63" s="13">
        <f t="shared" si="7"/>
        <v>42.11910766265135</v>
      </c>
      <c r="O63" s="13">
        <f t="shared" si="7"/>
        <v>70.69978671151479</v>
      </c>
      <c r="P63" s="13">
        <f t="shared" si="7"/>
        <v>44.6927443038451</v>
      </c>
      <c r="Q63" s="13">
        <f t="shared" si="7"/>
        <v>51.66524753290187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46.094897002409475</v>
      </c>
      <c r="W63" s="13">
        <f t="shared" si="7"/>
        <v>41.273064282196025</v>
      </c>
      <c r="X63" s="13">
        <f t="shared" si="7"/>
        <v>0</v>
      </c>
      <c r="Y63" s="13">
        <f t="shared" si="7"/>
        <v>0</v>
      </c>
      <c r="Z63" s="14">
        <f t="shared" si="7"/>
        <v>38.073655476811496</v>
      </c>
    </row>
    <row r="64" spans="1:26" ht="12.75">
      <c r="A64" s="39" t="s">
        <v>106</v>
      </c>
      <c r="B64" s="12">
        <f t="shared" si="7"/>
        <v>75.42201088994067</v>
      </c>
      <c r="C64" s="12">
        <f t="shared" si="7"/>
        <v>0</v>
      </c>
      <c r="D64" s="3">
        <f t="shared" si="7"/>
        <v>74.99999210206586</v>
      </c>
      <c r="E64" s="13">
        <f t="shared" si="7"/>
        <v>41.20464917835384</v>
      </c>
      <c r="F64" s="13">
        <f t="shared" si="7"/>
        <v>31.72411508522459</v>
      </c>
      <c r="G64" s="13">
        <f t="shared" si="7"/>
        <v>35.92449672572085</v>
      </c>
      <c r="H64" s="13">
        <f t="shared" si="7"/>
        <v>34.57246752019758</v>
      </c>
      <c r="I64" s="13">
        <f t="shared" si="7"/>
        <v>34.06961273179259</v>
      </c>
      <c r="J64" s="13">
        <f t="shared" si="7"/>
        <v>41.775356005765794</v>
      </c>
      <c r="K64" s="13">
        <f t="shared" si="7"/>
        <v>53.30407566968485</v>
      </c>
      <c r="L64" s="13">
        <f t="shared" si="7"/>
        <v>32.587846618468014</v>
      </c>
      <c r="M64" s="13">
        <f t="shared" si="7"/>
        <v>42.55374970037808</v>
      </c>
      <c r="N64" s="13">
        <f t="shared" si="7"/>
        <v>48.425486448225804</v>
      </c>
      <c r="O64" s="13">
        <f t="shared" si="7"/>
        <v>68.72886607796158</v>
      </c>
      <c r="P64" s="13">
        <f t="shared" si="7"/>
        <v>54.128322266706995</v>
      </c>
      <c r="Q64" s="13">
        <f t="shared" si="7"/>
        <v>56.92026033875977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44.44175813389602</v>
      </c>
      <c r="W64" s="13">
        <f t="shared" si="7"/>
        <v>41.84322887861144</v>
      </c>
      <c r="X64" s="13">
        <f t="shared" si="7"/>
        <v>0</v>
      </c>
      <c r="Y64" s="13">
        <f t="shared" si="7"/>
        <v>0</v>
      </c>
      <c r="Z64" s="14">
        <f t="shared" si="7"/>
        <v>41.20464917835384</v>
      </c>
    </row>
    <row r="65" spans="1:26" ht="12.75">
      <c r="A65" s="39" t="s">
        <v>107</v>
      </c>
      <c r="B65" s="12">
        <f t="shared" si="7"/>
        <v>75.42204623990777</v>
      </c>
      <c r="C65" s="12">
        <f t="shared" si="7"/>
        <v>0</v>
      </c>
      <c r="D65" s="3">
        <f t="shared" si="7"/>
        <v>99.99992330117863</v>
      </c>
      <c r="E65" s="13">
        <f t="shared" si="7"/>
        <v>0</v>
      </c>
      <c r="F65" s="13">
        <f t="shared" si="7"/>
        <v>293.4096443766405</v>
      </c>
      <c r="G65" s="13">
        <f t="shared" si="7"/>
        <v>0</v>
      </c>
      <c r="H65" s="13">
        <f t="shared" si="7"/>
        <v>100</v>
      </c>
      <c r="I65" s="13">
        <f t="shared" si="7"/>
        <v>131.6098153964632</v>
      </c>
      <c r="J65" s="13">
        <f t="shared" si="7"/>
        <v>322.0068731244986</v>
      </c>
      <c r="K65" s="13">
        <f t="shared" si="7"/>
        <v>87.4856681389019</v>
      </c>
      <c r="L65" s="13">
        <f t="shared" si="7"/>
        <v>79.28571428571428</v>
      </c>
      <c r="M65" s="13">
        <f t="shared" si="7"/>
        <v>161.99187655498017</v>
      </c>
      <c r="N65" s="13">
        <f t="shared" si="7"/>
        <v>335.0521711136781</v>
      </c>
      <c r="O65" s="13">
        <f t="shared" si="7"/>
        <v>100</v>
      </c>
      <c r="P65" s="13">
        <f t="shared" si="7"/>
        <v>0</v>
      </c>
      <c r="Q65" s="13">
        <f t="shared" si="7"/>
        <v>218.36382448160282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164.73294726395005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74.99936754925336</v>
      </c>
      <c r="E66" s="16">
        <f t="shared" si="7"/>
        <v>3.1480612372945167</v>
      </c>
      <c r="F66" s="16">
        <f t="shared" si="7"/>
        <v>2.7938718244357967</v>
      </c>
      <c r="G66" s="16">
        <f t="shared" si="7"/>
        <v>4.012773431613283</v>
      </c>
      <c r="H66" s="16">
        <f t="shared" si="7"/>
        <v>3.7821314364878615</v>
      </c>
      <c r="I66" s="16">
        <f t="shared" si="7"/>
        <v>3.5477706649954115</v>
      </c>
      <c r="J66" s="16">
        <f t="shared" si="7"/>
        <v>4.286208836076232</v>
      </c>
      <c r="K66" s="16">
        <f t="shared" si="7"/>
        <v>3.260470625924894</v>
      </c>
      <c r="L66" s="16">
        <f t="shared" si="7"/>
        <v>1.8008602418651039</v>
      </c>
      <c r="M66" s="16">
        <f t="shared" si="7"/>
        <v>3.0594442898051843</v>
      </c>
      <c r="N66" s="16">
        <f t="shared" si="7"/>
        <v>1.874231222501182</v>
      </c>
      <c r="O66" s="16">
        <f t="shared" si="7"/>
        <v>2.0808409281976985</v>
      </c>
      <c r="P66" s="16">
        <f t="shared" si="7"/>
        <v>2.1192519269496097</v>
      </c>
      <c r="Q66" s="16">
        <f t="shared" si="7"/>
        <v>2.0219819881189585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2.8537314814134676</v>
      </c>
      <c r="W66" s="16">
        <f t="shared" si="7"/>
        <v>3.2446214035029777</v>
      </c>
      <c r="X66" s="16">
        <f t="shared" si="7"/>
        <v>0</v>
      </c>
      <c r="Y66" s="16">
        <f t="shared" si="7"/>
        <v>0</v>
      </c>
      <c r="Z66" s="17">
        <f t="shared" si="7"/>
        <v>3.1480612372945167</v>
      </c>
    </row>
    <row r="67" spans="1:26" ht="12.75" hidden="1">
      <c r="A67" s="41" t="s">
        <v>286</v>
      </c>
      <c r="B67" s="24">
        <v>854490297</v>
      </c>
      <c r="C67" s="24"/>
      <c r="D67" s="25">
        <v>974702694</v>
      </c>
      <c r="E67" s="26">
        <v>974702694</v>
      </c>
      <c r="F67" s="26">
        <v>74300782</v>
      </c>
      <c r="G67" s="26">
        <v>70344294</v>
      </c>
      <c r="H67" s="26">
        <v>75819591</v>
      </c>
      <c r="I67" s="26">
        <v>220464667</v>
      </c>
      <c r="J67" s="26">
        <v>73442074</v>
      </c>
      <c r="K67" s="26">
        <v>80116858</v>
      </c>
      <c r="L67" s="26">
        <v>67636000</v>
      </c>
      <c r="M67" s="26">
        <v>221194932</v>
      </c>
      <c r="N67" s="26">
        <v>74161752</v>
      </c>
      <c r="O67" s="26">
        <v>64109151</v>
      </c>
      <c r="P67" s="26">
        <v>71968643</v>
      </c>
      <c r="Q67" s="26">
        <v>210239546</v>
      </c>
      <c r="R67" s="26"/>
      <c r="S67" s="26"/>
      <c r="T67" s="26"/>
      <c r="U67" s="26"/>
      <c r="V67" s="26">
        <v>651899145</v>
      </c>
      <c r="W67" s="26">
        <v>731027007</v>
      </c>
      <c r="X67" s="26"/>
      <c r="Y67" s="25"/>
      <c r="Z67" s="27">
        <v>974702694</v>
      </c>
    </row>
    <row r="68" spans="1:26" ht="12.75" hidden="1">
      <c r="A68" s="37" t="s">
        <v>31</v>
      </c>
      <c r="B68" s="19">
        <v>161529997</v>
      </c>
      <c r="C68" s="19"/>
      <c r="D68" s="20">
        <v>176768280</v>
      </c>
      <c r="E68" s="21">
        <v>176768280</v>
      </c>
      <c r="F68" s="21">
        <v>14061925</v>
      </c>
      <c r="G68" s="21">
        <v>13993067</v>
      </c>
      <c r="H68" s="21">
        <v>13985259</v>
      </c>
      <c r="I68" s="21">
        <v>42040251</v>
      </c>
      <c r="J68" s="21">
        <v>13451808</v>
      </c>
      <c r="K68" s="21">
        <v>13866292</v>
      </c>
      <c r="L68" s="21">
        <v>14331000</v>
      </c>
      <c r="M68" s="21">
        <v>41649100</v>
      </c>
      <c r="N68" s="21">
        <v>13803607</v>
      </c>
      <c r="O68" s="21">
        <v>13538317</v>
      </c>
      <c r="P68" s="21">
        <v>11327701</v>
      </c>
      <c r="Q68" s="21">
        <v>38669625</v>
      </c>
      <c r="R68" s="21"/>
      <c r="S68" s="21"/>
      <c r="T68" s="21"/>
      <c r="U68" s="21"/>
      <c r="V68" s="21">
        <v>122358976</v>
      </c>
      <c r="W68" s="21">
        <v>132576210</v>
      </c>
      <c r="X68" s="21"/>
      <c r="Y68" s="20"/>
      <c r="Z68" s="23">
        <v>176768280</v>
      </c>
    </row>
    <row r="69" spans="1:26" ht="12.75" hidden="1">
      <c r="A69" s="38" t="s">
        <v>32</v>
      </c>
      <c r="B69" s="19">
        <v>619536220</v>
      </c>
      <c r="C69" s="19"/>
      <c r="D69" s="20">
        <v>718244414</v>
      </c>
      <c r="E69" s="21">
        <v>718244414</v>
      </c>
      <c r="F69" s="21">
        <v>53451323</v>
      </c>
      <c r="G69" s="21">
        <v>49058590</v>
      </c>
      <c r="H69" s="21">
        <v>54469543</v>
      </c>
      <c r="I69" s="21">
        <v>156979456</v>
      </c>
      <c r="J69" s="21">
        <v>52962237</v>
      </c>
      <c r="K69" s="21">
        <v>58921348</v>
      </c>
      <c r="L69" s="21">
        <v>45284000</v>
      </c>
      <c r="M69" s="21">
        <v>157167585</v>
      </c>
      <c r="N69" s="21">
        <v>52286889</v>
      </c>
      <c r="O69" s="21">
        <v>42726169</v>
      </c>
      <c r="P69" s="21">
        <v>53127772</v>
      </c>
      <c r="Q69" s="21">
        <v>148140830</v>
      </c>
      <c r="R69" s="21"/>
      <c r="S69" s="21"/>
      <c r="T69" s="21"/>
      <c r="U69" s="21"/>
      <c r="V69" s="21">
        <v>462287871</v>
      </c>
      <c r="W69" s="21">
        <v>538683300</v>
      </c>
      <c r="X69" s="21"/>
      <c r="Y69" s="20"/>
      <c r="Z69" s="23">
        <v>718244414</v>
      </c>
    </row>
    <row r="70" spans="1:26" ht="12.75" hidden="1">
      <c r="A70" s="39" t="s">
        <v>103</v>
      </c>
      <c r="B70" s="19">
        <v>261751200</v>
      </c>
      <c r="C70" s="19"/>
      <c r="D70" s="20">
        <v>283111660</v>
      </c>
      <c r="E70" s="21">
        <v>283111660</v>
      </c>
      <c r="F70" s="21">
        <v>22569548</v>
      </c>
      <c r="G70" s="21">
        <v>23017695</v>
      </c>
      <c r="H70" s="21">
        <v>21014206</v>
      </c>
      <c r="I70" s="21">
        <v>66601449</v>
      </c>
      <c r="J70" s="21">
        <v>20321105</v>
      </c>
      <c r="K70" s="21">
        <v>21660346</v>
      </c>
      <c r="L70" s="21">
        <v>17873500</v>
      </c>
      <c r="M70" s="21">
        <v>59854951</v>
      </c>
      <c r="N70" s="21">
        <v>19873545</v>
      </c>
      <c r="O70" s="21">
        <v>16429979</v>
      </c>
      <c r="P70" s="21">
        <v>22138205</v>
      </c>
      <c r="Q70" s="21">
        <v>58441729</v>
      </c>
      <c r="R70" s="21"/>
      <c r="S70" s="21"/>
      <c r="T70" s="21"/>
      <c r="U70" s="21"/>
      <c r="V70" s="21">
        <v>184898129</v>
      </c>
      <c r="W70" s="21">
        <v>212333742</v>
      </c>
      <c r="X70" s="21"/>
      <c r="Y70" s="20"/>
      <c r="Z70" s="23">
        <v>283111660</v>
      </c>
    </row>
    <row r="71" spans="1:26" ht="12.75" hidden="1">
      <c r="A71" s="39" t="s">
        <v>104</v>
      </c>
      <c r="B71" s="19">
        <v>258526439</v>
      </c>
      <c r="C71" s="19"/>
      <c r="D71" s="20">
        <v>314970686</v>
      </c>
      <c r="E71" s="21">
        <v>314970686</v>
      </c>
      <c r="F71" s="21">
        <v>21330240</v>
      </c>
      <c r="G71" s="21">
        <v>16760434</v>
      </c>
      <c r="H71" s="21">
        <v>23704578</v>
      </c>
      <c r="I71" s="21">
        <v>61795252</v>
      </c>
      <c r="J71" s="21">
        <v>23155722</v>
      </c>
      <c r="K71" s="21">
        <v>26487815</v>
      </c>
      <c r="L71" s="21">
        <v>18131500</v>
      </c>
      <c r="M71" s="21">
        <v>67775037</v>
      </c>
      <c r="N71" s="21">
        <v>22715937</v>
      </c>
      <c r="O71" s="21">
        <v>17403182</v>
      </c>
      <c r="P71" s="21">
        <v>21468912</v>
      </c>
      <c r="Q71" s="21">
        <v>61588031</v>
      </c>
      <c r="R71" s="21"/>
      <c r="S71" s="21"/>
      <c r="T71" s="21"/>
      <c r="U71" s="21"/>
      <c r="V71" s="21">
        <v>191158320</v>
      </c>
      <c r="W71" s="21">
        <v>236228013</v>
      </c>
      <c r="X71" s="21"/>
      <c r="Y71" s="20"/>
      <c r="Z71" s="23">
        <v>314970686</v>
      </c>
    </row>
    <row r="72" spans="1:26" ht="12.75" hidden="1">
      <c r="A72" s="39" t="s">
        <v>105</v>
      </c>
      <c r="B72" s="19">
        <v>39042111</v>
      </c>
      <c r="C72" s="19"/>
      <c r="D72" s="20">
        <v>52385188</v>
      </c>
      <c r="E72" s="21">
        <v>52385188</v>
      </c>
      <c r="F72" s="21">
        <v>3982086</v>
      </c>
      <c r="G72" s="21">
        <v>3735705</v>
      </c>
      <c r="H72" s="21">
        <v>4227617</v>
      </c>
      <c r="I72" s="21">
        <v>11945408</v>
      </c>
      <c r="J72" s="21">
        <v>4018302</v>
      </c>
      <c r="K72" s="21">
        <v>5219500</v>
      </c>
      <c r="L72" s="21">
        <v>3710500</v>
      </c>
      <c r="M72" s="21">
        <v>12948302</v>
      </c>
      <c r="N72" s="21">
        <v>4133504</v>
      </c>
      <c r="O72" s="21">
        <v>3591380</v>
      </c>
      <c r="P72" s="21">
        <v>4145033</v>
      </c>
      <c r="Q72" s="21">
        <v>11869917</v>
      </c>
      <c r="R72" s="21"/>
      <c r="S72" s="21"/>
      <c r="T72" s="21"/>
      <c r="U72" s="21"/>
      <c r="V72" s="21">
        <v>36763627</v>
      </c>
      <c r="W72" s="21">
        <v>39288888</v>
      </c>
      <c r="X72" s="21"/>
      <c r="Y72" s="20"/>
      <c r="Z72" s="23">
        <v>52385188</v>
      </c>
    </row>
    <row r="73" spans="1:26" ht="12.75" hidden="1">
      <c r="A73" s="39" t="s">
        <v>106</v>
      </c>
      <c r="B73" s="19">
        <v>58974426</v>
      </c>
      <c r="C73" s="19"/>
      <c r="D73" s="20">
        <v>66473079</v>
      </c>
      <c r="E73" s="21">
        <v>66473079</v>
      </c>
      <c r="F73" s="21">
        <v>5463916</v>
      </c>
      <c r="G73" s="21">
        <v>5439976</v>
      </c>
      <c r="H73" s="21">
        <v>5419214</v>
      </c>
      <c r="I73" s="21">
        <v>16323106</v>
      </c>
      <c r="J73" s="21">
        <v>5366135</v>
      </c>
      <c r="K73" s="21">
        <v>5453386</v>
      </c>
      <c r="L73" s="21">
        <v>5463500</v>
      </c>
      <c r="M73" s="21">
        <v>16283021</v>
      </c>
      <c r="N73" s="21">
        <v>5458289</v>
      </c>
      <c r="O73" s="21">
        <v>5197509</v>
      </c>
      <c r="P73" s="21">
        <v>5375622</v>
      </c>
      <c r="Q73" s="21">
        <v>16031420</v>
      </c>
      <c r="R73" s="21"/>
      <c r="S73" s="21"/>
      <c r="T73" s="21"/>
      <c r="U73" s="21"/>
      <c r="V73" s="21">
        <v>48637547</v>
      </c>
      <c r="W73" s="21">
        <v>49854807</v>
      </c>
      <c r="X73" s="21"/>
      <c r="Y73" s="20"/>
      <c r="Z73" s="23">
        <v>66473079</v>
      </c>
    </row>
    <row r="74" spans="1:26" ht="12.75" hidden="1">
      <c r="A74" s="39" t="s">
        <v>107</v>
      </c>
      <c r="B74" s="19">
        <v>1242044</v>
      </c>
      <c r="C74" s="19"/>
      <c r="D74" s="20">
        <v>1303801</v>
      </c>
      <c r="E74" s="21">
        <v>1303801</v>
      </c>
      <c r="F74" s="21">
        <v>105533</v>
      </c>
      <c r="G74" s="21">
        <v>104780</v>
      </c>
      <c r="H74" s="21">
        <v>103928</v>
      </c>
      <c r="I74" s="21">
        <v>314241</v>
      </c>
      <c r="J74" s="21">
        <v>100973</v>
      </c>
      <c r="K74" s="21">
        <v>100301</v>
      </c>
      <c r="L74" s="21">
        <v>105000</v>
      </c>
      <c r="M74" s="21">
        <v>306274</v>
      </c>
      <c r="N74" s="21">
        <v>105614</v>
      </c>
      <c r="O74" s="21">
        <v>104119</v>
      </c>
      <c r="P74" s="21"/>
      <c r="Q74" s="21">
        <v>209733</v>
      </c>
      <c r="R74" s="21"/>
      <c r="S74" s="21"/>
      <c r="T74" s="21"/>
      <c r="U74" s="21"/>
      <c r="V74" s="21">
        <v>830248</v>
      </c>
      <c r="W74" s="21">
        <v>977850</v>
      </c>
      <c r="X74" s="21"/>
      <c r="Y74" s="20"/>
      <c r="Z74" s="23">
        <v>1303801</v>
      </c>
    </row>
    <row r="75" spans="1:26" ht="12.75" hidden="1">
      <c r="A75" s="40" t="s">
        <v>110</v>
      </c>
      <c r="B75" s="28">
        <v>73424080</v>
      </c>
      <c r="C75" s="28"/>
      <c r="D75" s="29">
        <v>79690000</v>
      </c>
      <c r="E75" s="30">
        <v>79690000</v>
      </c>
      <c r="F75" s="30">
        <v>6787534</v>
      </c>
      <c r="G75" s="30">
        <v>7292637</v>
      </c>
      <c r="H75" s="30">
        <v>7364789</v>
      </c>
      <c r="I75" s="30">
        <v>21444960</v>
      </c>
      <c r="J75" s="30">
        <v>7028029</v>
      </c>
      <c r="K75" s="30">
        <v>7329218</v>
      </c>
      <c r="L75" s="30">
        <v>8021000</v>
      </c>
      <c r="M75" s="30">
        <v>22378247</v>
      </c>
      <c r="N75" s="30">
        <v>8071256</v>
      </c>
      <c r="O75" s="30">
        <v>7844665</v>
      </c>
      <c r="P75" s="30">
        <v>7513170</v>
      </c>
      <c r="Q75" s="30">
        <v>23429091</v>
      </c>
      <c r="R75" s="30"/>
      <c r="S75" s="30"/>
      <c r="T75" s="30"/>
      <c r="U75" s="30"/>
      <c r="V75" s="30">
        <v>67252298</v>
      </c>
      <c r="W75" s="30">
        <v>59767497</v>
      </c>
      <c r="X75" s="30"/>
      <c r="Y75" s="29"/>
      <c r="Z75" s="31">
        <v>79690000</v>
      </c>
    </row>
    <row r="76" spans="1:26" ht="12.75" hidden="1">
      <c r="A76" s="42" t="s">
        <v>287</v>
      </c>
      <c r="B76" s="32">
        <v>589095854</v>
      </c>
      <c r="C76" s="32"/>
      <c r="D76" s="33">
        <v>731352468</v>
      </c>
      <c r="E76" s="34">
        <v>601416942</v>
      </c>
      <c r="F76" s="34">
        <v>47925026</v>
      </c>
      <c r="G76" s="34">
        <v>51360183</v>
      </c>
      <c r="H76" s="34">
        <v>54930280</v>
      </c>
      <c r="I76" s="34">
        <v>154215489</v>
      </c>
      <c r="J76" s="34">
        <v>52590738</v>
      </c>
      <c r="K76" s="34">
        <v>45819606</v>
      </c>
      <c r="L76" s="34">
        <v>39813292</v>
      </c>
      <c r="M76" s="34">
        <v>138223636</v>
      </c>
      <c r="N76" s="34">
        <v>58184354</v>
      </c>
      <c r="O76" s="34">
        <v>58357685</v>
      </c>
      <c r="P76" s="34">
        <v>49729559</v>
      </c>
      <c r="Q76" s="34">
        <v>166271598</v>
      </c>
      <c r="R76" s="34"/>
      <c r="S76" s="34"/>
      <c r="T76" s="34"/>
      <c r="U76" s="34"/>
      <c r="V76" s="34">
        <v>458710723</v>
      </c>
      <c r="W76" s="34">
        <v>456167771</v>
      </c>
      <c r="X76" s="34"/>
      <c r="Y76" s="33"/>
      <c r="Z76" s="35">
        <v>601416942</v>
      </c>
    </row>
    <row r="77" spans="1:26" ht="12.75" hidden="1">
      <c r="A77" s="37" t="s">
        <v>31</v>
      </c>
      <c r="B77" s="19">
        <v>121829173</v>
      </c>
      <c r="C77" s="19"/>
      <c r="D77" s="20">
        <v>132576216</v>
      </c>
      <c r="E77" s="21">
        <v>126691000</v>
      </c>
      <c r="F77" s="21">
        <v>9613149</v>
      </c>
      <c r="G77" s="21">
        <v>14407447</v>
      </c>
      <c r="H77" s="21">
        <v>11045940</v>
      </c>
      <c r="I77" s="21">
        <v>35066536</v>
      </c>
      <c r="J77" s="21">
        <v>9562008</v>
      </c>
      <c r="K77" s="21">
        <v>6941764</v>
      </c>
      <c r="L77" s="21">
        <v>7594438</v>
      </c>
      <c r="M77" s="21">
        <v>24098210</v>
      </c>
      <c r="N77" s="21">
        <v>11163021</v>
      </c>
      <c r="O77" s="21">
        <v>13507660</v>
      </c>
      <c r="P77" s="21">
        <v>11039067</v>
      </c>
      <c r="Q77" s="21">
        <v>35709748</v>
      </c>
      <c r="R77" s="21"/>
      <c r="S77" s="21"/>
      <c r="T77" s="21"/>
      <c r="U77" s="21"/>
      <c r="V77" s="21">
        <v>94874494</v>
      </c>
      <c r="W77" s="21">
        <v>94245882</v>
      </c>
      <c r="X77" s="21"/>
      <c r="Y77" s="20"/>
      <c r="Z77" s="23">
        <v>126691000</v>
      </c>
    </row>
    <row r="78" spans="1:26" ht="12.75" hidden="1">
      <c r="A78" s="38" t="s">
        <v>32</v>
      </c>
      <c r="B78" s="19">
        <v>467266681</v>
      </c>
      <c r="C78" s="19"/>
      <c r="D78" s="20">
        <v>539009256</v>
      </c>
      <c r="E78" s="21">
        <v>472217252</v>
      </c>
      <c r="F78" s="21">
        <v>38122242</v>
      </c>
      <c r="G78" s="21">
        <v>36660099</v>
      </c>
      <c r="H78" s="21">
        <v>43605794</v>
      </c>
      <c r="I78" s="21">
        <v>118388135</v>
      </c>
      <c r="J78" s="21">
        <v>42727494</v>
      </c>
      <c r="K78" s="21">
        <v>38638875</v>
      </c>
      <c r="L78" s="21">
        <v>32074407</v>
      </c>
      <c r="M78" s="21">
        <v>113440776</v>
      </c>
      <c r="N78" s="21">
        <v>46870059</v>
      </c>
      <c r="O78" s="21">
        <v>44686790</v>
      </c>
      <c r="P78" s="21">
        <v>38531269</v>
      </c>
      <c r="Q78" s="21">
        <v>130088118</v>
      </c>
      <c r="R78" s="21"/>
      <c r="S78" s="21"/>
      <c r="T78" s="21"/>
      <c r="U78" s="21"/>
      <c r="V78" s="21">
        <v>361917029</v>
      </c>
      <c r="W78" s="21">
        <v>359982660</v>
      </c>
      <c r="X78" s="21"/>
      <c r="Y78" s="20"/>
      <c r="Z78" s="23">
        <v>472217252</v>
      </c>
    </row>
    <row r="79" spans="1:26" ht="12.75" hidden="1">
      <c r="A79" s="39" t="s">
        <v>103</v>
      </c>
      <c r="B79" s="19">
        <v>197418021</v>
      </c>
      <c r="C79" s="19"/>
      <c r="D79" s="20">
        <v>212333748</v>
      </c>
      <c r="E79" s="21">
        <v>243101304</v>
      </c>
      <c r="F79" s="21">
        <v>19546734</v>
      </c>
      <c r="G79" s="21">
        <v>22597524</v>
      </c>
      <c r="H79" s="21">
        <v>22540695</v>
      </c>
      <c r="I79" s="21">
        <v>64684953</v>
      </c>
      <c r="J79" s="21">
        <v>21340732</v>
      </c>
      <c r="K79" s="21">
        <v>18474613</v>
      </c>
      <c r="L79" s="21">
        <v>18144324</v>
      </c>
      <c r="M79" s="21">
        <v>57959669</v>
      </c>
      <c r="N79" s="21">
        <v>22703988</v>
      </c>
      <c r="O79" s="21">
        <v>22292195</v>
      </c>
      <c r="P79" s="21">
        <v>20539363</v>
      </c>
      <c r="Q79" s="21">
        <v>65535546</v>
      </c>
      <c r="R79" s="21"/>
      <c r="S79" s="21"/>
      <c r="T79" s="21"/>
      <c r="U79" s="21"/>
      <c r="V79" s="21">
        <v>188180168</v>
      </c>
      <c r="W79" s="21">
        <v>186374958</v>
      </c>
      <c r="X79" s="21"/>
      <c r="Y79" s="20"/>
      <c r="Z79" s="23">
        <v>243101304</v>
      </c>
    </row>
    <row r="80" spans="1:26" ht="12.75" hidden="1">
      <c r="A80" s="39" t="s">
        <v>104</v>
      </c>
      <c r="B80" s="19">
        <v>194985841</v>
      </c>
      <c r="C80" s="19"/>
      <c r="D80" s="20">
        <v>236228016</v>
      </c>
      <c r="E80" s="21">
        <v>181780993</v>
      </c>
      <c r="F80" s="21">
        <v>15429053</v>
      </c>
      <c r="G80" s="21">
        <v>10652661</v>
      </c>
      <c r="H80" s="21">
        <v>17666200</v>
      </c>
      <c r="I80" s="21">
        <v>43747914</v>
      </c>
      <c r="J80" s="21">
        <v>16356506</v>
      </c>
      <c r="K80" s="21">
        <v>15198966</v>
      </c>
      <c r="L80" s="21">
        <v>9667403</v>
      </c>
      <c r="M80" s="21">
        <v>41222875</v>
      </c>
      <c r="N80" s="21">
        <v>19428011</v>
      </c>
      <c r="O80" s="21">
        <v>16179189</v>
      </c>
      <c r="P80" s="21">
        <v>13229643</v>
      </c>
      <c r="Q80" s="21">
        <v>48836843</v>
      </c>
      <c r="R80" s="21"/>
      <c r="S80" s="21"/>
      <c r="T80" s="21"/>
      <c r="U80" s="21"/>
      <c r="V80" s="21">
        <v>133807632</v>
      </c>
      <c r="W80" s="21">
        <v>136531113</v>
      </c>
      <c r="X80" s="21"/>
      <c r="Y80" s="20"/>
      <c r="Z80" s="23">
        <v>181780993</v>
      </c>
    </row>
    <row r="81" spans="1:26" ht="12.75" hidden="1">
      <c r="A81" s="39" t="s">
        <v>105</v>
      </c>
      <c r="B81" s="19">
        <v>29446346</v>
      </c>
      <c r="C81" s="19"/>
      <c r="D81" s="20">
        <v>39288888</v>
      </c>
      <c r="E81" s="21">
        <v>19944956</v>
      </c>
      <c r="F81" s="21">
        <v>1103432</v>
      </c>
      <c r="G81" s="21">
        <v>1455630</v>
      </c>
      <c r="H81" s="21">
        <v>1421415</v>
      </c>
      <c r="I81" s="21">
        <v>3980477</v>
      </c>
      <c r="J81" s="21">
        <v>2463394</v>
      </c>
      <c r="K81" s="21">
        <v>1970670</v>
      </c>
      <c r="L81" s="21">
        <v>2398993</v>
      </c>
      <c r="M81" s="21">
        <v>6833057</v>
      </c>
      <c r="N81" s="21">
        <v>1740995</v>
      </c>
      <c r="O81" s="21">
        <v>2539098</v>
      </c>
      <c r="P81" s="21">
        <v>1852529</v>
      </c>
      <c r="Q81" s="21">
        <v>6132622</v>
      </c>
      <c r="R81" s="21"/>
      <c r="S81" s="21"/>
      <c r="T81" s="21"/>
      <c r="U81" s="21"/>
      <c r="V81" s="21">
        <v>16946156</v>
      </c>
      <c r="W81" s="21">
        <v>16215728</v>
      </c>
      <c r="X81" s="21"/>
      <c r="Y81" s="20"/>
      <c r="Z81" s="23">
        <v>19944956</v>
      </c>
    </row>
    <row r="82" spans="1:26" ht="12.75" hidden="1">
      <c r="A82" s="39" t="s">
        <v>106</v>
      </c>
      <c r="B82" s="19">
        <v>44479698</v>
      </c>
      <c r="C82" s="19"/>
      <c r="D82" s="20">
        <v>49854804</v>
      </c>
      <c r="E82" s="21">
        <v>27389999</v>
      </c>
      <c r="F82" s="21">
        <v>1733379</v>
      </c>
      <c r="G82" s="21">
        <v>1954284</v>
      </c>
      <c r="H82" s="21">
        <v>1873556</v>
      </c>
      <c r="I82" s="21">
        <v>5561219</v>
      </c>
      <c r="J82" s="21">
        <v>2241722</v>
      </c>
      <c r="K82" s="21">
        <v>2906877</v>
      </c>
      <c r="L82" s="21">
        <v>1780437</v>
      </c>
      <c r="M82" s="21">
        <v>6929036</v>
      </c>
      <c r="N82" s="21">
        <v>2643203</v>
      </c>
      <c r="O82" s="21">
        <v>3572189</v>
      </c>
      <c r="P82" s="21">
        <v>2909734</v>
      </c>
      <c r="Q82" s="21">
        <v>9125126</v>
      </c>
      <c r="R82" s="21"/>
      <c r="S82" s="21"/>
      <c r="T82" s="21"/>
      <c r="U82" s="21"/>
      <c r="V82" s="21">
        <v>21615381</v>
      </c>
      <c r="W82" s="21">
        <v>20860861</v>
      </c>
      <c r="X82" s="21"/>
      <c r="Y82" s="20"/>
      <c r="Z82" s="23">
        <v>27389999</v>
      </c>
    </row>
    <row r="83" spans="1:26" ht="12.75" hidden="1">
      <c r="A83" s="39" t="s">
        <v>107</v>
      </c>
      <c r="B83" s="19">
        <v>936775</v>
      </c>
      <c r="C83" s="19"/>
      <c r="D83" s="20">
        <v>1303800</v>
      </c>
      <c r="E83" s="21"/>
      <c r="F83" s="21">
        <v>309644</v>
      </c>
      <c r="G83" s="21"/>
      <c r="H83" s="21">
        <v>103928</v>
      </c>
      <c r="I83" s="21">
        <v>413572</v>
      </c>
      <c r="J83" s="21">
        <v>325140</v>
      </c>
      <c r="K83" s="21">
        <v>87749</v>
      </c>
      <c r="L83" s="21">
        <v>83250</v>
      </c>
      <c r="M83" s="21">
        <v>496139</v>
      </c>
      <c r="N83" s="21">
        <v>353862</v>
      </c>
      <c r="O83" s="21">
        <v>104119</v>
      </c>
      <c r="P83" s="21"/>
      <c r="Q83" s="21">
        <v>457981</v>
      </c>
      <c r="R83" s="21"/>
      <c r="S83" s="21"/>
      <c r="T83" s="21"/>
      <c r="U83" s="21"/>
      <c r="V83" s="21">
        <v>1367692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59766996</v>
      </c>
      <c r="E84" s="30">
        <v>2508690</v>
      </c>
      <c r="F84" s="30">
        <v>189635</v>
      </c>
      <c r="G84" s="30">
        <v>292637</v>
      </c>
      <c r="H84" s="30">
        <v>278546</v>
      </c>
      <c r="I84" s="30">
        <v>760818</v>
      </c>
      <c r="J84" s="30">
        <v>301236</v>
      </c>
      <c r="K84" s="30">
        <v>238967</v>
      </c>
      <c r="L84" s="30">
        <v>144447</v>
      </c>
      <c r="M84" s="30">
        <v>684650</v>
      </c>
      <c r="N84" s="30">
        <v>151274</v>
      </c>
      <c r="O84" s="30">
        <v>163235</v>
      </c>
      <c r="P84" s="30">
        <v>159223</v>
      </c>
      <c r="Q84" s="30">
        <v>473732</v>
      </c>
      <c r="R84" s="30"/>
      <c r="S84" s="30"/>
      <c r="T84" s="30"/>
      <c r="U84" s="30"/>
      <c r="V84" s="30">
        <v>1919200</v>
      </c>
      <c r="W84" s="30">
        <v>1939229</v>
      </c>
      <c r="X84" s="30"/>
      <c r="Y84" s="29"/>
      <c r="Z84" s="31">
        <v>2508690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417200623</v>
      </c>
      <c r="D5" s="153">
        <f>SUM(D6:D8)</f>
        <v>0</v>
      </c>
      <c r="E5" s="154">
        <f t="shared" si="0"/>
        <v>431704286</v>
      </c>
      <c r="F5" s="100">
        <f t="shared" si="0"/>
        <v>431704286</v>
      </c>
      <c r="G5" s="100">
        <f t="shared" si="0"/>
        <v>132106516</v>
      </c>
      <c r="H5" s="100">
        <f t="shared" si="0"/>
        <v>21678963</v>
      </c>
      <c r="I5" s="100">
        <f t="shared" si="0"/>
        <v>22264919</v>
      </c>
      <c r="J5" s="100">
        <f t="shared" si="0"/>
        <v>176050398</v>
      </c>
      <c r="K5" s="100">
        <f t="shared" si="0"/>
        <v>30988572</v>
      </c>
      <c r="L5" s="100">
        <f t="shared" si="0"/>
        <v>36380683</v>
      </c>
      <c r="M5" s="100">
        <f t="shared" si="0"/>
        <v>37888585</v>
      </c>
      <c r="N5" s="100">
        <f t="shared" si="0"/>
        <v>105257840</v>
      </c>
      <c r="O5" s="100">
        <f t="shared" si="0"/>
        <v>37550793</v>
      </c>
      <c r="P5" s="100">
        <f t="shared" si="0"/>
        <v>23779427</v>
      </c>
      <c r="Q5" s="100">
        <f t="shared" si="0"/>
        <v>107962197</v>
      </c>
      <c r="R5" s="100">
        <f t="shared" si="0"/>
        <v>169292417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450600655</v>
      </c>
      <c r="X5" s="100">
        <f t="shared" si="0"/>
        <v>243008759</v>
      </c>
      <c r="Y5" s="100">
        <f t="shared" si="0"/>
        <v>207591896</v>
      </c>
      <c r="Z5" s="137">
        <f>+IF(X5&lt;&gt;0,+(Y5/X5)*100,0)</f>
        <v>85.42568459435654</v>
      </c>
      <c r="AA5" s="153">
        <f>SUM(AA6:AA8)</f>
        <v>431704286</v>
      </c>
    </row>
    <row r="6" spans="1:27" ht="12.75">
      <c r="A6" s="138" t="s">
        <v>75</v>
      </c>
      <c r="B6" s="136"/>
      <c r="C6" s="155">
        <v>2495808</v>
      </c>
      <c r="D6" s="155"/>
      <c r="E6" s="156">
        <v>2205000</v>
      </c>
      <c r="F6" s="60">
        <v>2205000</v>
      </c>
      <c r="G6" s="60">
        <v>32051</v>
      </c>
      <c r="H6" s="60">
        <v>18392</v>
      </c>
      <c r="I6" s="60">
        <v>19382</v>
      </c>
      <c r="J6" s="60">
        <v>69825</v>
      </c>
      <c r="K6" s="60">
        <v>113522</v>
      </c>
      <c r="L6" s="60">
        <v>18568</v>
      </c>
      <c r="M6" s="60">
        <v>1058868</v>
      </c>
      <c r="N6" s="60">
        <v>1190958</v>
      </c>
      <c r="O6" s="60">
        <v>18402</v>
      </c>
      <c r="P6" s="60">
        <v>15336</v>
      </c>
      <c r="Q6" s="60">
        <v>-8609</v>
      </c>
      <c r="R6" s="60">
        <v>25129</v>
      </c>
      <c r="S6" s="60"/>
      <c r="T6" s="60"/>
      <c r="U6" s="60"/>
      <c r="V6" s="60"/>
      <c r="W6" s="60">
        <v>1285912</v>
      </c>
      <c r="X6" s="60">
        <v>1653750</v>
      </c>
      <c r="Y6" s="60">
        <v>-367838</v>
      </c>
      <c r="Z6" s="140">
        <v>-22.24</v>
      </c>
      <c r="AA6" s="155">
        <v>2205000</v>
      </c>
    </row>
    <row r="7" spans="1:27" ht="12.75">
      <c r="A7" s="138" t="s">
        <v>76</v>
      </c>
      <c r="B7" s="136"/>
      <c r="C7" s="157">
        <v>413559029</v>
      </c>
      <c r="D7" s="157"/>
      <c r="E7" s="158">
        <v>426929286</v>
      </c>
      <c r="F7" s="159">
        <v>426929286</v>
      </c>
      <c r="G7" s="159">
        <v>132023926</v>
      </c>
      <c r="H7" s="159">
        <v>21606090</v>
      </c>
      <c r="I7" s="159">
        <v>22193653</v>
      </c>
      <c r="J7" s="159">
        <v>175823669</v>
      </c>
      <c r="K7" s="159">
        <v>30713070</v>
      </c>
      <c r="L7" s="159">
        <v>36293135</v>
      </c>
      <c r="M7" s="159">
        <v>36759657</v>
      </c>
      <c r="N7" s="159">
        <v>103765862</v>
      </c>
      <c r="O7" s="159">
        <v>37477137</v>
      </c>
      <c r="P7" s="159">
        <v>23644853</v>
      </c>
      <c r="Q7" s="159">
        <v>107913097</v>
      </c>
      <c r="R7" s="159">
        <v>169035087</v>
      </c>
      <c r="S7" s="159"/>
      <c r="T7" s="159"/>
      <c r="U7" s="159"/>
      <c r="V7" s="159"/>
      <c r="W7" s="159">
        <v>448624618</v>
      </c>
      <c r="X7" s="159">
        <v>241355009</v>
      </c>
      <c r="Y7" s="159">
        <v>207269609</v>
      </c>
      <c r="Z7" s="141">
        <v>85.88</v>
      </c>
      <c r="AA7" s="157">
        <v>426929286</v>
      </c>
    </row>
    <row r="8" spans="1:27" ht="12.75">
      <c r="A8" s="138" t="s">
        <v>77</v>
      </c>
      <c r="B8" s="136"/>
      <c r="C8" s="155">
        <v>1145786</v>
      </c>
      <c r="D8" s="155"/>
      <c r="E8" s="156">
        <v>2570000</v>
      </c>
      <c r="F8" s="60">
        <v>2570000</v>
      </c>
      <c r="G8" s="60">
        <v>50539</v>
      </c>
      <c r="H8" s="60">
        <v>54481</v>
      </c>
      <c r="I8" s="60">
        <v>51884</v>
      </c>
      <c r="J8" s="60">
        <v>156904</v>
      </c>
      <c r="K8" s="60">
        <v>161980</v>
      </c>
      <c r="L8" s="60">
        <v>68980</v>
      </c>
      <c r="M8" s="60">
        <v>70060</v>
      </c>
      <c r="N8" s="60">
        <v>301020</v>
      </c>
      <c r="O8" s="60">
        <v>55254</v>
      </c>
      <c r="P8" s="60">
        <v>119238</v>
      </c>
      <c r="Q8" s="60">
        <v>57709</v>
      </c>
      <c r="R8" s="60">
        <v>232201</v>
      </c>
      <c r="S8" s="60"/>
      <c r="T8" s="60"/>
      <c r="U8" s="60"/>
      <c r="V8" s="60"/>
      <c r="W8" s="60">
        <v>690125</v>
      </c>
      <c r="X8" s="60"/>
      <c r="Y8" s="60">
        <v>690125</v>
      </c>
      <c r="Z8" s="140">
        <v>0</v>
      </c>
      <c r="AA8" s="155">
        <v>2570000</v>
      </c>
    </row>
    <row r="9" spans="1:27" ht="12.75">
      <c r="A9" s="135" t="s">
        <v>78</v>
      </c>
      <c r="B9" s="136"/>
      <c r="C9" s="153">
        <f aca="true" t="shared" si="1" ref="C9:Y9">SUM(C10:C14)</f>
        <v>60531700</v>
      </c>
      <c r="D9" s="153">
        <f>SUM(D10:D14)</f>
        <v>0</v>
      </c>
      <c r="E9" s="154">
        <f t="shared" si="1"/>
        <v>128154601</v>
      </c>
      <c r="F9" s="100">
        <f t="shared" si="1"/>
        <v>128154601</v>
      </c>
      <c r="G9" s="100">
        <f t="shared" si="1"/>
        <v>3446281</v>
      </c>
      <c r="H9" s="100">
        <f t="shared" si="1"/>
        <v>4634293</v>
      </c>
      <c r="I9" s="100">
        <f t="shared" si="1"/>
        <v>57608529</v>
      </c>
      <c r="J9" s="100">
        <f t="shared" si="1"/>
        <v>65689103</v>
      </c>
      <c r="K9" s="100">
        <f t="shared" si="1"/>
        <v>2503303</v>
      </c>
      <c r="L9" s="100">
        <f t="shared" si="1"/>
        <v>3034457</v>
      </c>
      <c r="M9" s="100">
        <f t="shared" si="1"/>
        <v>10901603</v>
      </c>
      <c r="N9" s="100">
        <f t="shared" si="1"/>
        <v>16439363</v>
      </c>
      <c r="O9" s="100">
        <f t="shared" si="1"/>
        <v>3225201</v>
      </c>
      <c r="P9" s="100">
        <f t="shared" si="1"/>
        <v>4088839</v>
      </c>
      <c r="Q9" s="100">
        <f t="shared" si="1"/>
        <v>4214884</v>
      </c>
      <c r="R9" s="100">
        <f t="shared" si="1"/>
        <v>11528924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93657390</v>
      </c>
      <c r="X9" s="100">
        <f t="shared" si="1"/>
        <v>66371023</v>
      </c>
      <c r="Y9" s="100">
        <f t="shared" si="1"/>
        <v>27286367</v>
      </c>
      <c r="Z9" s="137">
        <f>+IF(X9&lt;&gt;0,+(Y9/X9)*100,0)</f>
        <v>41.11186744854001</v>
      </c>
      <c r="AA9" s="153">
        <f>SUM(AA10:AA14)</f>
        <v>128154601</v>
      </c>
    </row>
    <row r="10" spans="1:27" ht="12.75">
      <c r="A10" s="138" t="s">
        <v>79</v>
      </c>
      <c r="B10" s="136"/>
      <c r="C10" s="155">
        <v>13669238</v>
      </c>
      <c r="D10" s="155"/>
      <c r="E10" s="156">
        <v>15835000</v>
      </c>
      <c r="F10" s="60">
        <v>15835000</v>
      </c>
      <c r="G10" s="60">
        <v>60346</v>
      </c>
      <c r="H10" s="60">
        <v>67864</v>
      </c>
      <c r="I10" s="60">
        <v>4567730</v>
      </c>
      <c r="J10" s="60">
        <v>4695940</v>
      </c>
      <c r="K10" s="60">
        <v>59870</v>
      </c>
      <c r="L10" s="60">
        <v>1332</v>
      </c>
      <c r="M10" s="60">
        <v>975049</v>
      </c>
      <c r="N10" s="60">
        <v>1036251</v>
      </c>
      <c r="O10" s="60">
        <v>75393</v>
      </c>
      <c r="P10" s="60">
        <v>59709</v>
      </c>
      <c r="Q10" s="60">
        <v>71091</v>
      </c>
      <c r="R10" s="60">
        <v>206193</v>
      </c>
      <c r="S10" s="60"/>
      <c r="T10" s="60"/>
      <c r="U10" s="60"/>
      <c r="V10" s="60"/>
      <c r="W10" s="60">
        <v>5938384</v>
      </c>
      <c r="X10" s="60">
        <v>12862503</v>
      </c>
      <c r="Y10" s="60">
        <v>-6924119</v>
      </c>
      <c r="Z10" s="140">
        <v>-53.83</v>
      </c>
      <c r="AA10" s="155">
        <v>15835000</v>
      </c>
    </row>
    <row r="11" spans="1:27" ht="12.75">
      <c r="A11" s="138" t="s">
        <v>80</v>
      </c>
      <c r="B11" s="136"/>
      <c r="C11" s="155">
        <v>311608</v>
      </c>
      <c r="D11" s="155"/>
      <c r="E11" s="156">
        <v>295800</v>
      </c>
      <c r="F11" s="60">
        <v>295800</v>
      </c>
      <c r="G11" s="60">
        <v>12656</v>
      </c>
      <c r="H11" s="60">
        <v>16489</v>
      </c>
      <c r="I11" s="60">
        <v>12227</v>
      </c>
      <c r="J11" s="60">
        <v>41372</v>
      </c>
      <c r="K11" s="60">
        <v>8974</v>
      </c>
      <c r="L11" s="60">
        <v>18064</v>
      </c>
      <c r="M11" s="60">
        <v>6514</v>
      </c>
      <c r="N11" s="60">
        <v>33552</v>
      </c>
      <c r="O11" s="60">
        <v>16173</v>
      </c>
      <c r="P11" s="60">
        <v>24894</v>
      </c>
      <c r="Q11" s="60">
        <v>29447</v>
      </c>
      <c r="R11" s="60">
        <v>70514</v>
      </c>
      <c r="S11" s="60"/>
      <c r="T11" s="60"/>
      <c r="U11" s="60"/>
      <c r="V11" s="60"/>
      <c r="W11" s="60">
        <v>145438</v>
      </c>
      <c r="X11" s="60">
        <v>24667</v>
      </c>
      <c r="Y11" s="60">
        <v>120771</v>
      </c>
      <c r="Z11" s="140">
        <v>489.61</v>
      </c>
      <c r="AA11" s="155">
        <v>295800</v>
      </c>
    </row>
    <row r="12" spans="1:27" ht="12.75">
      <c r="A12" s="138" t="s">
        <v>81</v>
      </c>
      <c r="B12" s="136"/>
      <c r="C12" s="155">
        <v>45308810</v>
      </c>
      <c r="D12" s="155"/>
      <c r="E12" s="156">
        <v>45801000</v>
      </c>
      <c r="F12" s="60">
        <v>45801000</v>
      </c>
      <c r="G12" s="60">
        <v>3267746</v>
      </c>
      <c r="H12" s="60">
        <v>4445160</v>
      </c>
      <c r="I12" s="60">
        <v>4424644</v>
      </c>
      <c r="J12" s="60">
        <v>12137550</v>
      </c>
      <c r="K12" s="60">
        <v>2333486</v>
      </c>
      <c r="L12" s="60">
        <v>2936891</v>
      </c>
      <c r="M12" s="60">
        <v>5765614</v>
      </c>
      <c r="N12" s="60">
        <v>11035991</v>
      </c>
      <c r="O12" s="60">
        <v>3028021</v>
      </c>
      <c r="P12" s="60">
        <v>3900117</v>
      </c>
      <c r="Q12" s="60">
        <v>4114346</v>
      </c>
      <c r="R12" s="60">
        <v>11042484</v>
      </c>
      <c r="S12" s="60"/>
      <c r="T12" s="60"/>
      <c r="U12" s="60"/>
      <c r="V12" s="60"/>
      <c r="W12" s="60">
        <v>34216025</v>
      </c>
      <c r="X12" s="60">
        <v>3816750</v>
      </c>
      <c r="Y12" s="60">
        <v>30399275</v>
      </c>
      <c r="Z12" s="140">
        <v>796.47</v>
      </c>
      <c r="AA12" s="155">
        <v>45801000</v>
      </c>
    </row>
    <row r="13" spans="1:27" ht="12.75">
      <c r="A13" s="138" t="s">
        <v>82</v>
      </c>
      <c r="B13" s="136"/>
      <c r="C13" s="155">
        <v>1242044</v>
      </c>
      <c r="D13" s="155"/>
      <c r="E13" s="156">
        <v>66222801</v>
      </c>
      <c r="F13" s="60">
        <v>66222801</v>
      </c>
      <c r="G13" s="60">
        <v>105533</v>
      </c>
      <c r="H13" s="60">
        <v>104780</v>
      </c>
      <c r="I13" s="60">
        <v>48603928</v>
      </c>
      <c r="J13" s="60">
        <v>48814241</v>
      </c>
      <c r="K13" s="60">
        <v>100973</v>
      </c>
      <c r="L13" s="60">
        <v>78170</v>
      </c>
      <c r="M13" s="60">
        <v>4154426</v>
      </c>
      <c r="N13" s="60">
        <v>4333569</v>
      </c>
      <c r="O13" s="60">
        <v>105614</v>
      </c>
      <c r="P13" s="60">
        <v>104119</v>
      </c>
      <c r="Q13" s="60"/>
      <c r="R13" s="60">
        <v>209733</v>
      </c>
      <c r="S13" s="60"/>
      <c r="T13" s="60"/>
      <c r="U13" s="60"/>
      <c r="V13" s="60"/>
      <c r="W13" s="60">
        <v>53357543</v>
      </c>
      <c r="X13" s="60">
        <v>49667103</v>
      </c>
      <c r="Y13" s="60">
        <v>3690440</v>
      </c>
      <c r="Z13" s="140">
        <v>7.43</v>
      </c>
      <c r="AA13" s="155">
        <v>66222801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206356941</v>
      </c>
      <c r="D15" s="153">
        <f>SUM(D16:D18)</f>
        <v>0</v>
      </c>
      <c r="E15" s="154">
        <f t="shared" si="2"/>
        <v>126577870</v>
      </c>
      <c r="F15" s="100">
        <f t="shared" si="2"/>
        <v>126577870</v>
      </c>
      <c r="G15" s="100">
        <f t="shared" si="2"/>
        <v>53310</v>
      </c>
      <c r="H15" s="100">
        <f t="shared" si="2"/>
        <v>31340</v>
      </c>
      <c r="I15" s="100">
        <f t="shared" si="2"/>
        <v>918367</v>
      </c>
      <c r="J15" s="100">
        <f t="shared" si="2"/>
        <v>1003017</v>
      </c>
      <c r="K15" s="100">
        <f t="shared" si="2"/>
        <v>52045</v>
      </c>
      <c r="L15" s="100">
        <f t="shared" si="2"/>
        <v>331</v>
      </c>
      <c r="M15" s="100">
        <f t="shared" si="2"/>
        <v>10774632</v>
      </c>
      <c r="N15" s="100">
        <f t="shared" si="2"/>
        <v>10827008</v>
      </c>
      <c r="O15" s="100">
        <f t="shared" si="2"/>
        <v>31392</v>
      </c>
      <c r="P15" s="100">
        <f t="shared" si="2"/>
        <v>16394872</v>
      </c>
      <c r="Q15" s="100">
        <f t="shared" si="2"/>
        <v>33241</v>
      </c>
      <c r="R15" s="100">
        <f t="shared" si="2"/>
        <v>16459505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28289530</v>
      </c>
      <c r="X15" s="100">
        <f t="shared" si="2"/>
        <v>125134068</v>
      </c>
      <c r="Y15" s="100">
        <f t="shared" si="2"/>
        <v>-96844538</v>
      </c>
      <c r="Z15" s="137">
        <f>+IF(X15&lt;&gt;0,+(Y15/X15)*100,0)</f>
        <v>-77.3926234061215</v>
      </c>
      <c r="AA15" s="153">
        <f>SUM(AA16:AA18)</f>
        <v>126577870</v>
      </c>
    </row>
    <row r="16" spans="1:27" ht="12.75">
      <c r="A16" s="138" t="s">
        <v>85</v>
      </c>
      <c r="B16" s="136"/>
      <c r="C16" s="155">
        <v>166644994</v>
      </c>
      <c r="D16" s="155"/>
      <c r="E16" s="156">
        <v>126577870</v>
      </c>
      <c r="F16" s="60">
        <v>126577870</v>
      </c>
      <c r="G16" s="60">
        <v>53310</v>
      </c>
      <c r="H16" s="60">
        <v>31340</v>
      </c>
      <c r="I16" s="60">
        <v>918367</v>
      </c>
      <c r="J16" s="60">
        <v>1003017</v>
      </c>
      <c r="K16" s="60">
        <v>52045</v>
      </c>
      <c r="L16" s="60">
        <v>331</v>
      </c>
      <c r="M16" s="60">
        <v>10774632</v>
      </c>
      <c r="N16" s="60">
        <v>10827008</v>
      </c>
      <c r="O16" s="60">
        <v>31392</v>
      </c>
      <c r="P16" s="60">
        <v>16394872</v>
      </c>
      <c r="Q16" s="60">
        <v>33241</v>
      </c>
      <c r="R16" s="60">
        <v>16459505</v>
      </c>
      <c r="S16" s="60"/>
      <c r="T16" s="60"/>
      <c r="U16" s="60"/>
      <c r="V16" s="60"/>
      <c r="W16" s="60">
        <v>28289530</v>
      </c>
      <c r="X16" s="60">
        <v>94600068</v>
      </c>
      <c r="Y16" s="60">
        <v>-66310538</v>
      </c>
      <c r="Z16" s="140">
        <v>-70.1</v>
      </c>
      <c r="AA16" s="155">
        <v>126577870</v>
      </c>
    </row>
    <row r="17" spans="1:27" ht="12.75">
      <c r="A17" s="138" t="s">
        <v>86</v>
      </c>
      <c r="B17" s="136"/>
      <c r="C17" s="155">
        <v>39711947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30534000</v>
      </c>
      <c r="Y17" s="60">
        <v>-30534000</v>
      </c>
      <c r="Z17" s="140">
        <v>-100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619225464</v>
      </c>
      <c r="D19" s="153">
        <f>SUM(D20:D23)</f>
        <v>0</v>
      </c>
      <c r="E19" s="154">
        <f t="shared" si="3"/>
        <v>721508473</v>
      </c>
      <c r="F19" s="100">
        <f t="shared" si="3"/>
        <v>721508473</v>
      </c>
      <c r="G19" s="100">
        <f t="shared" si="3"/>
        <v>53379425</v>
      </c>
      <c r="H19" s="100">
        <f t="shared" si="3"/>
        <v>75310867</v>
      </c>
      <c r="I19" s="100">
        <f t="shared" si="3"/>
        <v>54452472</v>
      </c>
      <c r="J19" s="100">
        <f t="shared" si="3"/>
        <v>183142764</v>
      </c>
      <c r="K19" s="100">
        <f t="shared" si="3"/>
        <v>52924101</v>
      </c>
      <c r="L19" s="100">
        <f t="shared" si="3"/>
        <v>58821151</v>
      </c>
      <c r="M19" s="100">
        <f t="shared" si="3"/>
        <v>45233157</v>
      </c>
      <c r="N19" s="100">
        <f t="shared" si="3"/>
        <v>156978409</v>
      </c>
      <c r="O19" s="100">
        <f t="shared" si="3"/>
        <v>52232811</v>
      </c>
      <c r="P19" s="100">
        <f t="shared" si="3"/>
        <v>43082810</v>
      </c>
      <c r="Q19" s="100">
        <f t="shared" si="3"/>
        <v>53159252</v>
      </c>
      <c r="R19" s="100">
        <f t="shared" si="3"/>
        <v>148474873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488596046</v>
      </c>
      <c r="X19" s="100">
        <f t="shared" si="3"/>
        <v>621554655</v>
      </c>
      <c r="Y19" s="100">
        <f t="shared" si="3"/>
        <v>-132958609</v>
      </c>
      <c r="Z19" s="137">
        <f>+IF(X19&lt;&gt;0,+(Y19/X19)*100,0)</f>
        <v>-21.391298083030204</v>
      </c>
      <c r="AA19" s="153">
        <f>SUM(AA20:AA23)</f>
        <v>721508473</v>
      </c>
    </row>
    <row r="20" spans="1:27" ht="12.75">
      <c r="A20" s="138" t="s">
        <v>89</v>
      </c>
      <c r="B20" s="136"/>
      <c r="C20" s="155">
        <v>261973436</v>
      </c>
      <c r="D20" s="155"/>
      <c r="E20" s="156">
        <v>287471220</v>
      </c>
      <c r="F20" s="60">
        <v>287471220</v>
      </c>
      <c r="G20" s="60">
        <v>22573459</v>
      </c>
      <c r="H20" s="60">
        <v>23067262</v>
      </c>
      <c r="I20" s="60">
        <v>21069927</v>
      </c>
      <c r="J20" s="60">
        <v>66710648</v>
      </c>
      <c r="K20" s="60">
        <v>20353097</v>
      </c>
      <c r="L20" s="60">
        <v>21660346</v>
      </c>
      <c r="M20" s="60">
        <v>17916579</v>
      </c>
      <c r="N20" s="60">
        <v>59930022</v>
      </c>
      <c r="O20" s="60">
        <v>19903283</v>
      </c>
      <c r="P20" s="60">
        <v>16815749</v>
      </c>
      <c r="Q20" s="60">
        <v>22151431</v>
      </c>
      <c r="R20" s="60">
        <v>58870463</v>
      </c>
      <c r="S20" s="60"/>
      <c r="T20" s="60"/>
      <c r="U20" s="60"/>
      <c r="V20" s="60"/>
      <c r="W20" s="60">
        <v>185511133</v>
      </c>
      <c r="X20" s="60">
        <v>248185271</v>
      </c>
      <c r="Y20" s="60">
        <v>-62674138</v>
      </c>
      <c r="Z20" s="140">
        <v>-25.25</v>
      </c>
      <c r="AA20" s="155">
        <v>287471220</v>
      </c>
    </row>
    <row r="21" spans="1:27" ht="12.75">
      <c r="A21" s="138" t="s">
        <v>90</v>
      </c>
      <c r="B21" s="136"/>
      <c r="C21" s="155">
        <v>259096683</v>
      </c>
      <c r="D21" s="155"/>
      <c r="E21" s="156">
        <v>315032686</v>
      </c>
      <c r="F21" s="60">
        <v>315032686</v>
      </c>
      <c r="G21" s="60">
        <v>21341711</v>
      </c>
      <c r="H21" s="60">
        <v>16765000</v>
      </c>
      <c r="I21" s="60">
        <v>23710608</v>
      </c>
      <c r="J21" s="60">
        <v>61817319</v>
      </c>
      <c r="K21" s="60">
        <v>23158102</v>
      </c>
      <c r="L21" s="60">
        <v>26487815</v>
      </c>
      <c r="M21" s="60">
        <v>18133320</v>
      </c>
      <c r="N21" s="60">
        <v>67779237</v>
      </c>
      <c r="O21" s="60">
        <v>22724127</v>
      </c>
      <c r="P21" s="60">
        <v>17450988</v>
      </c>
      <c r="Q21" s="60">
        <v>21472352</v>
      </c>
      <c r="R21" s="60">
        <v>61647467</v>
      </c>
      <c r="S21" s="60"/>
      <c r="T21" s="60"/>
      <c r="U21" s="60"/>
      <c r="V21" s="60"/>
      <c r="W21" s="60">
        <v>191244023</v>
      </c>
      <c r="X21" s="60">
        <v>271010534</v>
      </c>
      <c r="Y21" s="60">
        <v>-79766511</v>
      </c>
      <c r="Z21" s="140">
        <v>-29.43</v>
      </c>
      <c r="AA21" s="155">
        <v>315032686</v>
      </c>
    </row>
    <row r="22" spans="1:27" ht="12.75">
      <c r="A22" s="138" t="s">
        <v>91</v>
      </c>
      <c r="B22" s="136"/>
      <c r="C22" s="157">
        <v>39049035</v>
      </c>
      <c r="D22" s="157"/>
      <c r="E22" s="158">
        <v>52390488</v>
      </c>
      <c r="F22" s="159">
        <v>52390488</v>
      </c>
      <c r="G22" s="159">
        <v>3992190</v>
      </c>
      <c r="H22" s="159">
        <v>30018557</v>
      </c>
      <c r="I22" s="159">
        <v>4229826</v>
      </c>
      <c r="J22" s="159">
        <v>38240573</v>
      </c>
      <c r="K22" s="159">
        <v>4020406</v>
      </c>
      <c r="L22" s="159">
        <v>5219604</v>
      </c>
      <c r="M22" s="159">
        <v>3710604</v>
      </c>
      <c r="N22" s="159">
        <v>12950614</v>
      </c>
      <c r="O22" s="159">
        <v>4133608</v>
      </c>
      <c r="P22" s="159">
        <v>3600496</v>
      </c>
      <c r="Q22" s="159">
        <v>4147347</v>
      </c>
      <c r="R22" s="159">
        <v>11881451</v>
      </c>
      <c r="S22" s="159"/>
      <c r="T22" s="159"/>
      <c r="U22" s="159"/>
      <c r="V22" s="159"/>
      <c r="W22" s="159">
        <v>63072638</v>
      </c>
      <c r="X22" s="159">
        <v>45067395</v>
      </c>
      <c r="Y22" s="159">
        <v>18005243</v>
      </c>
      <c r="Z22" s="141">
        <v>39.95</v>
      </c>
      <c r="AA22" s="157">
        <v>52390488</v>
      </c>
    </row>
    <row r="23" spans="1:27" ht="12.75">
      <c r="A23" s="138" t="s">
        <v>92</v>
      </c>
      <c r="B23" s="136"/>
      <c r="C23" s="155">
        <v>59106310</v>
      </c>
      <c r="D23" s="155"/>
      <c r="E23" s="156">
        <v>66614079</v>
      </c>
      <c r="F23" s="60">
        <v>66614079</v>
      </c>
      <c r="G23" s="60">
        <v>5472065</v>
      </c>
      <c r="H23" s="60">
        <v>5460048</v>
      </c>
      <c r="I23" s="60">
        <v>5442111</v>
      </c>
      <c r="J23" s="60">
        <v>16374224</v>
      </c>
      <c r="K23" s="60">
        <v>5392496</v>
      </c>
      <c r="L23" s="60">
        <v>5453386</v>
      </c>
      <c r="M23" s="60">
        <v>5472654</v>
      </c>
      <c r="N23" s="60">
        <v>16318536</v>
      </c>
      <c r="O23" s="60">
        <v>5471793</v>
      </c>
      <c r="P23" s="60">
        <v>5215577</v>
      </c>
      <c r="Q23" s="60">
        <v>5388122</v>
      </c>
      <c r="R23" s="60">
        <v>16075492</v>
      </c>
      <c r="S23" s="60"/>
      <c r="T23" s="60"/>
      <c r="U23" s="60"/>
      <c r="V23" s="60"/>
      <c r="W23" s="60">
        <v>48768252</v>
      </c>
      <c r="X23" s="60">
        <v>57291455</v>
      </c>
      <c r="Y23" s="60">
        <v>-8523203</v>
      </c>
      <c r="Z23" s="140">
        <v>-14.88</v>
      </c>
      <c r="AA23" s="155">
        <v>66614079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1303314728</v>
      </c>
      <c r="D25" s="168">
        <f>+D5+D9+D15+D19+D24</f>
        <v>0</v>
      </c>
      <c r="E25" s="169">
        <f t="shared" si="4"/>
        <v>1407945230</v>
      </c>
      <c r="F25" s="73">
        <f t="shared" si="4"/>
        <v>1407945230</v>
      </c>
      <c r="G25" s="73">
        <f t="shared" si="4"/>
        <v>188985532</v>
      </c>
      <c r="H25" s="73">
        <f t="shared" si="4"/>
        <v>101655463</v>
      </c>
      <c r="I25" s="73">
        <f t="shared" si="4"/>
        <v>135244287</v>
      </c>
      <c r="J25" s="73">
        <f t="shared" si="4"/>
        <v>425885282</v>
      </c>
      <c r="K25" s="73">
        <f t="shared" si="4"/>
        <v>86468021</v>
      </c>
      <c r="L25" s="73">
        <f t="shared" si="4"/>
        <v>98236622</v>
      </c>
      <c r="M25" s="73">
        <f t="shared" si="4"/>
        <v>104797977</v>
      </c>
      <c r="N25" s="73">
        <f t="shared" si="4"/>
        <v>289502620</v>
      </c>
      <c r="O25" s="73">
        <f t="shared" si="4"/>
        <v>93040197</v>
      </c>
      <c r="P25" s="73">
        <f t="shared" si="4"/>
        <v>87345948</v>
      </c>
      <c r="Q25" s="73">
        <f t="shared" si="4"/>
        <v>165369574</v>
      </c>
      <c r="R25" s="73">
        <f t="shared" si="4"/>
        <v>345755719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1061143621</v>
      </c>
      <c r="X25" s="73">
        <f t="shared" si="4"/>
        <v>1056068505</v>
      </c>
      <c r="Y25" s="73">
        <f t="shared" si="4"/>
        <v>5075116</v>
      </c>
      <c r="Z25" s="170">
        <f>+IF(X25&lt;&gt;0,+(Y25/X25)*100,0)</f>
        <v>0.48056693064622735</v>
      </c>
      <c r="AA25" s="168">
        <f>+AA5+AA9+AA15+AA19+AA24</f>
        <v>1407945230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413526252</v>
      </c>
      <c r="D28" s="153">
        <f>SUM(D29:D31)</f>
        <v>0</v>
      </c>
      <c r="E28" s="154">
        <f t="shared" si="5"/>
        <v>406877849</v>
      </c>
      <c r="F28" s="100">
        <f t="shared" si="5"/>
        <v>406877849</v>
      </c>
      <c r="G28" s="100">
        <f t="shared" si="5"/>
        <v>39145902</v>
      </c>
      <c r="H28" s="100">
        <f t="shared" si="5"/>
        <v>43582735</v>
      </c>
      <c r="I28" s="100">
        <f t="shared" si="5"/>
        <v>40546397</v>
      </c>
      <c r="J28" s="100">
        <f t="shared" si="5"/>
        <v>123275034</v>
      </c>
      <c r="K28" s="100">
        <f t="shared" si="5"/>
        <v>48099659</v>
      </c>
      <c r="L28" s="100">
        <f t="shared" si="5"/>
        <v>39502123</v>
      </c>
      <c r="M28" s="100">
        <f t="shared" si="5"/>
        <v>53582574</v>
      </c>
      <c r="N28" s="100">
        <f t="shared" si="5"/>
        <v>141184356</v>
      </c>
      <c r="O28" s="100">
        <f t="shared" si="5"/>
        <v>42047884</v>
      </c>
      <c r="P28" s="100">
        <f t="shared" si="5"/>
        <v>42287261</v>
      </c>
      <c r="Q28" s="100">
        <f t="shared" si="5"/>
        <v>46234028</v>
      </c>
      <c r="R28" s="100">
        <f t="shared" si="5"/>
        <v>130569173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395028563</v>
      </c>
      <c r="X28" s="100">
        <f t="shared" si="5"/>
        <v>359866683</v>
      </c>
      <c r="Y28" s="100">
        <f t="shared" si="5"/>
        <v>35161880</v>
      </c>
      <c r="Z28" s="137">
        <f>+IF(X28&lt;&gt;0,+(Y28/X28)*100,0)</f>
        <v>9.770807263088592</v>
      </c>
      <c r="AA28" s="153">
        <f>SUM(AA29:AA31)</f>
        <v>406877849</v>
      </c>
    </row>
    <row r="29" spans="1:27" ht="12.75">
      <c r="A29" s="138" t="s">
        <v>75</v>
      </c>
      <c r="B29" s="136"/>
      <c r="C29" s="155">
        <v>82442076</v>
      </c>
      <c r="D29" s="155"/>
      <c r="E29" s="156">
        <v>89505601</v>
      </c>
      <c r="F29" s="60">
        <v>89505601</v>
      </c>
      <c r="G29" s="60">
        <v>7692896</v>
      </c>
      <c r="H29" s="60">
        <v>6805812</v>
      </c>
      <c r="I29" s="60">
        <v>4629553</v>
      </c>
      <c r="J29" s="60">
        <v>19128261</v>
      </c>
      <c r="K29" s="60">
        <v>5517671</v>
      </c>
      <c r="L29" s="60">
        <v>5228210</v>
      </c>
      <c r="M29" s="60">
        <v>7191314</v>
      </c>
      <c r="N29" s="60">
        <v>17937195</v>
      </c>
      <c r="O29" s="60">
        <v>5603486</v>
      </c>
      <c r="P29" s="60">
        <v>7386162</v>
      </c>
      <c r="Q29" s="60">
        <v>5168455</v>
      </c>
      <c r="R29" s="60">
        <v>18158103</v>
      </c>
      <c r="S29" s="60"/>
      <c r="T29" s="60"/>
      <c r="U29" s="60"/>
      <c r="V29" s="60"/>
      <c r="W29" s="60">
        <v>55223559</v>
      </c>
      <c r="X29" s="60">
        <v>54820815</v>
      </c>
      <c r="Y29" s="60">
        <v>402744</v>
      </c>
      <c r="Z29" s="140">
        <v>0.73</v>
      </c>
      <c r="AA29" s="155">
        <v>89505601</v>
      </c>
    </row>
    <row r="30" spans="1:27" ht="12.75">
      <c r="A30" s="138" t="s">
        <v>76</v>
      </c>
      <c r="B30" s="136"/>
      <c r="C30" s="157">
        <v>230626331</v>
      </c>
      <c r="D30" s="157"/>
      <c r="E30" s="158">
        <v>170434947</v>
      </c>
      <c r="F30" s="159">
        <v>170434947</v>
      </c>
      <c r="G30" s="159">
        <v>25724188</v>
      </c>
      <c r="H30" s="159">
        <v>27559554</v>
      </c>
      <c r="I30" s="159">
        <v>28949686</v>
      </c>
      <c r="J30" s="159">
        <v>82233428</v>
      </c>
      <c r="K30" s="159">
        <v>30343916</v>
      </c>
      <c r="L30" s="159">
        <v>27999897</v>
      </c>
      <c r="M30" s="159">
        <v>34239502</v>
      </c>
      <c r="N30" s="159">
        <v>92583315</v>
      </c>
      <c r="O30" s="159">
        <v>28075234</v>
      </c>
      <c r="P30" s="159">
        <v>28373173</v>
      </c>
      <c r="Q30" s="159">
        <v>32988384</v>
      </c>
      <c r="R30" s="159">
        <v>89436791</v>
      </c>
      <c r="S30" s="159"/>
      <c r="T30" s="159"/>
      <c r="U30" s="159"/>
      <c r="V30" s="159"/>
      <c r="W30" s="159">
        <v>264253534</v>
      </c>
      <c r="X30" s="159">
        <v>302646348</v>
      </c>
      <c r="Y30" s="159">
        <v>-38392814</v>
      </c>
      <c r="Z30" s="141">
        <v>-12.69</v>
      </c>
      <c r="AA30" s="157">
        <v>170434947</v>
      </c>
    </row>
    <row r="31" spans="1:27" ht="12.75">
      <c r="A31" s="138" t="s">
        <v>77</v>
      </c>
      <c r="B31" s="136"/>
      <c r="C31" s="155">
        <v>100457845</v>
      </c>
      <c r="D31" s="155"/>
      <c r="E31" s="156">
        <v>146937301</v>
      </c>
      <c r="F31" s="60">
        <v>146937301</v>
      </c>
      <c r="G31" s="60">
        <v>5728818</v>
      </c>
      <c r="H31" s="60">
        <v>9217369</v>
      </c>
      <c r="I31" s="60">
        <v>6967158</v>
      </c>
      <c r="J31" s="60">
        <v>21913345</v>
      </c>
      <c r="K31" s="60">
        <v>12238072</v>
      </c>
      <c r="L31" s="60">
        <v>6274016</v>
      </c>
      <c r="M31" s="60">
        <v>12151758</v>
      </c>
      <c r="N31" s="60">
        <v>30663846</v>
      </c>
      <c r="O31" s="60">
        <v>8369164</v>
      </c>
      <c r="P31" s="60">
        <v>6527926</v>
      </c>
      <c r="Q31" s="60">
        <v>8077189</v>
      </c>
      <c r="R31" s="60">
        <v>22974279</v>
      </c>
      <c r="S31" s="60"/>
      <c r="T31" s="60"/>
      <c r="U31" s="60"/>
      <c r="V31" s="60"/>
      <c r="W31" s="60">
        <v>75551470</v>
      </c>
      <c r="X31" s="60">
        <v>2399520</v>
      </c>
      <c r="Y31" s="60">
        <v>73151950</v>
      </c>
      <c r="Z31" s="140">
        <v>3048.61</v>
      </c>
      <c r="AA31" s="155">
        <v>146937301</v>
      </c>
    </row>
    <row r="32" spans="1:27" ht="12.75">
      <c r="A32" s="135" t="s">
        <v>78</v>
      </c>
      <c r="B32" s="136"/>
      <c r="C32" s="153">
        <f aca="true" t="shared" si="6" ref="C32:Y32">SUM(C33:C37)</f>
        <v>103871514</v>
      </c>
      <c r="D32" s="153">
        <f>SUM(D33:D37)</f>
        <v>0</v>
      </c>
      <c r="E32" s="154">
        <f t="shared" si="6"/>
        <v>199074964</v>
      </c>
      <c r="F32" s="100">
        <f t="shared" si="6"/>
        <v>199074964</v>
      </c>
      <c r="G32" s="100">
        <f t="shared" si="6"/>
        <v>6586322</v>
      </c>
      <c r="H32" s="100">
        <f t="shared" si="6"/>
        <v>8955610</v>
      </c>
      <c r="I32" s="100">
        <f t="shared" si="6"/>
        <v>6293395</v>
      </c>
      <c r="J32" s="100">
        <f t="shared" si="6"/>
        <v>21835327</v>
      </c>
      <c r="K32" s="100">
        <f t="shared" si="6"/>
        <v>12730425</v>
      </c>
      <c r="L32" s="100">
        <f t="shared" si="6"/>
        <v>10024469</v>
      </c>
      <c r="M32" s="100">
        <f t="shared" si="6"/>
        <v>8272865</v>
      </c>
      <c r="N32" s="100">
        <f t="shared" si="6"/>
        <v>31027759</v>
      </c>
      <c r="O32" s="100">
        <f t="shared" si="6"/>
        <v>8942165</v>
      </c>
      <c r="P32" s="100">
        <f t="shared" si="6"/>
        <v>6451145</v>
      </c>
      <c r="Q32" s="100">
        <f t="shared" si="6"/>
        <v>8496956</v>
      </c>
      <c r="R32" s="100">
        <f t="shared" si="6"/>
        <v>23890266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76753352</v>
      </c>
      <c r="X32" s="100">
        <f t="shared" si="6"/>
        <v>107711046</v>
      </c>
      <c r="Y32" s="100">
        <f t="shared" si="6"/>
        <v>-30957694</v>
      </c>
      <c r="Z32" s="137">
        <f>+IF(X32&lt;&gt;0,+(Y32/X32)*100,0)</f>
        <v>-28.741429175239837</v>
      </c>
      <c r="AA32" s="153">
        <f>SUM(AA33:AA37)</f>
        <v>199074964</v>
      </c>
    </row>
    <row r="33" spans="1:27" ht="12.75">
      <c r="A33" s="138" t="s">
        <v>79</v>
      </c>
      <c r="B33" s="136"/>
      <c r="C33" s="155">
        <v>12705961</v>
      </c>
      <c r="D33" s="155"/>
      <c r="E33" s="156">
        <v>32024997</v>
      </c>
      <c r="F33" s="60">
        <v>32024997</v>
      </c>
      <c r="G33" s="60">
        <v>1292380</v>
      </c>
      <c r="H33" s="60">
        <v>1562552</v>
      </c>
      <c r="I33" s="60">
        <v>1404631</v>
      </c>
      <c r="J33" s="60">
        <v>4259563</v>
      </c>
      <c r="K33" s="60">
        <v>1820283</v>
      </c>
      <c r="L33" s="60">
        <v>2281210</v>
      </c>
      <c r="M33" s="60">
        <v>1667803</v>
      </c>
      <c r="N33" s="60">
        <v>5769296</v>
      </c>
      <c r="O33" s="60">
        <v>1536857</v>
      </c>
      <c r="P33" s="60">
        <v>1525498</v>
      </c>
      <c r="Q33" s="60">
        <v>1783264</v>
      </c>
      <c r="R33" s="60">
        <v>4845619</v>
      </c>
      <c r="S33" s="60"/>
      <c r="T33" s="60"/>
      <c r="U33" s="60"/>
      <c r="V33" s="60"/>
      <c r="W33" s="60">
        <v>14874478</v>
      </c>
      <c r="X33" s="60">
        <v>27980462</v>
      </c>
      <c r="Y33" s="60">
        <v>-13105984</v>
      </c>
      <c r="Z33" s="140">
        <v>-46.84</v>
      </c>
      <c r="AA33" s="155">
        <v>32024997</v>
      </c>
    </row>
    <row r="34" spans="1:27" ht="12.75">
      <c r="A34" s="138" t="s">
        <v>80</v>
      </c>
      <c r="B34" s="136"/>
      <c r="C34" s="155">
        <v>24660774</v>
      </c>
      <c r="D34" s="155"/>
      <c r="E34" s="156">
        <v>28762987</v>
      </c>
      <c r="F34" s="60">
        <v>28762987</v>
      </c>
      <c r="G34" s="60">
        <v>1850419</v>
      </c>
      <c r="H34" s="60">
        <v>2105345</v>
      </c>
      <c r="I34" s="60">
        <v>1834652</v>
      </c>
      <c r="J34" s="60">
        <v>5790416</v>
      </c>
      <c r="K34" s="60">
        <v>2152916</v>
      </c>
      <c r="L34" s="60">
        <v>2196950</v>
      </c>
      <c r="M34" s="60">
        <v>2319237</v>
      </c>
      <c r="N34" s="60">
        <v>6669103</v>
      </c>
      <c r="O34" s="60">
        <v>1524218</v>
      </c>
      <c r="P34" s="60">
        <v>1712210</v>
      </c>
      <c r="Q34" s="60">
        <v>1805659</v>
      </c>
      <c r="R34" s="60">
        <v>5042087</v>
      </c>
      <c r="S34" s="60"/>
      <c r="T34" s="60"/>
      <c r="U34" s="60"/>
      <c r="V34" s="60"/>
      <c r="W34" s="60">
        <v>17501606</v>
      </c>
      <c r="X34" s="60">
        <v>20511860</v>
      </c>
      <c r="Y34" s="60">
        <v>-3010254</v>
      </c>
      <c r="Z34" s="140">
        <v>-14.68</v>
      </c>
      <c r="AA34" s="155">
        <v>28762987</v>
      </c>
    </row>
    <row r="35" spans="1:27" ht="12.75">
      <c r="A35" s="138" t="s">
        <v>81</v>
      </c>
      <c r="B35" s="136"/>
      <c r="C35" s="155">
        <v>58828644</v>
      </c>
      <c r="D35" s="155"/>
      <c r="E35" s="156">
        <v>64129471</v>
      </c>
      <c r="F35" s="60">
        <v>64129471</v>
      </c>
      <c r="G35" s="60">
        <v>2864701</v>
      </c>
      <c r="H35" s="60">
        <v>4644144</v>
      </c>
      <c r="I35" s="60">
        <v>2634278</v>
      </c>
      <c r="J35" s="60">
        <v>10143123</v>
      </c>
      <c r="K35" s="60">
        <v>8335970</v>
      </c>
      <c r="L35" s="60">
        <v>5045324</v>
      </c>
      <c r="M35" s="60">
        <v>3793600</v>
      </c>
      <c r="N35" s="60">
        <v>17174894</v>
      </c>
      <c r="O35" s="60">
        <v>5375066</v>
      </c>
      <c r="P35" s="60">
        <v>2764398</v>
      </c>
      <c r="Q35" s="60">
        <v>3249656</v>
      </c>
      <c r="R35" s="60">
        <v>11389120</v>
      </c>
      <c r="S35" s="60"/>
      <c r="T35" s="60"/>
      <c r="U35" s="60"/>
      <c r="V35" s="60"/>
      <c r="W35" s="60">
        <v>38707137</v>
      </c>
      <c r="X35" s="60">
        <v>5344114</v>
      </c>
      <c r="Y35" s="60">
        <v>33363023</v>
      </c>
      <c r="Z35" s="140">
        <v>624.29</v>
      </c>
      <c r="AA35" s="155">
        <v>64129471</v>
      </c>
    </row>
    <row r="36" spans="1:27" ht="12.75">
      <c r="A36" s="138" t="s">
        <v>82</v>
      </c>
      <c r="B36" s="136"/>
      <c r="C36" s="155">
        <v>5796499</v>
      </c>
      <c r="D36" s="155"/>
      <c r="E36" s="156">
        <v>71565664</v>
      </c>
      <c r="F36" s="60">
        <v>71565664</v>
      </c>
      <c r="G36" s="60">
        <v>430066</v>
      </c>
      <c r="H36" s="60">
        <v>374337</v>
      </c>
      <c r="I36" s="60">
        <v>419834</v>
      </c>
      <c r="J36" s="60">
        <v>1224237</v>
      </c>
      <c r="K36" s="60">
        <v>421256</v>
      </c>
      <c r="L36" s="60">
        <v>382742</v>
      </c>
      <c r="M36" s="60">
        <v>409079</v>
      </c>
      <c r="N36" s="60">
        <v>1213077</v>
      </c>
      <c r="O36" s="60">
        <v>422878</v>
      </c>
      <c r="P36" s="60">
        <v>365893</v>
      </c>
      <c r="Q36" s="60">
        <v>1575231</v>
      </c>
      <c r="R36" s="60">
        <v>2364002</v>
      </c>
      <c r="S36" s="60"/>
      <c r="T36" s="60"/>
      <c r="U36" s="60"/>
      <c r="V36" s="60"/>
      <c r="W36" s="60">
        <v>4801316</v>
      </c>
      <c r="X36" s="60">
        <v>53658623</v>
      </c>
      <c r="Y36" s="60">
        <v>-48857307</v>
      </c>
      <c r="Z36" s="140">
        <v>-91.05</v>
      </c>
      <c r="AA36" s="155">
        <v>71565664</v>
      </c>
    </row>
    <row r="37" spans="1:27" ht="12.75">
      <c r="A37" s="138" t="s">
        <v>83</v>
      </c>
      <c r="B37" s="136"/>
      <c r="C37" s="157">
        <v>1879636</v>
      </c>
      <c r="D37" s="157"/>
      <c r="E37" s="158">
        <v>2591845</v>
      </c>
      <c r="F37" s="159">
        <v>2591845</v>
      </c>
      <c r="G37" s="159">
        <v>148756</v>
      </c>
      <c r="H37" s="159">
        <v>269232</v>
      </c>
      <c r="I37" s="159"/>
      <c r="J37" s="159">
        <v>417988</v>
      </c>
      <c r="K37" s="159"/>
      <c r="L37" s="159">
        <v>118243</v>
      </c>
      <c r="M37" s="159">
        <v>83146</v>
      </c>
      <c r="N37" s="159">
        <v>201389</v>
      </c>
      <c r="O37" s="159">
        <v>83146</v>
      </c>
      <c r="P37" s="159">
        <v>83146</v>
      </c>
      <c r="Q37" s="159">
        <v>83146</v>
      </c>
      <c r="R37" s="159">
        <v>249438</v>
      </c>
      <c r="S37" s="159"/>
      <c r="T37" s="159"/>
      <c r="U37" s="159"/>
      <c r="V37" s="159"/>
      <c r="W37" s="159">
        <v>868815</v>
      </c>
      <c r="X37" s="159">
        <v>215987</v>
      </c>
      <c r="Y37" s="159">
        <v>652828</v>
      </c>
      <c r="Z37" s="141">
        <v>302.25</v>
      </c>
      <c r="AA37" s="157">
        <v>2591845</v>
      </c>
    </row>
    <row r="38" spans="1:27" ht="12.75">
      <c r="A38" s="135" t="s">
        <v>84</v>
      </c>
      <c r="B38" s="142"/>
      <c r="C38" s="153">
        <f aca="true" t="shared" si="7" ref="C38:Y38">SUM(C39:C41)</f>
        <v>209879581</v>
      </c>
      <c r="D38" s="153">
        <f>SUM(D39:D41)</f>
        <v>0</v>
      </c>
      <c r="E38" s="154">
        <f t="shared" si="7"/>
        <v>35895832</v>
      </c>
      <c r="F38" s="100">
        <f t="shared" si="7"/>
        <v>35895832</v>
      </c>
      <c r="G38" s="100">
        <f t="shared" si="7"/>
        <v>2298201</v>
      </c>
      <c r="H38" s="100">
        <f t="shared" si="7"/>
        <v>2617873</v>
      </c>
      <c r="I38" s="100">
        <f t="shared" si="7"/>
        <v>2048031</v>
      </c>
      <c r="J38" s="100">
        <f t="shared" si="7"/>
        <v>6964105</v>
      </c>
      <c r="K38" s="100">
        <f t="shared" si="7"/>
        <v>2236035</v>
      </c>
      <c r="L38" s="100">
        <f t="shared" si="7"/>
        <v>2069550</v>
      </c>
      <c r="M38" s="100">
        <f t="shared" si="7"/>
        <v>2052821</v>
      </c>
      <c r="N38" s="100">
        <f t="shared" si="7"/>
        <v>6358406</v>
      </c>
      <c r="O38" s="100">
        <f t="shared" si="7"/>
        <v>3167182</v>
      </c>
      <c r="P38" s="100">
        <f t="shared" si="7"/>
        <v>2440013</v>
      </c>
      <c r="Q38" s="100">
        <f t="shared" si="7"/>
        <v>2578942</v>
      </c>
      <c r="R38" s="100">
        <f t="shared" si="7"/>
        <v>8186137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21508648</v>
      </c>
      <c r="X38" s="100">
        <f t="shared" si="7"/>
        <v>68933185</v>
      </c>
      <c r="Y38" s="100">
        <f t="shared" si="7"/>
        <v>-47424537</v>
      </c>
      <c r="Z38" s="137">
        <f>+IF(X38&lt;&gt;0,+(Y38/X38)*100,0)</f>
        <v>-68.79783227773386</v>
      </c>
      <c r="AA38" s="153">
        <f>SUM(AA39:AA41)</f>
        <v>35895832</v>
      </c>
    </row>
    <row r="39" spans="1:27" ht="12.75">
      <c r="A39" s="138" t="s">
        <v>85</v>
      </c>
      <c r="B39" s="136"/>
      <c r="C39" s="155">
        <v>103373158</v>
      </c>
      <c r="D39" s="155"/>
      <c r="E39" s="156">
        <v>24751106</v>
      </c>
      <c r="F39" s="60">
        <v>24751106</v>
      </c>
      <c r="G39" s="60">
        <v>1742621</v>
      </c>
      <c r="H39" s="60">
        <v>2036003</v>
      </c>
      <c r="I39" s="60">
        <v>1474243</v>
      </c>
      <c r="J39" s="60">
        <v>5252867</v>
      </c>
      <c r="K39" s="60">
        <v>1562794</v>
      </c>
      <c r="L39" s="60">
        <v>1489590</v>
      </c>
      <c r="M39" s="60">
        <v>1498239</v>
      </c>
      <c r="N39" s="60">
        <v>4550623</v>
      </c>
      <c r="O39" s="60">
        <v>2500340</v>
      </c>
      <c r="P39" s="60">
        <v>1832150</v>
      </c>
      <c r="Q39" s="60">
        <v>1903366</v>
      </c>
      <c r="R39" s="60">
        <v>6235856</v>
      </c>
      <c r="S39" s="60"/>
      <c r="T39" s="60"/>
      <c r="U39" s="60"/>
      <c r="V39" s="60"/>
      <c r="W39" s="60">
        <v>16039346</v>
      </c>
      <c r="X39" s="60">
        <v>17623730</v>
      </c>
      <c r="Y39" s="60">
        <v>-1584384</v>
      </c>
      <c r="Z39" s="140">
        <v>-8.99</v>
      </c>
      <c r="AA39" s="155">
        <v>24751106</v>
      </c>
    </row>
    <row r="40" spans="1:27" ht="12.75">
      <c r="A40" s="138" t="s">
        <v>86</v>
      </c>
      <c r="B40" s="136"/>
      <c r="C40" s="155">
        <v>106506423</v>
      </c>
      <c r="D40" s="155"/>
      <c r="E40" s="156">
        <v>11144726</v>
      </c>
      <c r="F40" s="60">
        <v>11144726</v>
      </c>
      <c r="G40" s="60">
        <v>555580</v>
      </c>
      <c r="H40" s="60">
        <v>581870</v>
      </c>
      <c r="I40" s="60">
        <v>573788</v>
      </c>
      <c r="J40" s="60">
        <v>1711238</v>
      </c>
      <c r="K40" s="60">
        <v>673241</v>
      </c>
      <c r="L40" s="60">
        <v>579960</v>
      </c>
      <c r="M40" s="60">
        <v>554582</v>
      </c>
      <c r="N40" s="60">
        <v>1807783</v>
      </c>
      <c r="O40" s="60">
        <v>666842</v>
      </c>
      <c r="P40" s="60">
        <v>607863</v>
      </c>
      <c r="Q40" s="60">
        <v>675576</v>
      </c>
      <c r="R40" s="60">
        <v>1950281</v>
      </c>
      <c r="S40" s="60"/>
      <c r="T40" s="60"/>
      <c r="U40" s="60"/>
      <c r="V40" s="60"/>
      <c r="W40" s="60">
        <v>5469302</v>
      </c>
      <c r="X40" s="60">
        <v>51309455</v>
      </c>
      <c r="Y40" s="60">
        <v>-45840153</v>
      </c>
      <c r="Z40" s="140">
        <v>-89.34</v>
      </c>
      <c r="AA40" s="155">
        <v>11144726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661060254</v>
      </c>
      <c r="D42" s="153">
        <f>SUM(D43:D46)</f>
        <v>0</v>
      </c>
      <c r="E42" s="154">
        <f t="shared" si="8"/>
        <v>762371355</v>
      </c>
      <c r="F42" s="100">
        <f t="shared" si="8"/>
        <v>762371355</v>
      </c>
      <c r="G42" s="100">
        <f t="shared" si="8"/>
        <v>7788734</v>
      </c>
      <c r="H42" s="100">
        <f t="shared" si="8"/>
        <v>53351575</v>
      </c>
      <c r="I42" s="100">
        <f t="shared" si="8"/>
        <v>54278939</v>
      </c>
      <c r="J42" s="100">
        <f t="shared" si="8"/>
        <v>115419248</v>
      </c>
      <c r="K42" s="100">
        <f t="shared" si="8"/>
        <v>40247998</v>
      </c>
      <c r="L42" s="100">
        <f t="shared" si="8"/>
        <v>42880715</v>
      </c>
      <c r="M42" s="100">
        <f t="shared" si="8"/>
        <v>110876049</v>
      </c>
      <c r="N42" s="100">
        <f t="shared" si="8"/>
        <v>194004762</v>
      </c>
      <c r="O42" s="100">
        <f t="shared" si="8"/>
        <v>38931395</v>
      </c>
      <c r="P42" s="100">
        <f t="shared" si="8"/>
        <v>41153472</v>
      </c>
      <c r="Q42" s="100">
        <f t="shared" si="8"/>
        <v>37449930</v>
      </c>
      <c r="R42" s="100">
        <f t="shared" si="8"/>
        <v>117534797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426958807</v>
      </c>
      <c r="X42" s="100">
        <f t="shared" si="8"/>
        <v>566859707</v>
      </c>
      <c r="Y42" s="100">
        <f t="shared" si="8"/>
        <v>-139900900</v>
      </c>
      <c r="Z42" s="137">
        <f>+IF(X42&lt;&gt;0,+(Y42/X42)*100,0)</f>
        <v>-24.67998664791322</v>
      </c>
      <c r="AA42" s="153">
        <f>SUM(AA43:AA46)</f>
        <v>762371355</v>
      </c>
    </row>
    <row r="43" spans="1:27" ht="12.75">
      <c r="A43" s="138" t="s">
        <v>89</v>
      </c>
      <c r="B43" s="136"/>
      <c r="C43" s="155">
        <v>270093970</v>
      </c>
      <c r="D43" s="155"/>
      <c r="E43" s="156">
        <v>337108723</v>
      </c>
      <c r="F43" s="60">
        <v>337108723</v>
      </c>
      <c r="G43" s="60">
        <v>2843312</v>
      </c>
      <c r="H43" s="60">
        <v>31411716</v>
      </c>
      <c r="I43" s="60">
        <v>31351324</v>
      </c>
      <c r="J43" s="60">
        <v>65606352</v>
      </c>
      <c r="K43" s="60">
        <v>17220865</v>
      </c>
      <c r="L43" s="60">
        <v>20068904</v>
      </c>
      <c r="M43" s="60">
        <v>27116332</v>
      </c>
      <c r="N43" s="60">
        <v>64406101</v>
      </c>
      <c r="O43" s="60">
        <v>16346961</v>
      </c>
      <c r="P43" s="60">
        <v>19009173</v>
      </c>
      <c r="Q43" s="60">
        <v>17259601</v>
      </c>
      <c r="R43" s="60">
        <v>52615735</v>
      </c>
      <c r="S43" s="60"/>
      <c r="T43" s="60"/>
      <c r="U43" s="60"/>
      <c r="V43" s="60"/>
      <c r="W43" s="60">
        <v>182628188</v>
      </c>
      <c r="X43" s="60">
        <v>250673607</v>
      </c>
      <c r="Y43" s="60">
        <v>-68045419</v>
      </c>
      <c r="Z43" s="140">
        <v>-27.15</v>
      </c>
      <c r="AA43" s="155">
        <v>337108723</v>
      </c>
    </row>
    <row r="44" spans="1:27" ht="12.75">
      <c r="A44" s="138" t="s">
        <v>90</v>
      </c>
      <c r="B44" s="136"/>
      <c r="C44" s="155">
        <v>300796756</v>
      </c>
      <c r="D44" s="155"/>
      <c r="E44" s="156">
        <v>340958843</v>
      </c>
      <c r="F44" s="60">
        <v>340958843</v>
      </c>
      <c r="G44" s="60">
        <v>2379322</v>
      </c>
      <c r="H44" s="60">
        <v>18956323</v>
      </c>
      <c r="I44" s="60">
        <v>20137870</v>
      </c>
      <c r="J44" s="60">
        <v>41473515</v>
      </c>
      <c r="K44" s="60">
        <v>19658766</v>
      </c>
      <c r="L44" s="60">
        <v>19758933</v>
      </c>
      <c r="M44" s="60">
        <v>74022660</v>
      </c>
      <c r="N44" s="60">
        <v>113440359</v>
      </c>
      <c r="O44" s="60">
        <v>18911747</v>
      </c>
      <c r="P44" s="60">
        <v>19363445</v>
      </c>
      <c r="Q44" s="60">
        <v>16890145</v>
      </c>
      <c r="R44" s="60">
        <v>55165337</v>
      </c>
      <c r="S44" s="60"/>
      <c r="T44" s="60"/>
      <c r="U44" s="60"/>
      <c r="V44" s="60"/>
      <c r="W44" s="60">
        <v>210079211</v>
      </c>
      <c r="X44" s="60">
        <v>255020838</v>
      </c>
      <c r="Y44" s="60">
        <v>-44941627</v>
      </c>
      <c r="Z44" s="140">
        <v>-17.62</v>
      </c>
      <c r="AA44" s="155">
        <v>340958843</v>
      </c>
    </row>
    <row r="45" spans="1:27" ht="12.75">
      <c r="A45" s="138" t="s">
        <v>91</v>
      </c>
      <c r="B45" s="136"/>
      <c r="C45" s="157">
        <v>31705147</v>
      </c>
      <c r="D45" s="157"/>
      <c r="E45" s="158">
        <v>29278468</v>
      </c>
      <c r="F45" s="159">
        <v>29278468</v>
      </c>
      <c r="G45" s="159">
        <v>119700</v>
      </c>
      <c r="H45" s="159">
        <v>36217</v>
      </c>
      <c r="I45" s="159">
        <v>83130</v>
      </c>
      <c r="J45" s="159">
        <v>239047</v>
      </c>
      <c r="K45" s="159">
        <v>425860</v>
      </c>
      <c r="L45" s="159">
        <v>140358</v>
      </c>
      <c r="M45" s="159">
        <v>2558704</v>
      </c>
      <c r="N45" s="159">
        <v>3124922</v>
      </c>
      <c r="O45" s="159">
        <v>202547</v>
      </c>
      <c r="P45" s="159">
        <v>142275</v>
      </c>
      <c r="Q45" s="159">
        <v>98567</v>
      </c>
      <c r="R45" s="159">
        <v>443389</v>
      </c>
      <c r="S45" s="159"/>
      <c r="T45" s="159"/>
      <c r="U45" s="159"/>
      <c r="V45" s="159"/>
      <c r="W45" s="159">
        <v>3807358</v>
      </c>
      <c r="X45" s="159">
        <v>18439755</v>
      </c>
      <c r="Y45" s="159">
        <v>-14632397</v>
      </c>
      <c r="Z45" s="141">
        <v>-79.35</v>
      </c>
      <c r="AA45" s="157">
        <v>29278468</v>
      </c>
    </row>
    <row r="46" spans="1:27" ht="12.75">
      <c r="A46" s="138" t="s">
        <v>92</v>
      </c>
      <c r="B46" s="136"/>
      <c r="C46" s="155">
        <v>58464381</v>
      </c>
      <c r="D46" s="155"/>
      <c r="E46" s="156">
        <v>55025321</v>
      </c>
      <c r="F46" s="60">
        <v>55025321</v>
      </c>
      <c r="G46" s="60">
        <v>2446400</v>
      </c>
      <c r="H46" s="60">
        <v>2947319</v>
      </c>
      <c r="I46" s="60">
        <v>2706615</v>
      </c>
      <c r="J46" s="60">
        <v>8100334</v>
      </c>
      <c r="K46" s="60">
        <v>2942507</v>
      </c>
      <c r="L46" s="60">
        <v>2912520</v>
      </c>
      <c r="M46" s="60">
        <v>7178353</v>
      </c>
      <c r="N46" s="60">
        <v>13033380</v>
      </c>
      <c r="O46" s="60">
        <v>3470140</v>
      </c>
      <c r="P46" s="60">
        <v>2638579</v>
      </c>
      <c r="Q46" s="60">
        <v>3201617</v>
      </c>
      <c r="R46" s="60">
        <v>9310336</v>
      </c>
      <c r="S46" s="60"/>
      <c r="T46" s="60"/>
      <c r="U46" s="60"/>
      <c r="V46" s="60"/>
      <c r="W46" s="60">
        <v>30444050</v>
      </c>
      <c r="X46" s="60">
        <v>42725507</v>
      </c>
      <c r="Y46" s="60">
        <v>-12281457</v>
      </c>
      <c r="Z46" s="140">
        <v>-28.75</v>
      </c>
      <c r="AA46" s="155">
        <v>55025321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1388337601</v>
      </c>
      <c r="D48" s="168">
        <f>+D28+D32+D38+D42+D47</f>
        <v>0</v>
      </c>
      <c r="E48" s="169">
        <f t="shared" si="9"/>
        <v>1404220000</v>
      </c>
      <c r="F48" s="73">
        <f t="shared" si="9"/>
        <v>1404220000</v>
      </c>
      <c r="G48" s="73">
        <f t="shared" si="9"/>
        <v>55819159</v>
      </c>
      <c r="H48" s="73">
        <f t="shared" si="9"/>
        <v>108507793</v>
      </c>
      <c r="I48" s="73">
        <f t="shared" si="9"/>
        <v>103166762</v>
      </c>
      <c r="J48" s="73">
        <f t="shared" si="9"/>
        <v>267493714</v>
      </c>
      <c r="K48" s="73">
        <f t="shared" si="9"/>
        <v>103314117</v>
      </c>
      <c r="L48" s="73">
        <f t="shared" si="9"/>
        <v>94476857</v>
      </c>
      <c r="M48" s="73">
        <f t="shared" si="9"/>
        <v>174784309</v>
      </c>
      <c r="N48" s="73">
        <f t="shared" si="9"/>
        <v>372575283</v>
      </c>
      <c r="O48" s="73">
        <f t="shared" si="9"/>
        <v>93088626</v>
      </c>
      <c r="P48" s="73">
        <f t="shared" si="9"/>
        <v>92331891</v>
      </c>
      <c r="Q48" s="73">
        <f t="shared" si="9"/>
        <v>94759856</v>
      </c>
      <c r="R48" s="73">
        <f t="shared" si="9"/>
        <v>280180373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920249370</v>
      </c>
      <c r="X48" s="73">
        <f t="shared" si="9"/>
        <v>1103370621</v>
      </c>
      <c r="Y48" s="73">
        <f t="shared" si="9"/>
        <v>-183121251</v>
      </c>
      <c r="Z48" s="170">
        <f>+IF(X48&lt;&gt;0,+(Y48/X48)*100,0)</f>
        <v>-16.59653134810085</v>
      </c>
      <c r="AA48" s="168">
        <f>+AA28+AA32+AA38+AA42+AA47</f>
        <v>1404220000</v>
      </c>
    </row>
    <row r="49" spans="1:27" ht="12.75">
      <c r="A49" s="148" t="s">
        <v>49</v>
      </c>
      <c r="B49" s="149"/>
      <c r="C49" s="171">
        <f aca="true" t="shared" si="10" ref="C49:Y49">+C25-C48</f>
        <v>-85022873</v>
      </c>
      <c r="D49" s="171">
        <f>+D25-D48</f>
        <v>0</v>
      </c>
      <c r="E49" s="172">
        <f t="shared" si="10"/>
        <v>3725230</v>
      </c>
      <c r="F49" s="173">
        <f t="shared" si="10"/>
        <v>3725230</v>
      </c>
      <c r="G49" s="173">
        <f t="shared" si="10"/>
        <v>133166373</v>
      </c>
      <c r="H49" s="173">
        <f t="shared" si="10"/>
        <v>-6852330</v>
      </c>
      <c r="I49" s="173">
        <f t="shared" si="10"/>
        <v>32077525</v>
      </c>
      <c r="J49" s="173">
        <f t="shared" si="10"/>
        <v>158391568</v>
      </c>
      <c r="K49" s="173">
        <f t="shared" si="10"/>
        <v>-16846096</v>
      </c>
      <c r="L49" s="173">
        <f t="shared" si="10"/>
        <v>3759765</v>
      </c>
      <c r="M49" s="173">
        <f t="shared" si="10"/>
        <v>-69986332</v>
      </c>
      <c r="N49" s="173">
        <f t="shared" si="10"/>
        <v>-83072663</v>
      </c>
      <c r="O49" s="173">
        <f t="shared" si="10"/>
        <v>-48429</v>
      </c>
      <c r="P49" s="173">
        <f t="shared" si="10"/>
        <v>-4985943</v>
      </c>
      <c r="Q49" s="173">
        <f t="shared" si="10"/>
        <v>70609718</v>
      </c>
      <c r="R49" s="173">
        <f t="shared" si="10"/>
        <v>65575346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140894251</v>
      </c>
      <c r="X49" s="173">
        <f>IF(F25=F48,0,X25-X48)</f>
        <v>-47302116</v>
      </c>
      <c r="Y49" s="173">
        <f t="shared" si="10"/>
        <v>188196367</v>
      </c>
      <c r="Z49" s="174">
        <f>+IF(X49&lt;&gt;0,+(Y49/X49)*100,0)</f>
        <v>-397.860355760829</v>
      </c>
      <c r="AA49" s="171">
        <f>+AA25-AA48</f>
        <v>3725230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161529997</v>
      </c>
      <c r="D5" s="155">
        <v>0</v>
      </c>
      <c r="E5" s="156">
        <v>176768280</v>
      </c>
      <c r="F5" s="60">
        <v>176768280</v>
      </c>
      <c r="G5" s="60">
        <v>14061925</v>
      </c>
      <c r="H5" s="60">
        <v>13993067</v>
      </c>
      <c r="I5" s="60">
        <v>13985259</v>
      </c>
      <c r="J5" s="60">
        <v>42040251</v>
      </c>
      <c r="K5" s="60">
        <v>13451808</v>
      </c>
      <c r="L5" s="60">
        <v>13866292</v>
      </c>
      <c r="M5" s="60">
        <v>14331000</v>
      </c>
      <c r="N5" s="60">
        <v>41649100</v>
      </c>
      <c r="O5" s="60">
        <v>13803607</v>
      </c>
      <c r="P5" s="60">
        <v>13538317</v>
      </c>
      <c r="Q5" s="60">
        <v>11327701</v>
      </c>
      <c r="R5" s="60">
        <v>38669625</v>
      </c>
      <c r="S5" s="60">
        <v>0</v>
      </c>
      <c r="T5" s="60">
        <v>0</v>
      </c>
      <c r="U5" s="60">
        <v>0</v>
      </c>
      <c r="V5" s="60">
        <v>0</v>
      </c>
      <c r="W5" s="60">
        <v>122358976</v>
      </c>
      <c r="X5" s="60">
        <v>132576210</v>
      </c>
      <c r="Y5" s="60">
        <v>-10217234</v>
      </c>
      <c r="Z5" s="140">
        <v>-7.71</v>
      </c>
      <c r="AA5" s="155">
        <v>176768280</v>
      </c>
    </row>
    <row r="6" spans="1:27" ht="12.75">
      <c r="A6" s="181" t="s">
        <v>102</v>
      </c>
      <c r="B6" s="182"/>
      <c r="C6" s="155">
        <v>3154963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261751200</v>
      </c>
      <c r="D7" s="155">
        <v>0</v>
      </c>
      <c r="E7" s="156">
        <v>283111660</v>
      </c>
      <c r="F7" s="60">
        <v>283111660</v>
      </c>
      <c r="G7" s="60">
        <v>22569548</v>
      </c>
      <c r="H7" s="60">
        <v>23017695</v>
      </c>
      <c r="I7" s="60">
        <v>21014206</v>
      </c>
      <c r="J7" s="60">
        <v>66601449</v>
      </c>
      <c r="K7" s="60">
        <v>20321105</v>
      </c>
      <c r="L7" s="60">
        <v>21660346</v>
      </c>
      <c r="M7" s="60">
        <v>17873500</v>
      </c>
      <c r="N7" s="60">
        <v>59854951</v>
      </c>
      <c r="O7" s="60">
        <v>19873545</v>
      </c>
      <c r="P7" s="60">
        <v>16429979</v>
      </c>
      <c r="Q7" s="60">
        <v>22138205</v>
      </c>
      <c r="R7" s="60">
        <v>58441729</v>
      </c>
      <c r="S7" s="60">
        <v>0</v>
      </c>
      <c r="T7" s="60">
        <v>0</v>
      </c>
      <c r="U7" s="60">
        <v>0</v>
      </c>
      <c r="V7" s="60">
        <v>0</v>
      </c>
      <c r="W7" s="60">
        <v>184898129</v>
      </c>
      <c r="X7" s="60">
        <v>212333742</v>
      </c>
      <c r="Y7" s="60">
        <v>-27435613</v>
      </c>
      <c r="Z7" s="140">
        <v>-12.92</v>
      </c>
      <c r="AA7" s="155">
        <v>283111660</v>
      </c>
    </row>
    <row r="8" spans="1:27" ht="12.75">
      <c r="A8" s="183" t="s">
        <v>104</v>
      </c>
      <c r="B8" s="182"/>
      <c r="C8" s="155">
        <v>258526439</v>
      </c>
      <c r="D8" s="155">
        <v>0</v>
      </c>
      <c r="E8" s="156">
        <v>314970686</v>
      </c>
      <c r="F8" s="60">
        <v>314970686</v>
      </c>
      <c r="G8" s="60">
        <v>21330240</v>
      </c>
      <c r="H8" s="60">
        <v>16760434</v>
      </c>
      <c r="I8" s="60">
        <v>23704578</v>
      </c>
      <c r="J8" s="60">
        <v>61795252</v>
      </c>
      <c r="K8" s="60">
        <v>23155722</v>
      </c>
      <c r="L8" s="60">
        <v>26487815</v>
      </c>
      <c r="M8" s="60">
        <v>18131500</v>
      </c>
      <c r="N8" s="60">
        <v>67775037</v>
      </c>
      <c r="O8" s="60">
        <v>22715937</v>
      </c>
      <c r="P8" s="60">
        <v>17403182</v>
      </c>
      <c r="Q8" s="60">
        <v>21468912</v>
      </c>
      <c r="R8" s="60">
        <v>61588031</v>
      </c>
      <c r="S8" s="60">
        <v>0</v>
      </c>
      <c r="T8" s="60">
        <v>0</v>
      </c>
      <c r="U8" s="60">
        <v>0</v>
      </c>
      <c r="V8" s="60">
        <v>0</v>
      </c>
      <c r="W8" s="60">
        <v>191158320</v>
      </c>
      <c r="X8" s="60">
        <v>236228013</v>
      </c>
      <c r="Y8" s="60">
        <v>-45069693</v>
      </c>
      <c r="Z8" s="140">
        <v>-19.08</v>
      </c>
      <c r="AA8" s="155">
        <v>314970686</v>
      </c>
    </row>
    <row r="9" spans="1:27" ht="12.75">
      <c r="A9" s="183" t="s">
        <v>105</v>
      </c>
      <c r="B9" s="182"/>
      <c r="C9" s="155">
        <v>39042111</v>
      </c>
      <c r="D9" s="155">
        <v>0</v>
      </c>
      <c r="E9" s="156">
        <v>52385188</v>
      </c>
      <c r="F9" s="60">
        <v>52385188</v>
      </c>
      <c r="G9" s="60">
        <v>3982086</v>
      </c>
      <c r="H9" s="60">
        <v>3735705</v>
      </c>
      <c r="I9" s="60">
        <v>4227617</v>
      </c>
      <c r="J9" s="60">
        <v>11945408</v>
      </c>
      <c r="K9" s="60">
        <v>4018302</v>
      </c>
      <c r="L9" s="60">
        <v>5219500</v>
      </c>
      <c r="M9" s="60">
        <v>3710500</v>
      </c>
      <c r="N9" s="60">
        <v>12948302</v>
      </c>
      <c r="O9" s="60">
        <v>4133504</v>
      </c>
      <c r="P9" s="60">
        <v>3591380</v>
      </c>
      <c r="Q9" s="60">
        <v>4145033</v>
      </c>
      <c r="R9" s="60">
        <v>11869917</v>
      </c>
      <c r="S9" s="60">
        <v>0</v>
      </c>
      <c r="T9" s="60">
        <v>0</v>
      </c>
      <c r="U9" s="60">
        <v>0</v>
      </c>
      <c r="V9" s="60">
        <v>0</v>
      </c>
      <c r="W9" s="60">
        <v>36763627</v>
      </c>
      <c r="X9" s="60">
        <v>39288888</v>
      </c>
      <c r="Y9" s="60">
        <v>-2525261</v>
      </c>
      <c r="Z9" s="140">
        <v>-6.43</v>
      </c>
      <c r="AA9" s="155">
        <v>52385188</v>
      </c>
    </row>
    <row r="10" spans="1:27" ht="12.75">
      <c r="A10" s="183" t="s">
        <v>106</v>
      </c>
      <c r="B10" s="182"/>
      <c r="C10" s="155">
        <v>58974426</v>
      </c>
      <c r="D10" s="155">
        <v>0</v>
      </c>
      <c r="E10" s="156">
        <v>66473079</v>
      </c>
      <c r="F10" s="54">
        <v>66473079</v>
      </c>
      <c r="G10" s="54">
        <v>5463916</v>
      </c>
      <c r="H10" s="54">
        <v>5439976</v>
      </c>
      <c r="I10" s="54">
        <v>5419214</v>
      </c>
      <c r="J10" s="54">
        <v>16323106</v>
      </c>
      <c r="K10" s="54">
        <v>5366135</v>
      </c>
      <c r="L10" s="54">
        <v>5453386</v>
      </c>
      <c r="M10" s="54">
        <v>5463500</v>
      </c>
      <c r="N10" s="54">
        <v>16283021</v>
      </c>
      <c r="O10" s="54">
        <v>5458289</v>
      </c>
      <c r="P10" s="54">
        <v>5197509</v>
      </c>
      <c r="Q10" s="54">
        <v>5375622</v>
      </c>
      <c r="R10" s="54">
        <v>16031420</v>
      </c>
      <c r="S10" s="54">
        <v>0</v>
      </c>
      <c r="T10" s="54">
        <v>0</v>
      </c>
      <c r="U10" s="54">
        <v>0</v>
      </c>
      <c r="V10" s="54">
        <v>0</v>
      </c>
      <c r="W10" s="54">
        <v>48637547</v>
      </c>
      <c r="X10" s="54">
        <v>49854807</v>
      </c>
      <c r="Y10" s="54">
        <v>-1217260</v>
      </c>
      <c r="Z10" s="184">
        <v>-2.44</v>
      </c>
      <c r="AA10" s="130">
        <v>66473079</v>
      </c>
    </row>
    <row r="11" spans="1:27" ht="12.75">
      <c r="A11" s="183" t="s">
        <v>107</v>
      </c>
      <c r="B11" s="185"/>
      <c r="C11" s="155">
        <v>1242044</v>
      </c>
      <c r="D11" s="155">
        <v>0</v>
      </c>
      <c r="E11" s="156">
        <v>1303801</v>
      </c>
      <c r="F11" s="60">
        <v>1303801</v>
      </c>
      <c r="G11" s="60">
        <v>105533</v>
      </c>
      <c r="H11" s="60">
        <v>104780</v>
      </c>
      <c r="I11" s="60">
        <v>103928</v>
      </c>
      <c r="J11" s="60">
        <v>314241</v>
      </c>
      <c r="K11" s="60">
        <v>100973</v>
      </c>
      <c r="L11" s="60">
        <v>100301</v>
      </c>
      <c r="M11" s="60">
        <v>105000</v>
      </c>
      <c r="N11" s="60">
        <v>306274</v>
      </c>
      <c r="O11" s="60">
        <v>105614</v>
      </c>
      <c r="P11" s="60">
        <v>104119</v>
      </c>
      <c r="Q11" s="60">
        <v>0</v>
      </c>
      <c r="R11" s="60">
        <v>209733</v>
      </c>
      <c r="S11" s="60">
        <v>0</v>
      </c>
      <c r="T11" s="60">
        <v>0</v>
      </c>
      <c r="U11" s="60">
        <v>0</v>
      </c>
      <c r="V11" s="60">
        <v>0</v>
      </c>
      <c r="W11" s="60">
        <v>830248</v>
      </c>
      <c r="X11" s="60">
        <v>977850</v>
      </c>
      <c r="Y11" s="60">
        <v>-147602</v>
      </c>
      <c r="Z11" s="140">
        <v>-15.09</v>
      </c>
      <c r="AA11" s="155">
        <v>1303801</v>
      </c>
    </row>
    <row r="12" spans="1:27" ht="12.75">
      <c r="A12" s="183" t="s">
        <v>108</v>
      </c>
      <c r="B12" s="185"/>
      <c r="C12" s="155">
        <v>1319267</v>
      </c>
      <c r="D12" s="155">
        <v>0</v>
      </c>
      <c r="E12" s="156">
        <v>1267100</v>
      </c>
      <c r="F12" s="60">
        <v>1267100</v>
      </c>
      <c r="G12" s="60">
        <v>80822</v>
      </c>
      <c r="H12" s="60">
        <v>91624</v>
      </c>
      <c r="I12" s="60">
        <v>83624</v>
      </c>
      <c r="J12" s="60">
        <v>256070</v>
      </c>
      <c r="K12" s="60">
        <v>63807</v>
      </c>
      <c r="L12" s="60">
        <v>83916</v>
      </c>
      <c r="M12" s="60">
        <v>95999</v>
      </c>
      <c r="N12" s="60">
        <v>243722</v>
      </c>
      <c r="O12" s="60">
        <v>90264</v>
      </c>
      <c r="P12" s="60">
        <v>98265</v>
      </c>
      <c r="Q12" s="60">
        <v>101323</v>
      </c>
      <c r="R12" s="60">
        <v>289852</v>
      </c>
      <c r="S12" s="60">
        <v>0</v>
      </c>
      <c r="T12" s="60">
        <v>0</v>
      </c>
      <c r="U12" s="60">
        <v>0</v>
      </c>
      <c r="V12" s="60">
        <v>0</v>
      </c>
      <c r="W12" s="60">
        <v>789644</v>
      </c>
      <c r="X12" s="60">
        <v>950328</v>
      </c>
      <c r="Y12" s="60">
        <v>-160684</v>
      </c>
      <c r="Z12" s="140">
        <v>-16.91</v>
      </c>
      <c r="AA12" s="155">
        <v>1267100</v>
      </c>
    </row>
    <row r="13" spans="1:27" ht="12.75">
      <c r="A13" s="181" t="s">
        <v>109</v>
      </c>
      <c r="B13" s="185"/>
      <c r="C13" s="155">
        <v>7317640</v>
      </c>
      <c r="D13" s="155">
        <v>0</v>
      </c>
      <c r="E13" s="156">
        <v>2785606</v>
      </c>
      <c r="F13" s="60">
        <v>2785606</v>
      </c>
      <c r="G13" s="60">
        <v>642825</v>
      </c>
      <c r="H13" s="60">
        <v>157513</v>
      </c>
      <c r="I13" s="60">
        <v>768115</v>
      </c>
      <c r="J13" s="60">
        <v>1568453</v>
      </c>
      <c r="K13" s="60">
        <v>1181553</v>
      </c>
      <c r="L13" s="60">
        <v>1531864</v>
      </c>
      <c r="M13" s="60">
        <v>3777999</v>
      </c>
      <c r="N13" s="60">
        <v>6491416</v>
      </c>
      <c r="O13" s="60">
        <v>1712032</v>
      </c>
      <c r="P13" s="60">
        <v>194756</v>
      </c>
      <c r="Q13" s="60">
        <v>941823</v>
      </c>
      <c r="R13" s="60">
        <v>2848611</v>
      </c>
      <c r="S13" s="60">
        <v>0</v>
      </c>
      <c r="T13" s="60">
        <v>0</v>
      </c>
      <c r="U13" s="60">
        <v>0</v>
      </c>
      <c r="V13" s="60">
        <v>0</v>
      </c>
      <c r="W13" s="60">
        <v>10908480</v>
      </c>
      <c r="X13" s="60">
        <v>2089206</v>
      </c>
      <c r="Y13" s="60">
        <v>8819274</v>
      </c>
      <c r="Z13" s="140">
        <v>422.14</v>
      </c>
      <c r="AA13" s="155">
        <v>2785606</v>
      </c>
    </row>
    <row r="14" spans="1:27" ht="12.75">
      <c r="A14" s="181" t="s">
        <v>110</v>
      </c>
      <c r="B14" s="185"/>
      <c r="C14" s="155">
        <v>73424080</v>
      </c>
      <c r="D14" s="155">
        <v>0</v>
      </c>
      <c r="E14" s="156">
        <v>79690000</v>
      </c>
      <c r="F14" s="60">
        <v>79690000</v>
      </c>
      <c r="G14" s="60">
        <v>6787534</v>
      </c>
      <c r="H14" s="60">
        <v>7292637</v>
      </c>
      <c r="I14" s="60">
        <v>7364789</v>
      </c>
      <c r="J14" s="60">
        <v>21444960</v>
      </c>
      <c r="K14" s="60">
        <v>7028029</v>
      </c>
      <c r="L14" s="60">
        <v>7329218</v>
      </c>
      <c r="M14" s="60">
        <v>8021000</v>
      </c>
      <c r="N14" s="60">
        <v>22378247</v>
      </c>
      <c r="O14" s="60">
        <v>8071256</v>
      </c>
      <c r="P14" s="60">
        <v>7844665</v>
      </c>
      <c r="Q14" s="60">
        <v>7513170</v>
      </c>
      <c r="R14" s="60">
        <v>23429091</v>
      </c>
      <c r="S14" s="60">
        <v>0</v>
      </c>
      <c r="T14" s="60">
        <v>0</v>
      </c>
      <c r="U14" s="60">
        <v>0</v>
      </c>
      <c r="V14" s="60">
        <v>0</v>
      </c>
      <c r="W14" s="60">
        <v>67252298</v>
      </c>
      <c r="X14" s="60">
        <v>59767497</v>
      </c>
      <c r="Y14" s="60">
        <v>7484801</v>
      </c>
      <c r="Z14" s="140">
        <v>12.52</v>
      </c>
      <c r="AA14" s="155">
        <v>79690000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30926502</v>
      </c>
      <c r="D16" s="155">
        <v>0</v>
      </c>
      <c r="E16" s="156">
        <v>5759000</v>
      </c>
      <c r="F16" s="60">
        <v>5759000</v>
      </c>
      <c r="G16" s="60">
        <v>775831</v>
      </c>
      <c r="H16" s="60">
        <v>1044408</v>
      </c>
      <c r="I16" s="60">
        <v>1030233</v>
      </c>
      <c r="J16" s="60">
        <v>2850472</v>
      </c>
      <c r="K16" s="60">
        <v>275831</v>
      </c>
      <c r="L16" s="60">
        <v>820774</v>
      </c>
      <c r="M16" s="60">
        <v>1143000</v>
      </c>
      <c r="N16" s="60">
        <v>2239605</v>
      </c>
      <c r="O16" s="60">
        <v>497210</v>
      </c>
      <c r="P16" s="60">
        <v>512137</v>
      </c>
      <c r="Q16" s="60">
        <v>545576</v>
      </c>
      <c r="R16" s="60">
        <v>1554923</v>
      </c>
      <c r="S16" s="60">
        <v>0</v>
      </c>
      <c r="T16" s="60">
        <v>0</v>
      </c>
      <c r="U16" s="60">
        <v>0</v>
      </c>
      <c r="V16" s="60">
        <v>0</v>
      </c>
      <c r="W16" s="60">
        <v>6645000</v>
      </c>
      <c r="X16" s="60">
        <v>4319253</v>
      </c>
      <c r="Y16" s="60">
        <v>2325747</v>
      </c>
      <c r="Z16" s="140">
        <v>53.85</v>
      </c>
      <c r="AA16" s="155">
        <v>5759000</v>
      </c>
    </row>
    <row r="17" spans="1:27" ht="12.75">
      <c r="A17" s="181" t="s">
        <v>113</v>
      </c>
      <c r="B17" s="185"/>
      <c r="C17" s="155">
        <v>14320623</v>
      </c>
      <c r="D17" s="155">
        <v>0</v>
      </c>
      <c r="E17" s="156">
        <v>40000000</v>
      </c>
      <c r="F17" s="60">
        <v>40000000</v>
      </c>
      <c r="G17" s="60">
        <v>2502883</v>
      </c>
      <c r="H17" s="60">
        <v>3386123</v>
      </c>
      <c r="I17" s="60">
        <v>3390565</v>
      </c>
      <c r="J17" s="60">
        <v>9279571</v>
      </c>
      <c r="K17" s="60">
        <v>2024984</v>
      </c>
      <c r="L17" s="60">
        <v>2117449</v>
      </c>
      <c r="M17" s="60">
        <v>4587000</v>
      </c>
      <c r="N17" s="60">
        <v>8729433</v>
      </c>
      <c r="O17" s="60">
        <v>2528969</v>
      </c>
      <c r="P17" s="60">
        <v>3389641</v>
      </c>
      <c r="Q17" s="60">
        <v>3538338</v>
      </c>
      <c r="R17" s="60">
        <v>9456948</v>
      </c>
      <c r="S17" s="60">
        <v>0</v>
      </c>
      <c r="T17" s="60">
        <v>0</v>
      </c>
      <c r="U17" s="60">
        <v>0</v>
      </c>
      <c r="V17" s="60">
        <v>0</v>
      </c>
      <c r="W17" s="60">
        <v>27465952</v>
      </c>
      <c r="X17" s="60">
        <v>29999997</v>
      </c>
      <c r="Y17" s="60">
        <v>-2534045</v>
      </c>
      <c r="Z17" s="140">
        <v>-8.45</v>
      </c>
      <c r="AA17" s="155">
        <v>40000000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264712560</v>
      </c>
      <c r="D19" s="155">
        <v>0</v>
      </c>
      <c r="E19" s="156">
        <v>251910400</v>
      </c>
      <c r="F19" s="60">
        <v>251910400</v>
      </c>
      <c r="G19" s="60">
        <v>69652000</v>
      </c>
      <c r="H19" s="60">
        <v>0</v>
      </c>
      <c r="I19" s="60">
        <v>53878000</v>
      </c>
      <c r="J19" s="60">
        <v>123530000</v>
      </c>
      <c r="K19" s="60">
        <v>0</v>
      </c>
      <c r="L19" s="60">
        <v>0</v>
      </c>
      <c r="M19" s="60">
        <v>15604000</v>
      </c>
      <c r="N19" s="60">
        <v>15604000</v>
      </c>
      <c r="O19" s="60">
        <v>0</v>
      </c>
      <c r="P19" s="60">
        <v>1763488</v>
      </c>
      <c r="Q19" s="60">
        <v>40771000</v>
      </c>
      <c r="R19" s="60">
        <v>42534488</v>
      </c>
      <c r="S19" s="60">
        <v>0</v>
      </c>
      <c r="T19" s="60">
        <v>0</v>
      </c>
      <c r="U19" s="60">
        <v>0</v>
      </c>
      <c r="V19" s="60">
        <v>0</v>
      </c>
      <c r="W19" s="60">
        <v>181668488</v>
      </c>
      <c r="X19" s="60">
        <v>251910399</v>
      </c>
      <c r="Y19" s="60">
        <v>-70241911</v>
      </c>
      <c r="Z19" s="140">
        <v>-27.88</v>
      </c>
      <c r="AA19" s="155">
        <v>251910400</v>
      </c>
    </row>
    <row r="20" spans="1:27" ht="12.75">
      <c r="A20" s="181" t="s">
        <v>35</v>
      </c>
      <c r="B20" s="185"/>
      <c r="C20" s="155">
        <v>4928453</v>
      </c>
      <c r="D20" s="155">
        <v>0</v>
      </c>
      <c r="E20" s="156">
        <v>11181830</v>
      </c>
      <c r="F20" s="54">
        <v>11181830</v>
      </c>
      <c r="G20" s="54">
        <v>181389</v>
      </c>
      <c r="H20" s="54">
        <v>349501</v>
      </c>
      <c r="I20" s="54">
        <v>274159</v>
      </c>
      <c r="J20" s="54">
        <v>805049</v>
      </c>
      <c r="K20" s="54">
        <v>479772</v>
      </c>
      <c r="L20" s="54">
        <v>486955</v>
      </c>
      <c r="M20" s="54">
        <v>1057000</v>
      </c>
      <c r="N20" s="54">
        <v>2023727</v>
      </c>
      <c r="O20" s="54">
        <v>194970</v>
      </c>
      <c r="P20" s="54">
        <v>923854</v>
      </c>
      <c r="Q20" s="54">
        <v>190871</v>
      </c>
      <c r="R20" s="54">
        <v>1309695</v>
      </c>
      <c r="S20" s="54">
        <v>0</v>
      </c>
      <c r="T20" s="54">
        <v>0</v>
      </c>
      <c r="U20" s="54">
        <v>0</v>
      </c>
      <c r="V20" s="54">
        <v>0</v>
      </c>
      <c r="W20" s="54">
        <v>4138471</v>
      </c>
      <c r="X20" s="54">
        <v>8386371</v>
      </c>
      <c r="Y20" s="54">
        <v>-4247900</v>
      </c>
      <c r="Z20" s="184">
        <v>-50.65</v>
      </c>
      <c r="AA20" s="130">
        <v>11181830</v>
      </c>
    </row>
    <row r="21" spans="1:27" ht="12.75">
      <c r="A21" s="181" t="s">
        <v>115</v>
      </c>
      <c r="B21" s="185"/>
      <c r="C21" s="155">
        <v>2900000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1184070305</v>
      </c>
      <c r="D22" s="188">
        <f>SUM(D5:D21)</f>
        <v>0</v>
      </c>
      <c r="E22" s="189">
        <f t="shared" si="0"/>
        <v>1287606630</v>
      </c>
      <c r="F22" s="190">
        <f t="shared" si="0"/>
        <v>1287606630</v>
      </c>
      <c r="G22" s="190">
        <f t="shared" si="0"/>
        <v>148136532</v>
      </c>
      <c r="H22" s="190">
        <f t="shared" si="0"/>
        <v>75373463</v>
      </c>
      <c r="I22" s="190">
        <f t="shared" si="0"/>
        <v>135244287</v>
      </c>
      <c r="J22" s="190">
        <f t="shared" si="0"/>
        <v>358754282</v>
      </c>
      <c r="K22" s="190">
        <f t="shared" si="0"/>
        <v>77468021</v>
      </c>
      <c r="L22" s="190">
        <f t="shared" si="0"/>
        <v>85157816</v>
      </c>
      <c r="M22" s="190">
        <f t="shared" si="0"/>
        <v>93900998</v>
      </c>
      <c r="N22" s="190">
        <f t="shared" si="0"/>
        <v>256526835</v>
      </c>
      <c r="O22" s="190">
        <f t="shared" si="0"/>
        <v>79185197</v>
      </c>
      <c r="P22" s="190">
        <f t="shared" si="0"/>
        <v>70991292</v>
      </c>
      <c r="Q22" s="190">
        <f t="shared" si="0"/>
        <v>118057574</v>
      </c>
      <c r="R22" s="190">
        <f t="shared" si="0"/>
        <v>268234063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883515180</v>
      </c>
      <c r="X22" s="190">
        <f t="shared" si="0"/>
        <v>1028682561</v>
      </c>
      <c r="Y22" s="190">
        <f t="shared" si="0"/>
        <v>-145167381</v>
      </c>
      <c r="Z22" s="191">
        <f>+IF(X22&lt;&gt;0,+(Y22/X22)*100,0)</f>
        <v>-14.111970641252078</v>
      </c>
      <c r="AA22" s="188">
        <f>SUM(AA5:AA21)</f>
        <v>1287606630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291183281</v>
      </c>
      <c r="D25" s="155">
        <v>0</v>
      </c>
      <c r="E25" s="156">
        <v>357053000</v>
      </c>
      <c r="F25" s="60">
        <v>357053000</v>
      </c>
      <c r="G25" s="60">
        <v>25258919</v>
      </c>
      <c r="H25" s="60">
        <v>26858020</v>
      </c>
      <c r="I25" s="60">
        <v>24273671</v>
      </c>
      <c r="J25" s="60">
        <v>76390610</v>
      </c>
      <c r="K25" s="60">
        <v>25681965</v>
      </c>
      <c r="L25" s="60">
        <v>24793407</v>
      </c>
      <c r="M25" s="60">
        <v>20869998</v>
      </c>
      <c r="N25" s="60">
        <v>71345370</v>
      </c>
      <c r="O25" s="60">
        <v>24872509</v>
      </c>
      <c r="P25" s="60">
        <v>23918239</v>
      </c>
      <c r="Q25" s="60">
        <v>26249549</v>
      </c>
      <c r="R25" s="60">
        <v>75040297</v>
      </c>
      <c r="S25" s="60">
        <v>0</v>
      </c>
      <c r="T25" s="60">
        <v>0</v>
      </c>
      <c r="U25" s="60">
        <v>0</v>
      </c>
      <c r="V25" s="60">
        <v>0</v>
      </c>
      <c r="W25" s="60">
        <v>222776277</v>
      </c>
      <c r="X25" s="60">
        <v>267789717</v>
      </c>
      <c r="Y25" s="60">
        <v>-45013440</v>
      </c>
      <c r="Z25" s="140">
        <v>-16.81</v>
      </c>
      <c r="AA25" s="155">
        <v>357053000</v>
      </c>
    </row>
    <row r="26" spans="1:27" ht="12.75">
      <c r="A26" s="183" t="s">
        <v>38</v>
      </c>
      <c r="B26" s="182"/>
      <c r="C26" s="155">
        <v>19884267</v>
      </c>
      <c r="D26" s="155">
        <v>0</v>
      </c>
      <c r="E26" s="156">
        <v>22050141</v>
      </c>
      <c r="F26" s="60">
        <v>22050141</v>
      </c>
      <c r="G26" s="60">
        <v>1671889</v>
      </c>
      <c r="H26" s="60">
        <v>1671889</v>
      </c>
      <c r="I26" s="60">
        <v>1659872</v>
      </c>
      <c r="J26" s="60">
        <v>5003650</v>
      </c>
      <c r="K26" s="60">
        <v>1641022</v>
      </c>
      <c r="L26" s="60">
        <v>1679372</v>
      </c>
      <c r="M26" s="60">
        <v>1671889</v>
      </c>
      <c r="N26" s="60">
        <v>4992283</v>
      </c>
      <c r="O26" s="60">
        <v>1671889</v>
      </c>
      <c r="P26" s="60">
        <v>2354327</v>
      </c>
      <c r="Q26" s="60">
        <v>1757815</v>
      </c>
      <c r="R26" s="60">
        <v>5784031</v>
      </c>
      <c r="S26" s="60">
        <v>0</v>
      </c>
      <c r="T26" s="60">
        <v>0</v>
      </c>
      <c r="U26" s="60">
        <v>0</v>
      </c>
      <c r="V26" s="60">
        <v>0</v>
      </c>
      <c r="W26" s="60">
        <v>15779964</v>
      </c>
      <c r="X26" s="60">
        <v>16537608</v>
      </c>
      <c r="Y26" s="60">
        <v>-757644</v>
      </c>
      <c r="Z26" s="140">
        <v>-4.58</v>
      </c>
      <c r="AA26" s="155">
        <v>22050141</v>
      </c>
    </row>
    <row r="27" spans="1:27" ht="12.75">
      <c r="A27" s="183" t="s">
        <v>118</v>
      </c>
      <c r="B27" s="182"/>
      <c r="C27" s="155">
        <v>272961390</v>
      </c>
      <c r="D27" s="155">
        <v>0</v>
      </c>
      <c r="E27" s="156">
        <v>243350000</v>
      </c>
      <c r="F27" s="60">
        <v>243350000</v>
      </c>
      <c r="G27" s="60">
        <v>20279144</v>
      </c>
      <c r="H27" s="60">
        <v>20279144</v>
      </c>
      <c r="I27" s="60">
        <v>20279144</v>
      </c>
      <c r="J27" s="60">
        <v>60837432</v>
      </c>
      <c r="K27" s="60">
        <v>20279144</v>
      </c>
      <c r="L27" s="60">
        <v>21308161</v>
      </c>
      <c r="M27" s="60">
        <v>42619000</v>
      </c>
      <c r="N27" s="60">
        <v>84206305</v>
      </c>
      <c r="O27" s="60">
        <v>20279144</v>
      </c>
      <c r="P27" s="60">
        <v>20279144</v>
      </c>
      <c r="Q27" s="60">
        <v>20279144</v>
      </c>
      <c r="R27" s="60">
        <v>60837432</v>
      </c>
      <c r="S27" s="60">
        <v>0</v>
      </c>
      <c r="T27" s="60">
        <v>0</v>
      </c>
      <c r="U27" s="60">
        <v>0</v>
      </c>
      <c r="V27" s="60">
        <v>0</v>
      </c>
      <c r="W27" s="60">
        <v>205881169</v>
      </c>
      <c r="X27" s="60">
        <v>184854699</v>
      </c>
      <c r="Y27" s="60">
        <v>21026470</v>
      </c>
      <c r="Z27" s="140">
        <v>11.37</v>
      </c>
      <c r="AA27" s="155">
        <v>243350000</v>
      </c>
    </row>
    <row r="28" spans="1:27" ht="12.75">
      <c r="A28" s="183" t="s">
        <v>39</v>
      </c>
      <c r="B28" s="182"/>
      <c r="C28" s="155">
        <v>114464378</v>
      </c>
      <c r="D28" s="155">
        <v>0</v>
      </c>
      <c r="E28" s="156">
        <v>28360780</v>
      </c>
      <c r="F28" s="60">
        <v>28360780</v>
      </c>
      <c r="G28" s="60">
        <v>2363423</v>
      </c>
      <c r="H28" s="60">
        <v>2363423</v>
      </c>
      <c r="I28" s="60">
        <v>2363423</v>
      </c>
      <c r="J28" s="60">
        <v>7090269</v>
      </c>
      <c r="K28" s="60">
        <v>2363423</v>
      </c>
      <c r="L28" s="60">
        <v>2363423</v>
      </c>
      <c r="M28" s="60">
        <v>2363423</v>
      </c>
      <c r="N28" s="60">
        <v>7090269</v>
      </c>
      <c r="O28" s="60">
        <v>2363423</v>
      </c>
      <c r="P28" s="60">
        <v>2363423</v>
      </c>
      <c r="Q28" s="60">
        <v>3396756</v>
      </c>
      <c r="R28" s="60">
        <v>8123602</v>
      </c>
      <c r="S28" s="60">
        <v>0</v>
      </c>
      <c r="T28" s="60">
        <v>0</v>
      </c>
      <c r="U28" s="60">
        <v>0</v>
      </c>
      <c r="V28" s="60">
        <v>0</v>
      </c>
      <c r="W28" s="60">
        <v>22304140</v>
      </c>
      <c r="X28" s="60">
        <v>21270807</v>
      </c>
      <c r="Y28" s="60">
        <v>1033333</v>
      </c>
      <c r="Z28" s="140">
        <v>4.86</v>
      </c>
      <c r="AA28" s="155">
        <v>28360780</v>
      </c>
    </row>
    <row r="29" spans="1:27" ht="12.75">
      <c r="A29" s="183" t="s">
        <v>40</v>
      </c>
      <c r="B29" s="182"/>
      <c r="C29" s="155">
        <v>23440278</v>
      </c>
      <c r="D29" s="155">
        <v>0</v>
      </c>
      <c r="E29" s="156">
        <v>12400000</v>
      </c>
      <c r="F29" s="60">
        <v>12400000</v>
      </c>
      <c r="G29" s="60">
        <v>0</v>
      </c>
      <c r="H29" s="60">
        <v>332909</v>
      </c>
      <c r="I29" s="60">
        <v>3669369</v>
      </c>
      <c r="J29" s="60">
        <v>4002278</v>
      </c>
      <c r="K29" s="60">
        <v>2175319</v>
      </c>
      <c r="L29" s="60">
        <v>21759</v>
      </c>
      <c r="M29" s="60">
        <v>7706997</v>
      </c>
      <c r="N29" s="60">
        <v>9904075</v>
      </c>
      <c r="O29" s="60">
        <v>1993122</v>
      </c>
      <c r="P29" s="60">
        <v>1929839</v>
      </c>
      <c r="Q29" s="60">
        <v>3553560</v>
      </c>
      <c r="R29" s="60">
        <v>7476521</v>
      </c>
      <c r="S29" s="60">
        <v>0</v>
      </c>
      <c r="T29" s="60">
        <v>0</v>
      </c>
      <c r="U29" s="60">
        <v>0</v>
      </c>
      <c r="V29" s="60">
        <v>0</v>
      </c>
      <c r="W29" s="60">
        <v>21382874</v>
      </c>
      <c r="X29" s="60">
        <v>9299997</v>
      </c>
      <c r="Y29" s="60">
        <v>12082877</v>
      </c>
      <c r="Z29" s="140">
        <v>129.92</v>
      </c>
      <c r="AA29" s="155">
        <v>12400000</v>
      </c>
    </row>
    <row r="30" spans="1:27" ht="12.75">
      <c r="A30" s="183" t="s">
        <v>119</v>
      </c>
      <c r="B30" s="182"/>
      <c r="C30" s="155">
        <v>391828907</v>
      </c>
      <c r="D30" s="155">
        <v>0</v>
      </c>
      <c r="E30" s="156">
        <v>442000480</v>
      </c>
      <c r="F30" s="60">
        <v>442000480</v>
      </c>
      <c r="G30" s="60">
        <v>0</v>
      </c>
      <c r="H30" s="60">
        <v>43962284</v>
      </c>
      <c r="I30" s="60">
        <v>46343990</v>
      </c>
      <c r="J30" s="60">
        <v>90306274</v>
      </c>
      <c r="K30" s="60">
        <v>31493351</v>
      </c>
      <c r="L30" s="60">
        <v>34675305</v>
      </c>
      <c r="M30" s="60">
        <v>58003000</v>
      </c>
      <c r="N30" s="60">
        <v>124171656</v>
      </c>
      <c r="O30" s="60">
        <v>29671622</v>
      </c>
      <c r="P30" s="60">
        <v>31473539</v>
      </c>
      <c r="Q30" s="60">
        <v>28479325</v>
      </c>
      <c r="R30" s="60">
        <v>89624486</v>
      </c>
      <c r="S30" s="60">
        <v>0</v>
      </c>
      <c r="T30" s="60">
        <v>0</v>
      </c>
      <c r="U30" s="60">
        <v>0</v>
      </c>
      <c r="V30" s="60">
        <v>0</v>
      </c>
      <c r="W30" s="60">
        <v>304102416</v>
      </c>
      <c r="X30" s="60">
        <v>325631853</v>
      </c>
      <c r="Y30" s="60">
        <v>-21529437</v>
      </c>
      <c r="Z30" s="140">
        <v>-6.61</v>
      </c>
      <c r="AA30" s="155">
        <v>442000480</v>
      </c>
    </row>
    <row r="31" spans="1:27" ht="12.75">
      <c r="A31" s="183" t="s">
        <v>120</v>
      </c>
      <c r="B31" s="182"/>
      <c r="C31" s="155">
        <v>16741296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64680330</v>
      </c>
      <c r="D32" s="155">
        <v>0</v>
      </c>
      <c r="E32" s="156">
        <v>95579950</v>
      </c>
      <c r="F32" s="60">
        <v>95579950</v>
      </c>
      <c r="G32" s="60">
        <v>1276908</v>
      </c>
      <c r="H32" s="60">
        <v>8566644</v>
      </c>
      <c r="I32" s="60">
        <v>2048236</v>
      </c>
      <c r="J32" s="60">
        <v>11891788</v>
      </c>
      <c r="K32" s="60">
        <v>9140876</v>
      </c>
      <c r="L32" s="60">
        <v>3713950</v>
      </c>
      <c r="M32" s="60">
        <v>22762001</v>
      </c>
      <c r="N32" s="60">
        <v>35616827</v>
      </c>
      <c r="O32" s="60">
        <v>3936851</v>
      </c>
      <c r="P32" s="60">
        <v>2037216</v>
      </c>
      <c r="Q32" s="60">
        <v>7121032</v>
      </c>
      <c r="R32" s="60">
        <v>13095099</v>
      </c>
      <c r="S32" s="60">
        <v>0</v>
      </c>
      <c r="T32" s="60">
        <v>0</v>
      </c>
      <c r="U32" s="60">
        <v>0</v>
      </c>
      <c r="V32" s="60">
        <v>0</v>
      </c>
      <c r="W32" s="60">
        <v>60603714</v>
      </c>
      <c r="X32" s="60">
        <v>71684964</v>
      </c>
      <c r="Y32" s="60">
        <v>-11081250</v>
      </c>
      <c r="Z32" s="140">
        <v>-15.46</v>
      </c>
      <c r="AA32" s="155">
        <v>95579950</v>
      </c>
    </row>
    <row r="33" spans="1:27" ht="12.75">
      <c r="A33" s="183" t="s">
        <v>42</v>
      </c>
      <c r="B33" s="182"/>
      <c r="C33" s="155">
        <v>9018958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1177322</v>
      </c>
      <c r="R33" s="60">
        <v>1177322</v>
      </c>
      <c r="S33" s="60">
        <v>0</v>
      </c>
      <c r="T33" s="60">
        <v>0</v>
      </c>
      <c r="U33" s="60">
        <v>0</v>
      </c>
      <c r="V33" s="60">
        <v>0</v>
      </c>
      <c r="W33" s="60">
        <v>1177322</v>
      </c>
      <c r="X33" s="60"/>
      <c r="Y33" s="60">
        <v>1177322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184134516</v>
      </c>
      <c r="D34" s="155">
        <v>0</v>
      </c>
      <c r="E34" s="156">
        <v>203425649</v>
      </c>
      <c r="F34" s="60">
        <v>203425649</v>
      </c>
      <c r="G34" s="60">
        <v>4968876</v>
      </c>
      <c r="H34" s="60">
        <v>4473480</v>
      </c>
      <c r="I34" s="60">
        <v>2529057</v>
      </c>
      <c r="J34" s="60">
        <v>11971413</v>
      </c>
      <c r="K34" s="60">
        <v>10539017</v>
      </c>
      <c r="L34" s="60">
        <v>5921480</v>
      </c>
      <c r="M34" s="60">
        <v>18788001</v>
      </c>
      <c r="N34" s="60">
        <v>35248498</v>
      </c>
      <c r="O34" s="60">
        <v>8300066</v>
      </c>
      <c r="P34" s="60">
        <v>7976164</v>
      </c>
      <c r="Q34" s="60">
        <v>2745353</v>
      </c>
      <c r="R34" s="60">
        <v>19021583</v>
      </c>
      <c r="S34" s="60">
        <v>0</v>
      </c>
      <c r="T34" s="60">
        <v>0</v>
      </c>
      <c r="U34" s="60">
        <v>0</v>
      </c>
      <c r="V34" s="60">
        <v>0</v>
      </c>
      <c r="W34" s="60">
        <v>66241494</v>
      </c>
      <c r="X34" s="60">
        <v>152569053</v>
      </c>
      <c r="Y34" s="60">
        <v>-86327559</v>
      </c>
      <c r="Z34" s="140">
        <v>-56.58</v>
      </c>
      <c r="AA34" s="155">
        <v>203425649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1388337601</v>
      </c>
      <c r="D36" s="188">
        <f>SUM(D25:D35)</f>
        <v>0</v>
      </c>
      <c r="E36" s="189">
        <f t="shared" si="1"/>
        <v>1404220000</v>
      </c>
      <c r="F36" s="190">
        <f t="shared" si="1"/>
        <v>1404220000</v>
      </c>
      <c r="G36" s="190">
        <f t="shared" si="1"/>
        <v>55819159</v>
      </c>
      <c r="H36" s="190">
        <f t="shared" si="1"/>
        <v>108507793</v>
      </c>
      <c r="I36" s="190">
        <f t="shared" si="1"/>
        <v>103166762</v>
      </c>
      <c r="J36" s="190">
        <f t="shared" si="1"/>
        <v>267493714</v>
      </c>
      <c r="K36" s="190">
        <f t="shared" si="1"/>
        <v>103314117</v>
      </c>
      <c r="L36" s="190">
        <f t="shared" si="1"/>
        <v>94476857</v>
      </c>
      <c r="M36" s="190">
        <f t="shared" si="1"/>
        <v>174784309</v>
      </c>
      <c r="N36" s="190">
        <f t="shared" si="1"/>
        <v>372575283</v>
      </c>
      <c r="O36" s="190">
        <f t="shared" si="1"/>
        <v>93088626</v>
      </c>
      <c r="P36" s="190">
        <f t="shared" si="1"/>
        <v>92331891</v>
      </c>
      <c r="Q36" s="190">
        <f t="shared" si="1"/>
        <v>94759856</v>
      </c>
      <c r="R36" s="190">
        <f t="shared" si="1"/>
        <v>280180373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920249370</v>
      </c>
      <c r="X36" s="190">
        <f t="shared" si="1"/>
        <v>1049638698</v>
      </c>
      <c r="Y36" s="190">
        <f t="shared" si="1"/>
        <v>-129389328</v>
      </c>
      <c r="Z36" s="191">
        <f>+IF(X36&lt;&gt;0,+(Y36/X36)*100,0)</f>
        <v>-12.3270348403256</v>
      </c>
      <c r="AA36" s="188">
        <f>SUM(AA25:AA35)</f>
        <v>1404220000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-204267296</v>
      </c>
      <c r="D38" s="199">
        <f>+D22-D36</f>
        <v>0</v>
      </c>
      <c r="E38" s="200">
        <f t="shared" si="2"/>
        <v>-116613370</v>
      </c>
      <c r="F38" s="106">
        <f t="shared" si="2"/>
        <v>-116613370</v>
      </c>
      <c r="G38" s="106">
        <f t="shared" si="2"/>
        <v>92317373</v>
      </c>
      <c r="H38" s="106">
        <f t="shared" si="2"/>
        <v>-33134330</v>
      </c>
      <c r="I38" s="106">
        <f t="shared" si="2"/>
        <v>32077525</v>
      </c>
      <c r="J38" s="106">
        <f t="shared" si="2"/>
        <v>91260568</v>
      </c>
      <c r="K38" s="106">
        <f t="shared" si="2"/>
        <v>-25846096</v>
      </c>
      <c r="L38" s="106">
        <f t="shared" si="2"/>
        <v>-9319041</v>
      </c>
      <c r="M38" s="106">
        <f t="shared" si="2"/>
        <v>-80883311</v>
      </c>
      <c r="N38" s="106">
        <f t="shared" si="2"/>
        <v>-116048448</v>
      </c>
      <c r="O38" s="106">
        <f t="shared" si="2"/>
        <v>-13903429</v>
      </c>
      <c r="P38" s="106">
        <f t="shared" si="2"/>
        <v>-21340599</v>
      </c>
      <c r="Q38" s="106">
        <f t="shared" si="2"/>
        <v>23297718</v>
      </c>
      <c r="R38" s="106">
        <f t="shared" si="2"/>
        <v>-11946310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-36734190</v>
      </c>
      <c r="X38" s="106">
        <f>IF(F22=F36,0,X22-X36)</f>
        <v>-20956137</v>
      </c>
      <c r="Y38" s="106">
        <f t="shared" si="2"/>
        <v>-15778053</v>
      </c>
      <c r="Z38" s="201">
        <f>+IF(X38&lt;&gt;0,+(Y38/X38)*100,0)</f>
        <v>75.29084678154184</v>
      </c>
      <c r="AA38" s="199">
        <f>+AA22-AA36</f>
        <v>-116613370</v>
      </c>
    </row>
    <row r="39" spans="1:27" ht="12.75">
      <c r="A39" s="181" t="s">
        <v>46</v>
      </c>
      <c r="B39" s="185"/>
      <c r="C39" s="155">
        <v>119244423</v>
      </c>
      <c r="D39" s="155">
        <v>0</v>
      </c>
      <c r="E39" s="156">
        <v>120338600</v>
      </c>
      <c r="F39" s="60">
        <v>120338600</v>
      </c>
      <c r="G39" s="60">
        <v>40849000</v>
      </c>
      <c r="H39" s="60">
        <v>26282000</v>
      </c>
      <c r="I39" s="60">
        <v>0</v>
      </c>
      <c r="J39" s="60">
        <v>67131000</v>
      </c>
      <c r="K39" s="60">
        <v>9000000</v>
      </c>
      <c r="L39" s="60">
        <v>13078806</v>
      </c>
      <c r="M39" s="60">
        <v>10896979</v>
      </c>
      <c r="N39" s="60">
        <v>32975785</v>
      </c>
      <c r="O39" s="60">
        <v>13855000</v>
      </c>
      <c r="P39" s="60">
        <v>16354656</v>
      </c>
      <c r="Q39" s="60">
        <v>47312000</v>
      </c>
      <c r="R39" s="60">
        <v>77521656</v>
      </c>
      <c r="S39" s="60">
        <v>0</v>
      </c>
      <c r="T39" s="60">
        <v>0</v>
      </c>
      <c r="U39" s="60">
        <v>0</v>
      </c>
      <c r="V39" s="60">
        <v>0</v>
      </c>
      <c r="W39" s="60">
        <v>177628441</v>
      </c>
      <c r="X39" s="60">
        <v>120338601</v>
      </c>
      <c r="Y39" s="60">
        <v>57289840</v>
      </c>
      <c r="Z39" s="140">
        <v>47.61</v>
      </c>
      <c r="AA39" s="155">
        <v>120338600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-85022873</v>
      </c>
      <c r="D42" s="206">
        <f>SUM(D38:D41)</f>
        <v>0</v>
      </c>
      <c r="E42" s="207">
        <f t="shared" si="3"/>
        <v>3725230</v>
      </c>
      <c r="F42" s="88">
        <f t="shared" si="3"/>
        <v>3725230</v>
      </c>
      <c r="G42" s="88">
        <f t="shared" si="3"/>
        <v>133166373</v>
      </c>
      <c r="H42" s="88">
        <f t="shared" si="3"/>
        <v>-6852330</v>
      </c>
      <c r="I42" s="88">
        <f t="shared" si="3"/>
        <v>32077525</v>
      </c>
      <c r="J42" s="88">
        <f t="shared" si="3"/>
        <v>158391568</v>
      </c>
      <c r="K42" s="88">
        <f t="shared" si="3"/>
        <v>-16846096</v>
      </c>
      <c r="L42" s="88">
        <f t="shared" si="3"/>
        <v>3759765</v>
      </c>
      <c r="M42" s="88">
        <f t="shared" si="3"/>
        <v>-69986332</v>
      </c>
      <c r="N42" s="88">
        <f t="shared" si="3"/>
        <v>-83072663</v>
      </c>
      <c r="O42" s="88">
        <f t="shared" si="3"/>
        <v>-48429</v>
      </c>
      <c r="P42" s="88">
        <f t="shared" si="3"/>
        <v>-4985943</v>
      </c>
      <c r="Q42" s="88">
        <f t="shared" si="3"/>
        <v>70609718</v>
      </c>
      <c r="R42" s="88">
        <f t="shared" si="3"/>
        <v>65575346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140894251</v>
      </c>
      <c r="X42" s="88">
        <f t="shared" si="3"/>
        <v>99382464</v>
      </c>
      <c r="Y42" s="88">
        <f t="shared" si="3"/>
        <v>41511787</v>
      </c>
      <c r="Z42" s="208">
        <f>+IF(X42&lt;&gt;0,+(Y42/X42)*100,0)</f>
        <v>41.76973012059753</v>
      </c>
      <c r="AA42" s="206">
        <f>SUM(AA38:AA41)</f>
        <v>3725230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-85022873</v>
      </c>
      <c r="D44" s="210">
        <f>+D42-D43</f>
        <v>0</v>
      </c>
      <c r="E44" s="211">
        <f t="shared" si="4"/>
        <v>3725230</v>
      </c>
      <c r="F44" s="77">
        <f t="shared" si="4"/>
        <v>3725230</v>
      </c>
      <c r="G44" s="77">
        <f t="shared" si="4"/>
        <v>133166373</v>
      </c>
      <c r="H44" s="77">
        <f t="shared" si="4"/>
        <v>-6852330</v>
      </c>
      <c r="I44" s="77">
        <f t="shared" si="4"/>
        <v>32077525</v>
      </c>
      <c r="J44" s="77">
        <f t="shared" si="4"/>
        <v>158391568</v>
      </c>
      <c r="K44" s="77">
        <f t="shared" si="4"/>
        <v>-16846096</v>
      </c>
      <c r="L44" s="77">
        <f t="shared" si="4"/>
        <v>3759765</v>
      </c>
      <c r="M44" s="77">
        <f t="shared" si="4"/>
        <v>-69986332</v>
      </c>
      <c r="N44" s="77">
        <f t="shared" si="4"/>
        <v>-83072663</v>
      </c>
      <c r="O44" s="77">
        <f t="shared" si="4"/>
        <v>-48429</v>
      </c>
      <c r="P44" s="77">
        <f t="shared" si="4"/>
        <v>-4985943</v>
      </c>
      <c r="Q44" s="77">
        <f t="shared" si="4"/>
        <v>70609718</v>
      </c>
      <c r="R44" s="77">
        <f t="shared" si="4"/>
        <v>65575346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140894251</v>
      </c>
      <c r="X44" s="77">
        <f t="shared" si="4"/>
        <v>99382464</v>
      </c>
      <c r="Y44" s="77">
        <f t="shared" si="4"/>
        <v>41511787</v>
      </c>
      <c r="Z44" s="212">
        <f>+IF(X44&lt;&gt;0,+(Y44/X44)*100,0)</f>
        <v>41.76973012059753</v>
      </c>
      <c r="AA44" s="210">
        <f>+AA42-AA43</f>
        <v>3725230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-85022873</v>
      </c>
      <c r="D46" s="206">
        <f>SUM(D44:D45)</f>
        <v>0</v>
      </c>
      <c r="E46" s="207">
        <f t="shared" si="5"/>
        <v>3725230</v>
      </c>
      <c r="F46" s="88">
        <f t="shared" si="5"/>
        <v>3725230</v>
      </c>
      <c r="G46" s="88">
        <f t="shared" si="5"/>
        <v>133166373</v>
      </c>
      <c r="H46" s="88">
        <f t="shared" si="5"/>
        <v>-6852330</v>
      </c>
      <c r="I46" s="88">
        <f t="shared" si="5"/>
        <v>32077525</v>
      </c>
      <c r="J46" s="88">
        <f t="shared" si="5"/>
        <v>158391568</v>
      </c>
      <c r="K46" s="88">
        <f t="shared" si="5"/>
        <v>-16846096</v>
      </c>
      <c r="L46" s="88">
        <f t="shared" si="5"/>
        <v>3759765</v>
      </c>
      <c r="M46" s="88">
        <f t="shared" si="5"/>
        <v>-69986332</v>
      </c>
      <c r="N46" s="88">
        <f t="shared" si="5"/>
        <v>-83072663</v>
      </c>
      <c r="O46" s="88">
        <f t="shared" si="5"/>
        <v>-48429</v>
      </c>
      <c r="P46" s="88">
        <f t="shared" si="5"/>
        <v>-4985943</v>
      </c>
      <c r="Q46" s="88">
        <f t="shared" si="5"/>
        <v>70609718</v>
      </c>
      <c r="R46" s="88">
        <f t="shared" si="5"/>
        <v>65575346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140894251</v>
      </c>
      <c r="X46" s="88">
        <f t="shared" si="5"/>
        <v>99382464</v>
      </c>
      <c r="Y46" s="88">
        <f t="shared" si="5"/>
        <v>41511787</v>
      </c>
      <c r="Z46" s="208">
        <f>+IF(X46&lt;&gt;0,+(Y46/X46)*100,0)</f>
        <v>41.76973012059753</v>
      </c>
      <c r="AA46" s="206">
        <f>SUM(AA44:AA45)</f>
        <v>3725230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-85022873</v>
      </c>
      <c r="D48" s="217">
        <f>SUM(D46:D47)</f>
        <v>0</v>
      </c>
      <c r="E48" s="218">
        <f t="shared" si="6"/>
        <v>3725230</v>
      </c>
      <c r="F48" s="219">
        <f t="shared" si="6"/>
        <v>3725230</v>
      </c>
      <c r="G48" s="219">
        <f t="shared" si="6"/>
        <v>133166373</v>
      </c>
      <c r="H48" s="220">
        <f t="shared" si="6"/>
        <v>-6852330</v>
      </c>
      <c r="I48" s="220">
        <f t="shared" si="6"/>
        <v>32077525</v>
      </c>
      <c r="J48" s="220">
        <f t="shared" si="6"/>
        <v>158391568</v>
      </c>
      <c r="K48" s="220">
        <f t="shared" si="6"/>
        <v>-16846096</v>
      </c>
      <c r="L48" s="220">
        <f t="shared" si="6"/>
        <v>3759765</v>
      </c>
      <c r="M48" s="219">
        <f t="shared" si="6"/>
        <v>-69986332</v>
      </c>
      <c r="N48" s="219">
        <f t="shared" si="6"/>
        <v>-83072663</v>
      </c>
      <c r="O48" s="220">
        <f t="shared" si="6"/>
        <v>-48429</v>
      </c>
      <c r="P48" s="220">
        <f t="shared" si="6"/>
        <v>-4985943</v>
      </c>
      <c r="Q48" s="220">
        <f t="shared" si="6"/>
        <v>70609718</v>
      </c>
      <c r="R48" s="220">
        <f t="shared" si="6"/>
        <v>65575346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140894251</v>
      </c>
      <c r="X48" s="220">
        <f t="shared" si="6"/>
        <v>99382464</v>
      </c>
      <c r="Y48" s="220">
        <f t="shared" si="6"/>
        <v>41511787</v>
      </c>
      <c r="Z48" s="221">
        <f>+IF(X48&lt;&gt;0,+(Y48/X48)*100,0)</f>
        <v>41.76973012059753</v>
      </c>
      <c r="AA48" s="222">
        <f>SUM(AA46:AA47)</f>
        <v>3725230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3386799</v>
      </c>
      <c r="D5" s="153">
        <f>SUM(D6:D8)</f>
        <v>0</v>
      </c>
      <c r="E5" s="154">
        <f t="shared" si="0"/>
        <v>1460000</v>
      </c>
      <c r="F5" s="100">
        <f t="shared" si="0"/>
        <v>1460000</v>
      </c>
      <c r="G5" s="100">
        <f t="shared" si="0"/>
        <v>0</v>
      </c>
      <c r="H5" s="100">
        <f t="shared" si="0"/>
        <v>0</v>
      </c>
      <c r="I5" s="100">
        <f t="shared" si="0"/>
        <v>19380</v>
      </c>
      <c r="J5" s="100">
        <f t="shared" si="0"/>
        <v>19380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28000</v>
      </c>
      <c r="P5" s="100">
        <f t="shared" si="0"/>
        <v>0</v>
      </c>
      <c r="Q5" s="100">
        <f t="shared" si="0"/>
        <v>0</v>
      </c>
      <c r="R5" s="100">
        <f t="shared" si="0"/>
        <v>28000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47380</v>
      </c>
      <c r="X5" s="100">
        <f t="shared" si="0"/>
        <v>1095003</v>
      </c>
      <c r="Y5" s="100">
        <f t="shared" si="0"/>
        <v>-1047623</v>
      </c>
      <c r="Z5" s="137">
        <f>+IF(X5&lt;&gt;0,+(Y5/X5)*100,0)</f>
        <v>-95.67307121533001</v>
      </c>
      <c r="AA5" s="153">
        <f>SUM(AA6:AA8)</f>
        <v>1460000</v>
      </c>
    </row>
    <row r="6" spans="1:27" ht="12.75">
      <c r="A6" s="138" t="s">
        <v>75</v>
      </c>
      <c r="B6" s="136"/>
      <c r="C6" s="155">
        <v>105148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3281651</v>
      </c>
      <c r="D7" s="157"/>
      <c r="E7" s="158">
        <v>1460000</v>
      </c>
      <c r="F7" s="159">
        <v>1460000</v>
      </c>
      <c r="G7" s="159"/>
      <c r="H7" s="159"/>
      <c r="I7" s="159">
        <v>19380</v>
      </c>
      <c r="J7" s="159">
        <v>19380</v>
      </c>
      <c r="K7" s="159"/>
      <c r="L7" s="159"/>
      <c r="M7" s="159"/>
      <c r="N7" s="159"/>
      <c r="O7" s="159">
        <v>28000</v>
      </c>
      <c r="P7" s="159"/>
      <c r="Q7" s="159"/>
      <c r="R7" s="159">
        <v>28000</v>
      </c>
      <c r="S7" s="159"/>
      <c r="T7" s="159"/>
      <c r="U7" s="159"/>
      <c r="V7" s="159"/>
      <c r="W7" s="159">
        <v>47380</v>
      </c>
      <c r="X7" s="159">
        <v>1095003</v>
      </c>
      <c r="Y7" s="159">
        <v>-1047623</v>
      </c>
      <c r="Z7" s="141">
        <v>-95.67</v>
      </c>
      <c r="AA7" s="225">
        <v>1460000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22584379</v>
      </c>
      <c r="D9" s="153">
        <f>SUM(D10:D14)</f>
        <v>0</v>
      </c>
      <c r="E9" s="154">
        <f t="shared" si="1"/>
        <v>8005269</v>
      </c>
      <c r="F9" s="100">
        <f t="shared" si="1"/>
        <v>4300000</v>
      </c>
      <c r="G9" s="100">
        <f t="shared" si="1"/>
        <v>0</v>
      </c>
      <c r="H9" s="100">
        <f t="shared" si="1"/>
        <v>0</v>
      </c>
      <c r="I9" s="100">
        <f t="shared" si="1"/>
        <v>675251</v>
      </c>
      <c r="J9" s="100">
        <f t="shared" si="1"/>
        <v>675251</v>
      </c>
      <c r="K9" s="100">
        <f t="shared" si="1"/>
        <v>2615167</v>
      </c>
      <c r="L9" s="100">
        <f t="shared" si="1"/>
        <v>1848142</v>
      </c>
      <c r="M9" s="100">
        <f t="shared" si="1"/>
        <v>2633406</v>
      </c>
      <c r="N9" s="100">
        <f t="shared" si="1"/>
        <v>7096715</v>
      </c>
      <c r="O9" s="100">
        <f t="shared" si="1"/>
        <v>0</v>
      </c>
      <c r="P9" s="100">
        <f t="shared" si="1"/>
        <v>2146204</v>
      </c>
      <c r="Q9" s="100">
        <f t="shared" si="1"/>
        <v>3857489</v>
      </c>
      <c r="R9" s="100">
        <f t="shared" si="1"/>
        <v>6003693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13775659</v>
      </c>
      <c r="X9" s="100">
        <f t="shared" si="1"/>
        <v>6003954</v>
      </c>
      <c r="Y9" s="100">
        <f t="shared" si="1"/>
        <v>7771705</v>
      </c>
      <c r="Z9" s="137">
        <f>+IF(X9&lt;&gt;0,+(Y9/X9)*100,0)</f>
        <v>129.44311365476818</v>
      </c>
      <c r="AA9" s="102">
        <f>SUM(AA10:AA14)</f>
        <v>4300000</v>
      </c>
    </row>
    <row r="10" spans="1:27" ht="12.75">
      <c r="A10" s="138" t="s">
        <v>79</v>
      </c>
      <c r="B10" s="136"/>
      <c r="C10" s="155">
        <v>22584379</v>
      </c>
      <c r="D10" s="155"/>
      <c r="E10" s="156">
        <v>8005269</v>
      </c>
      <c r="F10" s="60">
        <v>4300000</v>
      </c>
      <c r="G10" s="60"/>
      <c r="H10" s="60"/>
      <c r="I10" s="60"/>
      <c r="J10" s="60"/>
      <c r="K10" s="60"/>
      <c r="L10" s="60"/>
      <c r="M10" s="60">
        <v>26324</v>
      </c>
      <c r="N10" s="60">
        <v>26324</v>
      </c>
      <c r="O10" s="60"/>
      <c r="P10" s="60"/>
      <c r="Q10" s="60"/>
      <c r="R10" s="60"/>
      <c r="S10" s="60"/>
      <c r="T10" s="60"/>
      <c r="U10" s="60"/>
      <c r="V10" s="60"/>
      <c r="W10" s="60">
        <v>26324</v>
      </c>
      <c r="X10" s="60">
        <v>6003954</v>
      </c>
      <c r="Y10" s="60">
        <v>-5977630</v>
      </c>
      <c r="Z10" s="140">
        <v>-99.56</v>
      </c>
      <c r="AA10" s="62">
        <v>4300000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675251</v>
      </c>
      <c r="J13" s="60">
        <v>675251</v>
      </c>
      <c r="K13" s="60">
        <v>2615167</v>
      </c>
      <c r="L13" s="60">
        <v>1848142</v>
      </c>
      <c r="M13" s="60">
        <v>2607082</v>
      </c>
      <c r="N13" s="60">
        <v>7070391</v>
      </c>
      <c r="O13" s="60"/>
      <c r="P13" s="60">
        <v>2146204</v>
      </c>
      <c r="Q13" s="60">
        <v>3857489</v>
      </c>
      <c r="R13" s="60">
        <v>6003693</v>
      </c>
      <c r="S13" s="60"/>
      <c r="T13" s="60"/>
      <c r="U13" s="60"/>
      <c r="V13" s="60"/>
      <c r="W13" s="60">
        <v>13749335</v>
      </c>
      <c r="X13" s="60"/>
      <c r="Y13" s="60">
        <v>13749335</v>
      </c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24451276</v>
      </c>
      <c r="D15" s="153">
        <f>SUM(D16:D18)</f>
        <v>0</v>
      </c>
      <c r="E15" s="154">
        <f t="shared" si="2"/>
        <v>19707453</v>
      </c>
      <c r="F15" s="100">
        <f t="shared" si="2"/>
        <v>39431483</v>
      </c>
      <c r="G15" s="100">
        <f t="shared" si="2"/>
        <v>0</v>
      </c>
      <c r="H15" s="100">
        <f t="shared" si="2"/>
        <v>0</v>
      </c>
      <c r="I15" s="100">
        <f t="shared" si="2"/>
        <v>1091378</v>
      </c>
      <c r="J15" s="100">
        <f t="shared" si="2"/>
        <v>1091378</v>
      </c>
      <c r="K15" s="100">
        <f t="shared" si="2"/>
        <v>2414699</v>
      </c>
      <c r="L15" s="100">
        <f t="shared" si="2"/>
        <v>35148</v>
      </c>
      <c r="M15" s="100">
        <f t="shared" si="2"/>
        <v>3316380</v>
      </c>
      <c r="N15" s="100">
        <f t="shared" si="2"/>
        <v>5766227</v>
      </c>
      <c r="O15" s="100">
        <f t="shared" si="2"/>
        <v>370195</v>
      </c>
      <c r="P15" s="100">
        <f t="shared" si="2"/>
        <v>1425749</v>
      </c>
      <c r="Q15" s="100">
        <f t="shared" si="2"/>
        <v>6412212</v>
      </c>
      <c r="R15" s="100">
        <f t="shared" si="2"/>
        <v>8208156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15065761</v>
      </c>
      <c r="X15" s="100">
        <f t="shared" si="2"/>
        <v>15699072</v>
      </c>
      <c r="Y15" s="100">
        <f t="shared" si="2"/>
        <v>-633311</v>
      </c>
      <c r="Z15" s="137">
        <f>+IF(X15&lt;&gt;0,+(Y15/X15)*100,0)</f>
        <v>-4.034066472209313</v>
      </c>
      <c r="AA15" s="102">
        <f>SUM(AA16:AA18)</f>
        <v>39431483</v>
      </c>
    </row>
    <row r="16" spans="1:27" ht="12.75">
      <c r="A16" s="138" t="s">
        <v>85</v>
      </c>
      <c r="B16" s="136"/>
      <c r="C16" s="155"/>
      <c r="D16" s="155"/>
      <c r="E16" s="156">
        <v>3673917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3673920</v>
      </c>
      <c r="Y16" s="60">
        <v>-3673920</v>
      </c>
      <c r="Z16" s="140">
        <v>-100</v>
      </c>
      <c r="AA16" s="62"/>
    </row>
    <row r="17" spans="1:27" ht="12.75">
      <c r="A17" s="138" t="s">
        <v>86</v>
      </c>
      <c r="B17" s="136"/>
      <c r="C17" s="155">
        <v>24451276</v>
      </c>
      <c r="D17" s="155"/>
      <c r="E17" s="156">
        <v>16033536</v>
      </c>
      <c r="F17" s="60">
        <v>39431483</v>
      </c>
      <c r="G17" s="60"/>
      <c r="H17" s="60"/>
      <c r="I17" s="60">
        <v>1091378</v>
      </c>
      <c r="J17" s="60">
        <v>1091378</v>
      </c>
      <c r="K17" s="60">
        <v>2414699</v>
      </c>
      <c r="L17" s="60">
        <v>35148</v>
      </c>
      <c r="M17" s="60">
        <v>3316380</v>
      </c>
      <c r="N17" s="60">
        <v>5766227</v>
      </c>
      <c r="O17" s="60">
        <v>370195</v>
      </c>
      <c r="P17" s="60">
        <v>1425749</v>
      </c>
      <c r="Q17" s="60">
        <v>6412212</v>
      </c>
      <c r="R17" s="60">
        <v>8208156</v>
      </c>
      <c r="S17" s="60"/>
      <c r="T17" s="60"/>
      <c r="U17" s="60"/>
      <c r="V17" s="60"/>
      <c r="W17" s="60">
        <v>15065761</v>
      </c>
      <c r="X17" s="60">
        <v>12025152</v>
      </c>
      <c r="Y17" s="60">
        <v>3040609</v>
      </c>
      <c r="Z17" s="140">
        <v>25.29</v>
      </c>
      <c r="AA17" s="62">
        <v>39431483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63535456</v>
      </c>
      <c r="D19" s="153">
        <f>SUM(D20:D23)</f>
        <v>0</v>
      </c>
      <c r="E19" s="154">
        <f t="shared" si="3"/>
        <v>95125878</v>
      </c>
      <c r="F19" s="100">
        <f t="shared" si="3"/>
        <v>172705691</v>
      </c>
      <c r="G19" s="100">
        <f t="shared" si="3"/>
        <v>782651</v>
      </c>
      <c r="H19" s="100">
        <f t="shared" si="3"/>
        <v>1900925</v>
      </c>
      <c r="I19" s="100">
        <f t="shared" si="3"/>
        <v>5280269</v>
      </c>
      <c r="J19" s="100">
        <f t="shared" si="3"/>
        <v>7963845</v>
      </c>
      <c r="K19" s="100">
        <f t="shared" si="3"/>
        <v>2244022</v>
      </c>
      <c r="L19" s="100">
        <f t="shared" si="3"/>
        <v>11195518</v>
      </c>
      <c r="M19" s="100">
        <f t="shared" si="3"/>
        <v>8465710</v>
      </c>
      <c r="N19" s="100">
        <f t="shared" si="3"/>
        <v>21905250</v>
      </c>
      <c r="O19" s="100">
        <f t="shared" si="3"/>
        <v>2089404</v>
      </c>
      <c r="P19" s="100">
        <f t="shared" si="3"/>
        <v>12782702</v>
      </c>
      <c r="Q19" s="100">
        <f t="shared" si="3"/>
        <v>18377945</v>
      </c>
      <c r="R19" s="100">
        <f t="shared" si="3"/>
        <v>33250051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63119146</v>
      </c>
      <c r="X19" s="100">
        <f t="shared" si="3"/>
        <v>71344422</v>
      </c>
      <c r="Y19" s="100">
        <f t="shared" si="3"/>
        <v>-8225276</v>
      </c>
      <c r="Z19" s="137">
        <f>+IF(X19&lt;&gt;0,+(Y19/X19)*100,0)</f>
        <v>-11.528968585659015</v>
      </c>
      <c r="AA19" s="102">
        <f>SUM(AA20:AA23)</f>
        <v>172705691</v>
      </c>
    </row>
    <row r="20" spans="1:27" ht="12.75">
      <c r="A20" s="138" t="s">
        <v>89</v>
      </c>
      <c r="B20" s="136"/>
      <c r="C20" s="155">
        <v>27758722</v>
      </c>
      <c r="D20" s="155"/>
      <c r="E20" s="156">
        <v>12500000</v>
      </c>
      <c r="F20" s="60">
        <v>42500000</v>
      </c>
      <c r="G20" s="60"/>
      <c r="H20" s="60"/>
      <c r="I20" s="60">
        <v>178832</v>
      </c>
      <c r="J20" s="60">
        <v>178832</v>
      </c>
      <c r="K20" s="60"/>
      <c r="L20" s="60">
        <v>2477014</v>
      </c>
      <c r="M20" s="60">
        <v>1281087</v>
      </c>
      <c r="N20" s="60">
        <v>3758101</v>
      </c>
      <c r="O20" s="60">
        <v>321912</v>
      </c>
      <c r="P20" s="60">
        <v>8104362</v>
      </c>
      <c r="Q20" s="60">
        <v>12347464</v>
      </c>
      <c r="R20" s="60">
        <v>20773738</v>
      </c>
      <c r="S20" s="60"/>
      <c r="T20" s="60"/>
      <c r="U20" s="60"/>
      <c r="V20" s="60"/>
      <c r="W20" s="60">
        <v>24710671</v>
      </c>
      <c r="X20" s="60">
        <v>9375003</v>
      </c>
      <c r="Y20" s="60">
        <v>15335668</v>
      </c>
      <c r="Z20" s="140">
        <v>163.58</v>
      </c>
      <c r="AA20" s="62">
        <v>42500000</v>
      </c>
    </row>
    <row r="21" spans="1:27" ht="12.75">
      <c r="A21" s="138" t="s">
        <v>90</v>
      </c>
      <c r="B21" s="136"/>
      <c r="C21" s="155">
        <v>27155038</v>
      </c>
      <c r="D21" s="155"/>
      <c r="E21" s="156">
        <v>56282000</v>
      </c>
      <c r="F21" s="60">
        <v>92504706</v>
      </c>
      <c r="G21" s="60"/>
      <c r="H21" s="60">
        <v>457940</v>
      </c>
      <c r="I21" s="60">
        <v>2009603</v>
      </c>
      <c r="J21" s="60">
        <v>2467543</v>
      </c>
      <c r="K21" s="60"/>
      <c r="L21" s="60">
        <v>2564467</v>
      </c>
      <c r="M21" s="60">
        <v>1872773</v>
      </c>
      <c r="N21" s="60">
        <v>4437240</v>
      </c>
      <c r="O21" s="60">
        <v>855344</v>
      </c>
      <c r="P21" s="60">
        <v>4238661</v>
      </c>
      <c r="Q21" s="60">
        <v>388025</v>
      </c>
      <c r="R21" s="60">
        <v>5482030</v>
      </c>
      <c r="S21" s="60"/>
      <c r="T21" s="60"/>
      <c r="U21" s="60"/>
      <c r="V21" s="60"/>
      <c r="W21" s="60">
        <v>12386813</v>
      </c>
      <c r="X21" s="60">
        <v>42211503</v>
      </c>
      <c r="Y21" s="60">
        <v>-29824690</v>
      </c>
      <c r="Z21" s="140">
        <v>-70.66</v>
      </c>
      <c r="AA21" s="62">
        <v>92504706</v>
      </c>
    </row>
    <row r="22" spans="1:27" ht="12.75">
      <c r="A22" s="138" t="s">
        <v>91</v>
      </c>
      <c r="B22" s="136"/>
      <c r="C22" s="157">
        <v>8621696</v>
      </c>
      <c r="D22" s="157"/>
      <c r="E22" s="158">
        <v>2933947</v>
      </c>
      <c r="F22" s="159">
        <v>3203371</v>
      </c>
      <c r="G22" s="159"/>
      <c r="H22" s="159">
        <v>660334</v>
      </c>
      <c r="I22" s="159"/>
      <c r="J22" s="159">
        <v>660334</v>
      </c>
      <c r="K22" s="159"/>
      <c r="L22" s="159">
        <v>1126833</v>
      </c>
      <c r="M22" s="159"/>
      <c r="N22" s="159">
        <v>1126833</v>
      </c>
      <c r="O22" s="159"/>
      <c r="P22" s="159"/>
      <c r="Q22" s="159">
        <v>1549726</v>
      </c>
      <c r="R22" s="159">
        <v>1549726</v>
      </c>
      <c r="S22" s="159"/>
      <c r="T22" s="159"/>
      <c r="U22" s="159"/>
      <c r="V22" s="159"/>
      <c r="W22" s="159">
        <v>3336893</v>
      </c>
      <c r="X22" s="159">
        <v>2200464</v>
      </c>
      <c r="Y22" s="159">
        <v>1136429</v>
      </c>
      <c r="Z22" s="141">
        <v>51.64</v>
      </c>
      <c r="AA22" s="225">
        <v>3203371</v>
      </c>
    </row>
    <row r="23" spans="1:27" ht="12.75">
      <c r="A23" s="138" t="s">
        <v>92</v>
      </c>
      <c r="B23" s="136"/>
      <c r="C23" s="155"/>
      <c r="D23" s="155"/>
      <c r="E23" s="156">
        <v>23409931</v>
      </c>
      <c r="F23" s="60">
        <v>34497614</v>
      </c>
      <c r="G23" s="60">
        <v>782651</v>
      </c>
      <c r="H23" s="60">
        <v>782651</v>
      </c>
      <c r="I23" s="60">
        <v>3091834</v>
      </c>
      <c r="J23" s="60">
        <v>4657136</v>
      </c>
      <c r="K23" s="60">
        <v>2244022</v>
      </c>
      <c r="L23" s="60">
        <v>5027204</v>
      </c>
      <c r="M23" s="60">
        <v>5311850</v>
      </c>
      <c r="N23" s="60">
        <v>12583076</v>
      </c>
      <c r="O23" s="60">
        <v>912148</v>
      </c>
      <c r="P23" s="60">
        <v>439679</v>
      </c>
      <c r="Q23" s="60">
        <v>4092730</v>
      </c>
      <c r="R23" s="60">
        <v>5444557</v>
      </c>
      <c r="S23" s="60"/>
      <c r="T23" s="60"/>
      <c r="U23" s="60"/>
      <c r="V23" s="60"/>
      <c r="W23" s="60">
        <v>22684769</v>
      </c>
      <c r="X23" s="60">
        <v>17557452</v>
      </c>
      <c r="Y23" s="60">
        <v>5127317</v>
      </c>
      <c r="Z23" s="140">
        <v>29.2</v>
      </c>
      <c r="AA23" s="62">
        <v>34497614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113957910</v>
      </c>
      <c r="D25" s="217">
        <f>+D5+D9+D15+D19+D24</f>
        <v>0</v>
      </c>
      <c r="E25" s="230">
        <f t="shared" si="4"/>
        <v>124298600</v>
      </c>
      <c r="F25" s="219">
        <f t="shared" si="4"/>
        <v>217897174</v>
      </c>
      <c r="G25" s="219">
        <f t="shared" si="4"/>
        <v>782651</v>
      </c>
      <c r="H25" s="219">
        <f t="shared" si="4"/>
        <v>1900925</v>
      </c>
      <c r="I25" s="219">
        <f t="shared" si="4"/>
        <v>7066278</v>
      </c>
      <c r="J25" s="219">
        <f t="shared" si="4"/>
        <v>9749854</v>
      </c>
      <c r="K25" s="219">
        <f t="shared" si="4"/>
        <v>7273888</v>
      </c>
      <c r="L25" s="219">
        <f t="shared" si="4"/>
        <v>13078808</v>
      </c>
      <c r="M25" s="219">
        <f t="shared" si="4"/>
        <v>14415496</v>
      </c>
      <c r="N25" s="219">
        <f t="shared" si="4"/>
        <v>34768192</v>
      </c>
      <c r="O25" s="219">
        <f t="shared" si="4"/>
        <v>2487599</v>
      </c>
      <c r="P25" s="219">
        <f t="shared" si="4"/>
        <v>16354655</v>
      </c>
      <c r="Q25" s="219">
        <f t="shared" si="4"/>
        <v>28647646</v>
      </c>
      <c r="R25" s="219">
        <f t="shared" si="4"/>
        <v>47489900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92007946</v>
      </c>
      <c r="X25" s="219">
        <f t="shared" si="4"/>
        <v>94142451</v>
      </c>
      <c r="Y25" s="219">
        <f t="shared" si="4"/>
        <v>-2134505</v>
      </c>
      <c r="Z25" s="231">
        <f>+IF(X25&lt;&gt;0,+(Y25/X25)*100,0)</f>
        <v>-2.2673140303092385</v>
      </c>
      <c r="AA25" s="232">
        <f>+AA5+AA9+AA15+AA19+AA24</f>
        <v>217897174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70926306</v>
      </c>
      <c r="D28" s="155"/>
      <c r="E28" s="156">
        <v>94056600</v>
      </c>
      <c r="F28" s="60">
        <v>105667130</v>
      </c>
      <c r="G28" s="60">
        <v>782651</v>
      </c>
      <c r="H28" s="60">
        <v>782651</v>
      </c>
      <c r="I28" s="60">
        <v>6192815</v>
      </c>
      <c r="J28" s="60">
        <v>7758117</v>
      </c>
      <c r="K28" s="60">
        <v>4658721</v>
      </c>
      <c r="L28" s="60">
        <v>7185760</v>
      </c>
      <c r="M28" s="60">
        <v>9847806</v>
      </c>
      <c r="N28" s="60">
        <v>21692287</v>
      </c>
      <c r="O28" s="60">
        <v>1412143</v>
      </c>
      <c r="P28" s="60">
        <v>7276308</v>
      </c>
      <c r="Q28" s="60">
        <v>8753648</v>
      </c>
      <c r="R28" s="60">
        <v>17442099</v>
      </c>
      <c r="S28" s="60"/>
      <c r="T28" s="60"/>
      <c r="U28" s="60"/>
      <c r="V28" s="60"/>
      <c r="W28" s="60">
        <v>46892503</v>
      </c>
      <c r="X28" s="60">
        <v>94056600</v>
      </c>
      <c r="Y28" s="60">
        <v>-47164097</v>
      </c>
      <c r="Z28" s="140">
        <v>-50.14</v>
      </c>
      <c r="AA28" s="155">
        <v>105667130</v>
      </c>
    </row>
    <row r="29" spans="1:27" ht="12.75">
      <c r="A29" s="234" t="s">
        <v>134</v>
      </c>
      <c r="B29" s="136"/>
      <c r="C29" s="155">
        <v>21942458</v>
      </c>
      <c r="D29" s="155"/>
      <c r="E29" s="156">
        <v>26282000</v>
      </c>
      <c r="F29" s="60">
        <v>98270044</v>
      </c>
      <c r="G29" s="60"/>
      <c r="H29" s="60">
        <v>1118274</v>
      </c>
      <c r="I29" s="60">
        <v>675251</v>
      </c>
      <c r="J29" s="60">
        <v>1793525</v>
      </c>
      <c r="K29" s="60">
        <v>2615167</v>
      </c>
      <c r="L29" s="60">
        <v>4412609</v>
      </c>
      <c r="M29" s="60">
        <v>4235426</v>
      </c>
      <c r="N29" s="60">
        <v>11263202</v>
      </c>
      <c r="O29" s="60">
        <v>1047456</v>
      </c>
      <c r="P29" s="60">
        <v>9078347</v>
      </c>
      <c r="Q29" s="60">
        <v>19893998</v>
      </c>
      <c r="R29" s="60">
        <v>30019801</v>
      </c>
      <c r="S29" s="60"/>
      <c r="T29" s="60"/>
      <c r="U29" s="60"/>
      <c r="V29" s="60"/>
      <c r="W29" s="60">
        <v>43076528</v>
      </c>
      <c r="X29" s="60">
        <v>26282001</v>
      </c>
      <c r="Y29" s="60">
        <v>16794527</v>
      </c>
      <c r="Z29" s="140">
        <v>63.9</v>
      </c>
      <c r="AA29" s="62">
        <v>98270044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92868764</v>
      </c>
      <c r="D32" s="210">
        <f>SUM(D28:D31)</f>
        <v>0</v>
      </c>
      <c r="E32" s="211">
        <f t="shared" si="5"/>
        <v>120338600</v>
      </c>
      <c r="F32" s="77">
        <f t="shared" si="5"/>
        <v>203937174</v>
      </c>
      <c r="G32" s="77">
        <f t="shared" si="5"/>
        <v>782651</v>
      </c>
      <c r="H32" s="77">
        <f t="shared" si="5"/>
        <v>1900925</v>
      </c>
      <c r="I32" s="77">
        <f t="shared" si="5"/>
        <v>6868066</v>
      </c>
      <c r="J32" s="77">
        <f t="shared" si="5"/>
        <v>9551642</v>
      </c>
      <c r="K32" s="77">
        <f t="shared" si="5"/>
        <v>7273888</v>
      </c>
      <c r="L32" s="77">
        <f t="shared" si="5"/>
        <v>11598369</v>
      </c>
      <c r="M32" s="77">
        <f t="shared" si="5"/>
        <v>14083232</v>
      </c>
      <c r="N32" s="77">
        <f t="shared" si="5"/>
        <v>32955489</v>
      </c>
      <c r="O32" s="77">
        <f t="shared" si="5"/>
        <v>2459599</v>
      </c>
      <c r="P32" s="77">
        <f t="shared" si="5"/>
        <v>16354655</v>
      </c>
      <c r="Q32" s="77">
        <f t="shared" si="5"/>
        <v>28647646</v>
      </c>
      <c r="R32" s="77">
        <f t="shared" si="5"/>
        <v>47461900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89969031</v>
      </c>
      <c r="X32" s="77">
        <f t="shared" si="5"/>
        <v>120338601</v>
      </c>
      <c r="Y32" s="77">
        <f t="shared" si="5"/>
        <v>-30369570</v>
      </c>
      <c r="Z32" s="212">
        <f>+IF(X32&lt;&gt;0,+(Y32/X32)*100,0)</f>
        <v>-25.236765050974793</v>
      </c>
      <c r="AA32" s="79">
        <f>SUM(AA28:AA31)</f>
        <v>203937174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10000000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10000000</v>
      </c>
    </row>
    <row r="34" spans="1:27" ht="12.75">
      <c r="A34" s="237" t="s">
        <v>52</v>
      </c>
      <c r="B34" s="136" t="s">
        <v>138</v>
      </c>
      <c r="C34" s="155">
        <v>12837544</v>
      </c>
      <c r="D34" s="155"/>
      <c r="E34" s="156">
        <v>2500000</v>
      </c>
      <c r="F34" s="60"/>
      <c r="G34" s="60"/>
      <c r="H34" s="60"/>
      <c r="I34" s="60">
        <v>178832</v>
      </c>
      <c r="J34" s="60">
        <v>178832</v>
      </c>
      <c r="K34" s="60"/>
      <c r="L34" s="60">
        <v>1480439</v>
      </c>
      <c r="M34" s="60">
        <v>332264</v>
      </c>
      <c r="N34" s="60">
        <v>1812703</v>
      </c>
      <c r="O34" s="60"/>
      <c r="P34" s="60"/>
      <c r="Q34" s="60"/>
      <c r="R34" s="60"/>
      <c r="S34" s="60"/>
      <c r="T34" s="60"/>
      <c r="U34" s="60"/>
      <c r="V34" s="60"/>
      <c r="W34" s="60">
        <v>1991535</v>
      </c>
      <c r="X34" s="60">
        <v>1874997</v>
      </c>
      <c r="Y34" s="60">
        <v>116538</v>
      </c>
      <c r="Z34" s="140">
        <v>6.22</v>
      </c>
      <c r="AA34" s="62"/>
    </row>
    <row r="35" spans="1:27" ht="12.75">
      <c r="A35" s="237" t="s">
        <v>53</v>
      </c>
      <c r="B35" s="136"/>
      <c r="C35" s="155">
        <v>8251680</v>
      </c>
      <c r="D35" s="155"/>
      <c r="E35" s="156">
        <v>1460000</v>
      </c>
      <c r="F35" s="60">
        <v>3960000</v>
      </c>
      <c r="G35" s="60"/>
      <c r="H35" s="60"/>
      <c r="I35" s="60">
        <v>19380</v>
      </c>
      <c r="J35" s="60">
        <v>19380</v>
      </c>
      <c r="K35" s="60"/>
      <c r="L35" s="60"/>
      <c r="M35" s="60"/>
      <c r="N35" s="60"/>
      <c r="O35" s="60">
        <v>28000</v>
      </c>
      <c r="P35" s="60"/>
      <c r="Q35" s="60"/>
      <c r="R35" s="60">
        <v>28000</v>
      </c>
      <c r="S35" s="60"/>
      <c r="T35" s="60"/>
      <c r="U35" s="60"/>
      <c r="V35" s="60"/>
      <c r="W35" s="60">
        <v>47380</v>
      </c>
      <c r="X35" s="60">
        <v>1095003</v>
      </c>
      <c r="Y35" s="60">
        <v>-1047623</v>
      </c>
      <c r="Z35" s="140">
        <v>-95.67</v>
      </c>
      <c r="AA35" s="62">
        <v>3960000</v>
      </c>
    </row>
    <row r="36" spans="1:27" ht="12.75">
      <c r="A36" s="238" t="s">
        <v>139</v>
      </c>
      <c r="B36" s="149"/>
      <c r="C36" s="222">
        <f aca="true" t="shared" si="6" ref="C36:Y36">SUM(C32:C35)</f>
        <v>113957988</v>
      </c>
      <c r="D36" s="222">
        <f>SUM(D32:D35)</f>
        <v>0</v>
      </c>
      <c r="E36" s="218">
        <f t="shared" si="6"/>
        <v>124298600</v>
      </c>
      <c r="F36" s="220">
        <f t="shared" si="6"/>
        <v>217897174</v>
      </c>
      <c r="G36" s="220">
        <f t="shared" si="6"/>
        <v>782651</v>
      </c>
      <c r="H36" s="220">
        <f t="shared" si="6"/>
        <v>1900925</v>
      </c>
      <c r="I36" s="220">
        <f t="shared" si="6"/>
        <v>7066278</v>
      </c>
      <c r="J36" s="220">
        <f t="shared" si="6"/>
        <v>9749854</v>
      </c>
      <c r="K36" s="220">
        <f t="shared" si="6"/>
        <v>7273888</v>
      </c>
      <c r="L36" s="220">
        <f t="shared" si="6"/>
        <v>13078808</v>
      </c>
      <c r="M36" s="220">
        <f t="shared" si="6"/>
        <v>14415496</v>
      </c>
      <c r="N36" s="220">
        <f t="shared" si="6"/>
        <v>34768192</v>
      </c>
      <c r="O36" s="220">
        <f t="shared" si="6"/>
        <v>2487599</v>
      </c>
      <c r="P36" s="220">
        <f t="shared" si="6"/>
        <v>16354655</v>
      </c>
      <c r="Q36" s="220">
        <f t="shared" si="6"/>
        <v>28647646</v>
      </c>
      <c r="R36" s="220">
        <f t="shared" si="6"/>
        <v>47489900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92007946</v>
      </c>
      <c r="X36" s="220">
        <f t="shared" si="6"/>
        <v>123308601</v>
      </c>
      <c r="Y36" s="220">
        <f t="shared" si="6"/>
        <v>-31300655</v>
      </c>
      <c r="Z36" s="221">
        <f>+IF(X36&lt;&gt;0,+(Y36/X36)*100,0)</f>
        <v>-25.38399977467914</v>
      </c>
      <c r="AA36" s="239">
        <f>SUM(AA32:AA35)</f>
        <v>217897174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206443600</v>
      </c>
      <c r="D6" s="155"/>
      <c r="E6" s="59"/>
      <c r="F6" s="60"/>
      <c r="G6" s="60">
        <v>-5624694</v>
      </c>
      <c r="H6" s="60">
        <v>18900005</v>
      </c>
      <c r="I6" s="60">
        <v>25337900</v>
      </c>
      <c r="J6" s="60">
        <v>25337900</v>
      </c>
      <c r="K6" s="60">
        <v>221194604</v>
      </c>
      <c r="L6" s="60">
        <v>181656268</v>
      </c>
      <c r="M6" s="60">
        <v>197232389</v>
      </c>
      <c r="N6" s="60">
        <v>197232389</v>
      </c>
      <c r="O6" s="60"/>
      <c r="P6" s="60">
        <v>179627833</v>
      </c>
      <c r="Q6" s="60">
        <v>195499344</v>
      </c>
      <c r="R6" s="60">
        <v>195499344</v>
      </c>
      <c r="S6" s="60"/>
      <c r="T6" s="60"/>
      <c r="U6" s="60"/>
      <c r="V6" s="60"/>
      <c r="W6" s="60">
        <v>195499344</v>
      </c>
      <c r="X6" s="60"/>
      <c r="Y6" s="60">
        <v>195499344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197499456</v>
      </c>
      <c r="D8" s="155"/>
      <c r="E8" s="59">
        <v>242493131</v>
      </c>
      <c r="F8" s="60">
        <v>242493</v>
      </c>
      <c r="G8" s="60">
        <v>160727183</v>
      </c>
      <c r="H8" s="60">
        <v>186716830</v>
      </c>
      <c r="I8" s="60">
        <v>206595370</v>
      </c>
      <c r="J8" s="60">
        <v>206595370</v>
      </c>
      <c r="K8" s="60">
        <v>227297370</v>
      </c>
      <c r="L8" s="60">
        <v>154818683</v>
      </c>
      <c r="M8" s="60">
        <v>143406513</v>
      </c>
      <c r="N8" s="60">
        <v>143406513</v>
      </c>
      <c r="O8" s="60"/>
      <c r="P8" s="60">
        <v>167097266</v>
      </c>
      <c r="Q8" s="60">
        <v>220536219</v>
      </c>
      <c r="R8" s="60">
        <v>220536219</v>
      </c>
      <c r="S8" s="60"/>
      <c r="T8" s="60"/>
      <c r="U8" s="60"/>
      <c r="V8" s="60"/>
      <c r="W8" s="60">
        <v>220536219</v>
      </c>
      <c r="X8" s="60">
        <v>181870</v>
      </c>
      <c r="Y8" s="60">
        <v>220354349</v>
      </c>
      <c r="Z8" s="140">
        <v>121160.36</v>
      </c>
      <c r="AA8" s="62">
        <v>242493</v>
      </c>
    </row>
    <row r="9" spans="1:27" ht="12.75">
      <c r="A9" s="249" t="s">
        <v>146</v>
      </c>
      <c r="B9" s="182"/>
      <c r="C9" s="155">
        <v>4280794</v>
      </c>
      <c r="D9" s="155"/>
      <c r="E9" s="59">
        <v>27809369</v>
      </c>
      <c r="F9" s="60">
        <v>27809</v>
      </c>
      <c r="G9" s="60">
        <v>94730626</v>
      </c>
      <c r="H9" s="60">
        <v>98030741</v>
      </c>
      <c r="I9" s="60">
        <v>97631262</v>
      </c>
      <c r="J9" s="60">
        <v>97631262</v>
      </c>
      <c r="K9" s="60">
        <v>92028387</v>
      </c>
      <c r="L9" s="60">
        <v>91730336</v>
      </c>
      <c r="M9" s="60">
        <v>91245165</v>
      </c>
      <c r="N9" s="60">
        <v>91245165</v>
      </c>
      <c r="O9" s="60"/>
      <c r="P9" s="60">
        <v>85187252</v>
      </c>
      <c r="Q9" s="60">
        <v>88464063</v>
      </c>
      <c r="R9" s="60">
        <v>88464063</v>
      </c>
      <c r="S9" s="60"/>
      <c r="T9" s="60"/>
      <c r="U9" s="60"/>
      <c r="V9" s="60"/>
      <c r="W9" s="60">
        <v>88464063</v>
      </c>
      <c r="X9" s="60">
        <v>20857</v>
      </c>
      <c r="Y9" s="60">
        <v>88443206</v>
      </c>
      <c r="Z9" s="140">
        <v>424045.67</v>
      </c>
      <c r="AA9" s="62">
        <v>27809</v>
      </c>
    </row>
    <row r="10" spans="1:27" ht="12.75">
      <c r="A10" s="249" t="s">
        <v>147</v>
      </c>
      <c r="B10" s="182"/>
      <c r="C10" s="155">
        <v>35208722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25179710</v>
      </c>
      <c r="D11" s="155"/>
      <c r="E11" s="59">
        <v>30848787</v>
      </c>
      <c r="F11" s="60">
        <v>30849</v>
      </c>
      <c r="G11" s="60">
        <v>25949657</v>
      </c>
      <c r="H11" s="60">
        <v>25180157</v>
      </c>
      <c r="I11" s="60">
        <v>25180157</v>
      </c>
      <c r="J11" s="60">
        <v>25180157</v>
      </c>
      <c r="K11" s="60">
        <v>25180157</v>
      </c>
      <c r="L11" s="60">
        <v>25180157</v>
      </c>
      <c r="M11" s="60">
        <v>25180157</v>
      </c>
      <c r="N11" s="60">
        <v>25180157</v>
      </c>
      <c r="O11" s="60"/>
      <c r="P11" s="60">
        <v>25180157</v>
      </c>
      <c r="Q11" s="60">
        <v>25180157</v>
      </c>
      <c r="R11" s="60">
        <v>25180157</v>
      </c>
      <c r="S11" s="60"/>
      <c r="T11" s="60"/>
      <c r="U11" s="60"/>
      <c r="V11" s="60"/>
      <c r="W11" s="60">
        <v>25180157</v>
      </c>
      <c r="X11" s="60">
        <v>23137</v>
      </c>
      <c r="Y11" s="60">
        <v>25157020</v>
      </c>
      <c r="Z11" s="140">
        <v>108730.69</v>
      </c>
      <c r="AA11" s="62">
        <v>30849</v>
      </c>
    </row>
    <row r="12" spans="1:27" ht="12.75">
      <c r="A12" s="250" t="s">
        <v>56</v>
      </c>
      <c r="B12" s="251"/>
      <c r="C12" s="168">
        <f aca="true" t="shared" si="0" ref="C12:Y12">SUM(C6:C11)</f>
        <v>468612282</v>
      </c>
      <c r="D12" s="168">
        <f>SUM(D6:D11)</f>
        <v>0</v>
      </c>
      <c r="E12" s="72">
        <f t="shared" si="0"/>
        <v>301151287</v>
      </c>
      <c r="F12" s="73">
        <f t="shared" si="0"/>
        <v>301151</v>
      </c>
      <c r="G12" s="73">
        <f t="shared" si="0"/>
        <v>275782772</v>
      </c>
      <c r="H12" s="73">
        <f t="shared" si="0"/>
        <v>328827733</v>
      </c>
      <c r="I12" s="73">
        <f t="shared" si="0"/>
        <v>354744689</v>
      </c>
      <c r="J12" s="73">
        <f t="shared" si="0"/>
        <v>354744689</v>
      </c>
      <c r="K12" s="73">
        <f t="shared" si="0"/>
        <v>565700518</v>
      </c>
      <c r="L12" s="73">
        <f t="shared" si="0"/>
        <v>453385444</v>
      </c>
      <c r="M12" s="73">
        <f t="shared" si="0"/>
        <v>457064224</v>
      </c>
      <c r="N12" s="73">
        <f t="shared" si="0"/>
        <v>457064224</v>
      </c>
      <c r="O12" s="73">
        <f t="shared" si="0"/>
        <v>0</v>
      </c>
      <c r="P12" s="73">
        <f t="shared" si="0"/>
        <v>457092508</v>
      </c>
      <c r="Q12" s="73">
        <f t="shared" si="0"/>
        <v>529679783</v>
      </c>
      <c r="R12" s="73">
        <f t="shared" si="0"/>
        <v>529679783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529679783</v>
      </c>
      <c r="X12" s="73">
        <f t="shared" si="0"/>
        <v>225864</v>
      </c>
      <c r="Y12" s="73">
        <f t="shared" si="0"/>
        <v>529453919</v>
      </c>
      <c r="Z12" s="170">
        <f>+IF(X12&lt;&gt;0,+(Y12/X12)*100,0)</f>
        <v>234412.70808982395</v>
      </c>
      <c r="AA12" s="74">
        <f>SUM(AA6:AA11)</f>
        <v>301151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166483362</v>
      </c>
      <c r="H16" s="159">
        <v>234973121</v>
      </c>
      <c r="I16" s="159">
        <v>277653501</v>
      </c>
      <c r="J16" s="60">
        <v>277653501</v>
      </c>
      <c r="K16" s="159">
        <v>51124277</v>
      </c>
      <c r="L16" s="159">
        <v>51478233</v>
      </c>
      <c r="M16" s="60">
        <v>52181891</v>
      </c>
      <c r="N16" s="159">
        <v>52181891</v>
      </c>
      <c r="O16" s="159"/>
      <c r="P16" s="159">
        <v>50000000</v>
      </c>
      <c r="Q16" s="60">
        <v>50000000</v>
      </c>
      <c r="R16" s="159">
        <v>50000000</v>
      </c>
      <c r="S16" s="159"/>
      <c r="T16" s="60"/>
      <c r="U16" s="159"/>
      <c r="V16" s="159"/>
      <c r="W16" s="159">
        <v>50000000</v>
      </c>
      <c r="X16" s="60"/>
      <c r="Y16" s="159">
        <v>50000000</v>
      </c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3020210698</v>
      </c>
      <c r="D19" s="155"/>
      <c r="E19" s="59">
        <v>3083681778</v>
      </c>
      <c r="F19" s="60">
        <v>3147020</v>
      </c>
      <c r="G19" s="60">
        <v>1060779091</v>
      </c>
      <c r="H19" s="60">
        <v>2837243964</v>
      </c>
      <c r="I19" s="60">
        <v>3022828154</v>
      </c>
      <c r="J19" s="60">
        <v>3022828154</v>
      </c>
      <c r="K19" s="60">
        <v>3029560100</v>
      </c>
      <c r="L19" s="60">
        <v>3042301185</v>
      </c>
      <c r="M19" s="60">
        <v>3053761979</v>
      </c>
      <c r="N19" s="60">
        <v>3053761979</v>
      </c>
      <c r="O19" s="60"/>
      <c r="P19" s="60">
        <v>3077278240</v>
      </c>
      <c r="Q19" s="60">
        <v>3102464854</v>
      </c>
      <c r="R19" s="60">
        <v>3102464854</v>
      </c>
      <c r="S19" s="60"/>
      <c r="T19" s="60"/>
      <c r="U19" s="60"/>
      <c r="V19" s="60"/>
      <c r="W19" s="60">
        <v>3102464854</v>
      </c>
      <c r="X19" s="60">
        <v>2360265</v>
      </c>
      <c r="Y19" s="60">
        <v>3100104589</v>
      </c>
      <c r="Z19" s="140">
        <v>131345.62</v>
      </c>
      <c r="AA19" s="62">
        <v>3147020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2307612</v>
      </c>
      <c r="D22" s="155"/>
      <c r="E22" s="59">
        <v>2774902</v>
      </c>
      <c r="F22" s="60">
        <v>2775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2081</v>
      </c>
      <c r="Y22" s="60">
        <v>-2081</v>
      </c>
      <c r="Z22" s="140">
        <v>-100</v>
      </c>
      <c r="AA22" s="62">
        <v>2775</v>
      </c>
    </row>
    <row r="23" spans="1:27" ht="12.75">
      <c r="A23" s="249" t="s">
        <v>158</v>
      </c>
      <c r="B23" s="182"/>
      <c r="C23" s="155">
        <v>197084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3022715394</v>
      </c>
      <c r="D24" s="168">
        <f>SUM(D15:D23)</f>
        <v>0</v>
      </c>
      <c r="E24" s="76">
        <f t="shared" si="1"/>
        <v>3086456680</v>
      </c>
      <c r="F24" s="77">
        <f t="shared" si="1"/>
        <v>3149795</v>
      </c>
      <c r="G24" s="77">
        <f t="shared" si="1"/>
        <v>1227262453</v>
      </c>
      <c r="H24" s="77">
        <f t="shared" si="1"/>
        <v>3072217085</v>
      </c>
      <c r="I24" s="77">
        <f t="shared" si="1"/>
        <v>3300481655</v>
      </c>
      <c r="J24" s="77">
        <f t="shared" si="1"/>
        <v>3300481655</v>
      </c>
      <c r="K24" s="77">
        <f t="shared" si="1"/>
        <v>3080684377</v>
      </c>
      <c r="L24" s="77">
        <f t="shared" si="1"/>
        <v>3093779418</v>
      </c>
      <c r="M24" s="77">
        <f t="shared" si="1"/>
        <v>3105943870</v>
      </c>
      <c r="N24" s="77">
        <f t="shared" si="1"/>
        <v>3105943870</v>
      </c>
      <c r="O24" s="77">
        <f t="shared" si="1"/>
        <v>0</v>
      </c>
      <c r="P24" s="77">
        <f t="shared" si="1"/>
        <v>3127278240</v>
      </c>
      <c r="Q24" s="77">
        <f t="shared" si="1"/>
        <v>3152464854</v>
      </c>
      <c r="R24" s="77">
        <f t="shared" si="1"/>
        <v>3152464854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3152464854</v>
      </c>
      <c r="X24" s="77">
        <f t="shared" si="1"/>
        <v>2362346</v>
      </c>
      <c r="Y24" s="77">
        <f t="shared" si="1"/>
        <v>3150102508</v>
      </c>
      <c r="Z24" s="212">
        <f>+IF(X24&lt;&gt;0,+(Y24/X24)*100,0)</f>
        <v>133346.36450376024</v>
      </c>
      <c r="AA24" s="79">
        <f>SUM(AA15:AA23)</f>
        <v>3149795</v>
      </c>
    </row>
    <row r="25" spans="1:27" ht="12.75">
      <c r="A25" s="250" t="s">
        <v>159</v>
      </c>
      <c r="B25" s="251"/>
      <c r="C25" s="168">
        <f aca="true" t="shared" si="2" ref="C25:Y25">+C12+C24</f>
        <v>3491327676</v>
      </c>
      <c r="D25" s="168">
        <f>+D12+D24</f>
        <v>0</v>
      </c>
      <c r="E25" s="72">
        <f t="shared" si="2"/>
        <v>3387607967</v>
      </c>
      <c r="F25" s="73">
        <f t="shared" si="2"/>
        <v>3450946</v>
      </c>
      <c r="G25" s="73">
        <f t="shared" si="2"/>
        <v>1503045225</v>
      </c>
      <c r="H25" s="73">
        <f t="shared" si="2"/>
        <v>3401044818</v>
      </c>
      <c r="I25" s="73">
        <f t="shared" si="2"/>
        <v>3655226344</v>
      </c>
      <c r="J25" s="73">
        <f t="shared" si="2"/>
        <v>3655226344</v>
      </c>
      <c r="K25" s="73">
        <f t="shared" si="2"/>
        <v>3646384895</v>
      </c>
      <c r="L25" s="73">
        <f t="shared" si="2"/>
        <v>3547164862</v>
      </c>
      <c r="M25" s="73">
        <f t="shared" si="2"/>
        <v>3563008094</v>
      </c>
      <c r="N25" s="73">
        <f t="shared" si="2"/>
        <v>3563008094</v>
      </c>
      <c r="O25" s="73">
        <f t="shared" si="2"/>
        <v>0</v>
      </c>
      <c r="P25" s="73">
        <f t="shared" si="2"/>
        <v>3584370748</v>
      </c>
      <c r="Q25" s="73">
        <f t="shared" si="2"/>
        <v>3682144637</v>
      </c>
      <c r="R25" s="73">
        <f t="shared" si="2"/>
        <v>3682144637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3682144637</v>
      </c>
      <c r="X25" s="73">
        <f t="shared" si="2"/>
        <v>2588210</v>
      </c>
      <c r="Y25" s="73">
        <f t="shared" si="2"/>
        <v>3679556427</v>
      </c>
      <c r="Z25" s="170">
        <f>+IF(X25&lt;&gt;0,+(Y25/X25)*100,0)</f>
        <v>142166.06948431543</v>
      </c>
      <c r="AA25" s="74">
        <f>+AA12+AA24</f>
        <v>3450946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353697690</v>
      </c>
      <c r="F29" s="60">
        <v>354791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266093</v>
      </c>
      <c r="Y29" s="60">
        <v>-266093</v>
      </c>
      <c r="Z29" s="140">
        <v>-100</v>
      </c>
      <c r="AA29" s="62">
        <v>354791</v>
      </c>
    </row>
    <row r="30" spans="1:27" ht="12.75">
      <c r="A30" s="249" t="s">
        <v>52</v>
      </c>
      <c r="B30" s="182"/>
      <c r="C30" s="155">
        <v>5987395</v>
      </c>
      <c r="D30" s="155"/>
      <c r="E30" s="59">
        <v>5464336</v>
      </c>
      <c r="F30" s="60">
        <v>5464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4098</v>
      </c>
      <c r="Y30" s="60">
        <v>-4098</v>
      </c>
      <c r="Z30" s="140">
        <v>-100</v>
      </c>
      <c r="AA30" s="62">
        <v>5464</v>
      </c>
    </row>
    <row r="31" spans="1:27" ht="12.75">
      <c r="A31" s="249" t="s">
        <v>163</v>
      </c>
      <c r="B31" s="182"/>
      <c r="C31" s="155">
        <v>13664460</v>
      </c>
      <c r="D31" s="155"/>
      <c r="E31" s="59">
        <v>12686551</v>
      </c>
      <c r="F31" s="60">
        <v>12687</v>
      </c>
      <c r="G31" s="60">
        <v>14230871</v>
      </c>
      <c r="H31" s="60">
        <v>14300452</v>
      </c>
      <c r="I31" s="60">
        <v>14230374</v>
      </c>
      <c r="J31" s="60">
        <v>14230374</v>
      </c>
      <c r="K31" s="60">
        <v>14434680</v>
      </c>
      <c r="L31" s="60">
        <v>14514880</v>
      </c>
      <c r="M31" s="60">
        <v>14602042</v>
      </c>
      <c r="N31" s="60">
        <v>14602042</v>
      </c>
      <c r="O31" s="60"/>
      <c r="P31" s="60">
        <v>14715395</v>
      </c>
      <c r="Q31" s="60">
        <v>15161821</v>
      </c>
      <c r="R31" s="60">
        <v>15161821</v>
      </c>
      <c r="S31" s="60"/>
      <c r="T31" s="60"/>
      <c r="U31" s="60"/>
      <c r="V31" s="60"/>
      <c r="W31" s="60">
        <v>15161821</v>
      </c>
      <c r="X31" s="60">
        <v>9515</v>
      </c>
      <c r="Y31" s="60">
        <v>15152306</v>
      </c>
      <c r="Z31" s="140">
        <v>159246.52</v>
      </c>
      <c r="AA31" s="62">
        <v>12687</v>
      </c>
    </row>
    <row r="32" spans="1:27" ht="12.75">
      <c r="A32" s="249" t="s">
        <v>164</v>
      </c>
      <c r="B32" s="182"/>
      <c r="C32" s="155">
        <v>591369586</v>
      </c>
      <c r="D32" s="155"/>
      <c r="E32" s="59">
        <v>89169000</v>
      </c>
      <c r="F32" s="60">
        <v>89169</v>
      </c>
      <c r="G32" s="60">
        <v>355111116</v>
      </c>
      <c r="H32" s="60">
        <v>579171194</v>
      </c>
      <c r="I32" s="60">
        <v>649313892</v>
      </c>
      <c r="J32" s="60">
        <v>649313892</v>
      </c>
      <c r="K32" s="60">
        <v>644195520</v>
      </c>
      <c r="L32" s="60">
        <v>623939201</v>
      </c>
      <c r="M32" s="60">
        <v>610895000</v>
      </c>
      <c r="N32" s="60">
        <v>610895000</v>
      </c>
      <c r="O32" s="60"/>
      <c r="P32" s="60">
        <v>634573961</v>
      </c>
      <c r="Q32" s="60">
        <v>663749983</v>
      </c>
      <c r="R32" s="60">
        <v>663749983</v>
      </c>
      <c r="S32" s="60"/>
      <c r="T32" s="60"/>
      <c r="U32" s="60"/>
      <c r="V32" s="60"/>
      <c r="W32" s="60">
        <v>663749983</v>
      </c>
      <c r="X32" s="60">
        <v>66877</v>
      </c>
      <c r="Y32" s="60">
        <v>663683106</v>
      </c>
      <c r="Z32" s="140">
        <v>992393.66</v>
      </c>
      <c r="AA32" s="62">
        <v>89169</v>
      </c>
    </row>
    <row r="33" spans="1:27" ht="12.75">
      <c r="A33" s="249" t="s">
        <v>165</v>
      </c>
      <c r="B33" s="182"/>
      <c r="C33" s="155">
        <v>31241548</v>
      </c>
      <c r="D33" s="155"/>
      <c r="E33" s="59">
        <v>23386618</v>
      </c>
      <c r="F33" s="60">
        <v>23387</v>
      </c>
      <c r="G33" s="60">
        <v>32403065</v>
      </c>
      <c r="H33" s="60">
        <v>34965629</v>
      </c>
      <c r="I33" s="60">
        <v>34965629</v>
      </c>
      <c r="J33" s="60">
        <v>34965629</v>
      </c>
      <c r="K33" s="60">
        <v>34965629</v>
      </c>
      <c r="L33" s="60">
        <v>34965629</v>
      </c>
      <c r="M33" s="60">
        <v>34965629</v>
      </c>
      <c r="N33" s="60">
        <v>34965629</v>
      </c>
      <c r="O33" s="60"/>
      <c r="P33" s="60">
        <v>34965629</v>
      </c>
      <c r="Q33" s="60">
        <v>34965629</v>
      </c>
      <c r="R33" s="60">
        <v>34965629</v>
      </c>
      <c r="S33" s="60"/>
      <c r="T33" s="60"/>
      <c r="U33" s="60"/>
      <c r="V33" s="60"/>
      <c r="W33" s="60">
        <v>34965629</v>
      </c>
      <c r="X33" s="60">
        <v>17540</v>
      </c>
      <c r="Y33" s="60">
        <v>34948089</v>
      </c>
      <c r="Z33" s="140">
        <v>199247.94</v>
      </c>
      <c r="AA33" s="62">
        <v>23387</v>
      </c>
    </row>
    <row r="34" spans="1:27" ht="12.75">
      <c r="A34" s="250" t="s">
        <v>58</v>
      </c>
      <c r="B34" s="251"/>
      <c r="C34" s="168">
        <f aca="true" t="shared" si="3" ref="C34:Y34">SUM(C29:C33)</f>
        <v>642262989</v>
      </c>
      <c r="D34" s="168">
        <f>SUM(D29:D33)</f>
        <v>0</v>
      </c>
      <c r="E34" s="72">
        <f t="shared" si="3"/>
        <v>484404195</v>
      </c>
      <c r="F34" s="73">
        <f t="shared" si="3"/>
        <v>485498</v>
      </c>
      <c r="G34" s="73">
        <f t="shared" si="3"/>
        <v>401745052</v>
      </c>
      <c r="H34" s="73">
        <f t="shared" si="3"/>
        <v>628437275</v>
      </c>
      <c r="I34" s="73">
        <f t="shared" si="3"/>
        <v>698509895</v>
      </c>
      <c r="J34" s="73">
        <f t="shared" si="3"/>
        <v>698509895</v>
      </c>
      <c r="K34" s="73">
        <f t="shared" si="3"/>
        <v>693595829</v>
      </c>
      <c r="L34" s="73">
        <f t="shared" si="3"/>
        <v>673419710</v>
      </c>
      <c r="M34" s="73">
        <f t="shared" si="3"/>
        <v>660462671</v>
      </c>
      <c r="N34" s="73">
        <f t="shared" si="3"/>
        <v>660462671</v>
      </c>
      <c r="O34" s="73">
        <f t="shared" si="3"/>
        <v>0</v>
      </c>
      <c r="P34" s="73">
        <f t="shared" si="3"/>
        <v>684254985</v>
      </c>
      <c r="Q34" s="73">
        <f t="shared" si="3"/>
        <v>713877433</v>
      </c>
      <c r="R34" s="73">
        <f t="shared" si="3"/>
        <v>713877433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713877433</v>
      </c>
      <c r="X34" s="73">
        <f t="shared" si="3"/>
        <v>364123</v>
      </c>
      <c r="Y34" s="73">
        <f t="shared" si="3"/>
        <v>713513310</v>
      </c>
      <c r="Z34" s="170">
        <f>+IF(X34&lt;&gt;0,+(Y34/X34)*100,0)</f>
        <v>195953.9249099892</v>
      </c>
      <c r="AA34" s="74">
        <f>SUM(AA29:AA33)</f>
        <v>485498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64074082</v>
      </c>
      <c r="D37" s="155"/>
      <c r="E37" s="59">
        <v>63990443</v>
      </c>
      <c r="F37" s="60">
        <v>63990</v>
      </c>
      <c r="G37" s="60">
        <v>70100312</v>
      </c>
      <c r="H37" s="60">
        <v>69985283</v>
      </c>
      <c r="I37" s="60">
        <v>68186072</v>
      </c>
      <c r="J37" s="60">
        <v>68186072</v>
      </c>
      <c r="K37" s="60">
        <v>68140449</v>
      </c>
      <c r="L37" s="60">
        <v>68033840</v>
      </c>
      <c r="M37" s="60">
        <v>67121194</v>
      </c>
      <c r="N37" s="60">
        <v>67121194</v>
      </c>
      <c r="O37" s="60"/>
      <c r="P37" s="60">
        <v>67014585</v>
      </c>
      <c r="Q37" s="60">
        <v>65088127</v>
      </c>
      <c r="R37" s="60">
        <v>65088127</v>
      </c>
      <c r="S37" s="60"/>
      <c r="T37" s="60"/>
      <c r="U37" s="60"/>
      <c r="V37" s="60"/>
      <c r="W37" s="60">
        <v>65088127</v>
      </c>
      <c r="X37" s="60">
        <v>47993</v>
      </c>
      <c r="Y37" s="60">
        <v>65040134</v>
      </c>
      <c r="Z37" s="140">
        <v>135520.04</v>
      </c>
      <c r="AA37" s="62">
        <v>63990</v>
      </c>
    </row>
    <row r="38" spans="1:27" ht="12.75">
      <c r="A38" s="249" t="s">
        <v>165</v>
      </c>
      <c r="B38" s="182"/>
      <c r="C38" s="155">
        <v>147148683</v>
      </c>
      <c r="D38" s="155"/>
      <c r="E38" s="59">
        <v>125934613</v>
      </c>
      <c r="F38" s="60">
        <v>125935</v>
      </c>
      <c r="G38" s="60">
        <v>149866049</v>
      </c>
      <c r="H38" s="60">
        <v>143424602</v>
      </c>
      <c r="I38" s="60">
        <v>143424602</v>
      </c>
      <c r="J38" s="60">
        <v>143424602</v>
      </c>
      <c r="K38" s="60">
        <v>143424602</v>
      </c>
      <c r="L38" s="60">
        <v>143424602</v>
      </c>
      <c r="M38" s="60">
        <v>143424602</v>
      </c>
      <c r="N38" s="60">
        <v>143424602</v>
      </c>
      <c r="O38" s="60"/>
      <c r="P38" s="60">
        <v>143424602</v>
      </c>
      <c r="Q38" s="60">
        <v>143424602</v>
      </c>
      <c r="R38" s="60">
        <v>143424602</v>
      </c>
      <c r="S38" s="60"/>
      <c r="T38" s="60"/>
      <c r="U38" s="60"/>
      <c r="V38" s="60"/>
      <c r="W38" s="60">
        <v>143424602</v>
      </c>
      <c r="X38" s="60">
        <v>94451</v>
      </c>
      <c r="Y38" s="60">
        <v>143330151</v>
      </c>
      <c r="Z38" s="140">
        <v>151750.8</v>
      </c>
      <c r="AA38" s="62">
        <v>125935</v>
      </c>
    </row>
    <row r="39" spans="1:27" ht="12.75">
      <c r="A39" s="250" t="s">
        <v>59</v>
      </c>
      <c r="B39" s="253"/>
      <c r="C39" s="168">
        <f aca="true" t="shared" si="4" ref="C39:Y39">SUM(C37:C38)</f>
        <v>211222765</v>
      </c>
      <c r="D39" s="168">
        <f>SUM(D37:D38)</f>
        <v>0</v>
      </c>
      <c r="E39" s="76">
        <f t="shared" si="4"/>
        <v>189925056</v>
      </c>
      <c r="F39" s="77">
        <f t="shared" si="4"/>
        <v>189925</v>
      </c>
      <c r="G39" s="77">
        <f t="shared" si="4"/>
        <v>219966361</v>
      </c>
      <c r="H39" s="77">
        <f t="shared" si="4"/>
        <v>213409885</v>
      </c>
      <c r="I39" s="77">
        <f t="shared" si="4"/>
        <v>211610674</v>
      </c>
      <c r="J39" s="77">
        <f t="shared" si="4"/>
        <v>211610674</v>
      </c>
      <c r="K39" s="77">
        <f t="shared" si="4"/>
        <v>211565051</v>
      </c>
      <c r="L39" s="77">
        <f t="shared" si="4"/>
        <v>211458442</v>
      </c>
      <c r="M39" s="77">
        <f t="shared" si="4"/>
        <v>210545796</v>
      </c>
      <c r="N39" s="77">
        <f t="shared" si="4"/>
        <v>210545796</v>
      </c>
      <c r="O39" s="77">
        <f t="shared" si="4"/>
        <v>0</v>
      </c>
      <c r="P39" s="77">
        <f t="shared" si="4"/>
        <v>210439187</v>
      </c>
      <c r="Q39" s="77">
        <f t="shared" si="4"/>
        <v>208512729</v>
      </c>
      <c r="R39" s="77">
        <f t="shared" si="4"/>
        <v>208512729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208512729</v>
      </c>
      <c r="X39" s="77">
        <f t="shared" si="4"/>
        <v>142444</v>
      </c>
      <c r="Y39" s="77">
        <f t="shared" si="4"/>
        <v>208370285</v>
      </c>
      <c r="Z39" s="212">
        <f>+IF(X39&lt;&gt;0,+(Y39/X39)*100,0)</f>
        <v>146282.24776052343</v>
      </c>
      <c r="AA39" s="79">
        <f>SUM(AA37:AA38)</f>
        <v>189925</v>
      </c>
    </row>
    <row r="40" spans="1:27" ht="12.75">
      <c r="A40" s="250" t="s">
        <v>167</v>
      </c>
      <c r="B40" s="251"/>
      <c r="C40" s="168">
        <f aca="true" t="shared" si="5" ref="C40:Y40">+C34+C39</f>
        <v>853485754</v>
      </c>
      <c r="D40" s="168">
        <f>+D34+D39</f>
        <v>0</v>
      </c>
      <c r="E40" s="72">
        <f t="shared" si="5"/>
        <v>674329251</v>
      </c>
      <c r="F40" s="73">
        <f t="shared" si="5"/>
        <v>675423</v>
      </c>
      <c r="G40" s="73">
        <f t="shared" si="5"/>
        <v>621711413</v>
      </c>
      <c r="H40" s="73">
        <f t="shared" si="5"/>
        <v>841847160</v>
      </c>
      <c r="I40" s="73">
        <f t="shared" si="5"/>
        <v>910120569</v>
      </c>
      <c r="J40" s="73">
        <f t="shared" si="5"/>
        <v>910120569</v>
      </c>
      <c r="K40" s="73">
        <f t="shared" si="5"/>
        <v>905160880</v>
      </c>
      <c r="L40" s="73">
        <f t="shared" si="5"/>
        <v>884878152</v>
      </c>
      <c r="M40" s="73">
        <f t="shared" si="5"/>
        <v>871008467</v>
      </c>
      <c r="N40" s="73">
        <f t="shared" si="5"/>
        <v>871008467</v>
      </c>
      <c r="O40" s="73">
        <f t="shared" si="5"/>
        <v>0</v>
      </c>
      <c r="P40" s="73">
        <f t="shared" si="5"/>
        <v>894694172</v>
      </c>
      <c r="Q40" s="73">
        <f t="shared" si="5"/>
        <v>922390162</v>
      </c>
      <c r="R40" s="73">
        <f t="shared" si="5"/>
        <v>922390162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922390162</v>
      </c>
      <c r="X40" s="73">
        <f t="shared" si="5"/>
        <v>506567</v>
      </c>
      <c r="Y40" s="73">
        <f t="shared" si="5"/>
        <v>921883595</v>
      </c>
      <c r="Z40" s="170">
        <f>+IF(X40&lt;&gt;0,+(Y40/X40)*100,0)</f>
        <v>181986.50820128433</v>
      </c>
      <c r="AA40" s="74">
        <f>+AA34+AA39</f>
        <v>675423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2637841922</v>
      </c>
      <c r="D42" s="257">
        <f>+D25-D40</f>
        <v>0</v>
      </c>
      <c r="E42" s="258">
        <f t="shared" si="6"/>
        <v>2713278716</v>
      </c>
      <c r="F42" s="259">
        <f t="shared" si="6"/>
        <v>2775523</v>
      </c>
      <c r="G42" s="259">
        <f t="shared" si="6"/>
        <v>881333812</v>
      </c>
      <c r="H42" s="259">
        <f t="shared" si="6"/>
        <v>2559197658</v>
      </c>
      <c r="I42" s="259">
        <f t="shared" si="6"/>
        <v>2745105775</v>
      </c>
      <c r="J42" s="259">
        <f t="shared" si="6"/>
        <v>2745105775</v>
      </c>
      <c r="K42" s="259">
        <f t="shared" si="6"/>
        <v>2741224015</v>
      </c>
      <c r="L42" s="259">
        <f t="shared" si="6"/>
        <v>2662286710</v>
      </c>
      <c r="M42" s="259">
        <f t="shared" si="6"/>
        <v>2691999627</v>
      </c>
      <c r="N42" s="259">
        <f t="shared" si="6"/>
        <v>2691999627</v>
      </c>
      <c r="O42" s="259">
        <f t="shared" si="6"/>
        <v>0</v>
      </c>
      <c r="P42" s="259">
        <f t="shared" si="6"/>
        <v>2689676576</v>
      </c>
      <c r="Q42" s="259">
        <f t="shared" si="6"/>
        <v>2759754475</v>
      </c>
      <c r="R42" s="259">
        <f t="shared" si="6"/>
        <v>2759754475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2759754475</v>
      </c>
      <c r="X42" s="259">
        <f t="shared" si="6"/>
        <v>2081643</v>
      </c>
      <c r="Y42" s="259">
        <f t="shared" si="6"/>
        <v>2757672832</v>
      </c>
      <c r="Z42" s="260">
        <f>+IF(X42&lt;&gt;0,+(Y42/X42)*100,0)</f>
        <v>132475.78148606652</v>
      </c>
      <c r="AA42" s="261">
        <f>+AA25-AA40</f>
        <v>2775523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2713278716</v>
      </c>
      <c r="F45" s="60">
        <v>2775523</v>
      </c>
      <c r="G45" s="60">
        <v>-1462708483</v>
      </c>
      <c r="H45" s="60">
        <v>215155363</v>
      </c>
      <c r="I45" s="60">
        <v>401063480</v>
      </c>
      <c r="J45" s="60">
        <v>401063480</v>
      </c>
      <c r="K45" s="60">
        <v>397181719</v>
      </c>
      <c r="L45" s="60">
        <v>318244415</v>
      </c>
      <c r="M45" s="60">
        <v>347957332</v>
      </c>
      <c r="N45" s="60">
        <v>347957332</v>
      </c>
      <c r="O45" s="60"/>
      <c r="P45" s="60">
        <v>345634281</v>
      </c>
      <c r="Q45" s="60">
        <v>415712180</v>
      </c>
      <c r="R45" s="60">
        <v>415712180</v>
      </c>
      <c r="S45" s="60"/>
      <c r="T45" s="60"/>
      <c r="U45" s="60"/>
      <c r="V45" s="60"/>
      <c r="W45" s="60">
        <v>415712180</v>
      </c>
      <c r="X45" s="60">
        <v>2081642</v>
      </c>
      <c r="Y45" s="60">
        <v>413630538</v>
      </c>
      <c r="Z45" s="139">
        <v>19870.4</v>
      </c>
      <c r="AA45" s="62">
        <v>2775523</v>
      </c>
    </row>
    <row r="46" spans="1:27" ht="12.75">
      <c r="A46" s="249" t="s">
        <v>171</v>
      </c>
      <c r="B46" s="182"/>
      <c r="C46" s="155">
        <v>2637841922</v>
      </c>
      <c r="D46" s="155"/>
      <c r="E46" s="59"/>
      <c r="F46" s="60"/>
      <c r="G46" s="60">
        <v>2344042295</v>
      </c>
      <c r="H46" s="60">
        <v>2344042295</v>
      </c>
      <c r="I46" s="60">
        <v>2344042295</v>
      </c>
      <c r="J46" s="60">
        <v>2344042295</v>
      </c>
      <c r="K46" s="60">
        <v>2344042295</v>
      </c>
      <c r="L46" s="60">
        <v>2344042295</v>
      </c>
      <c r="M46" s="60">
        <v>2344042295</v>
      </c>
      <c r="N46" s="60">
        <v>2344042295</v>
      </c>
      <c r="O46" s="60"/>
      <c r="P46" s="60">
        <v>2344042295</v>
      </c>
      <c r="Q46" s="60">
        <v>2344042295</v>
      </c>
      <c r="R46" s="60">
        <v>2344042295</v>
      </c>
      <c r="S46" s="60"/>
      <c r="T46" s="60"/>
      <c r="U46" s="60"/>
      <c r="V46" s="60"/>
      <c r="W46" s="60">
        <v>2344042295</v>
      </c>
      <c r="X46" s="60"/>
      <c r="Y46" s="60">
        <v>2344042295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2637841922</v>
      </c>
      <c r="D48" s="217">
        <f>SUM(D45:D47)</f>
        <v>0</v>
      </c>
      <c r="E48" s="264">
        <f t="shared" si="7"/>
        <v>2713278716</v>
      </c>
      <c r="F48" s="219">
        <f t="shared" si="7"/>
        <v>2775523</v>
      </c>
      <c r="G48" s="219">
        <f t="shared" si="7"/>
        <v>881333812</v>
      </c>
      <c r="H48" s="219">
        <f t="shared" si="7"/>
        <v>2559197658</v>
      </c>
      <c r="I48" s="219">
        <f t="shared" si="7"/>
        <v>2745105775</v>
      </c>
      <c r="J48" s="219">
        <f t="shared" si="7"/>
        <v>2745105775</v>
      </c>
      <c r="K48" s="219">
        <f t="shared" si="7"/>
        <v>2741224014</v>
      </c>
      <c r="L48" s="219">
        <f t="shared" si="7"/>
        <v>2662286710</v>
      </c>
      <c r="M48" s="219">
        <f t="shared" si="7"/>
        <v>2691999627</v>
      </c>
      <c r="N48" s="219">
        <f t="shared" si="7"/>
        <v>2691999627</v>
      </c>
      <c r="O48" s="219">
        <f t="shared" si="7"/>
        <v>0</v>
      </c>
      <c r="P48" s="219">
        <f t="shared" si="7"/>
        <v>2689676576</v>
      </c>
      <c r="Q48" s="219">
        <f t="shared" si="7"/>
        <v>2759754475</v>
      </c>
      <c r="R48" s="219">
        <f t="shared" si="7"/>
        <v>2759754475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2759754475</v>
      </c>
      <c r="X48" s="219">
        <f t="shared" si="7"/>
        <v>2081642</v>
      </c>
      <c r="Y48" s="219">
        <f t="shared" si="7"/>
        <v>2757672833</v>
      </c>
      <c r="Z48" s="265">
        <f>+IF(X48&lt;&gt;0,+(Y48/X48)*100,0)</f>
        <v>132475.84517414618</v>
      </c>
      <c r="AA48" s="232">
        <f>SUM(AA45:AA47)</f>
        <v>2775523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126211121</v>
      </c>
      <c r="D6" s="155"/>
      <c r="E6" s="59">
        <v>132576216</v>
      </c>
      <c r="F6" s="60">
        <v>126691000</v>
      </c>
      <c r="G6" s="60">
        <v>9613149</v>
      </c>
      <c r="H6" s="60">
        <v>14407447</v>
      </c>
      <c r="I6" s="60">
        <v>11045940</v>
      </c>
      <c r="J6" s="60">
        <v>35066536</v>
      </c>
      <c r="K6" s="60">
        <v>9562008</v>
      </c>
      <c r="L6" s="60">
        <v>6941764</v>
      </c>
      <c r="M6" s="60">
        <v>7594438</v>
      </c>
      <c r="N6" s="60">
        <v>24098210</v>
      </c>
      <c r="O6" s="60">
        <v>11163021</v>
      </c>
      <c r="P6" s="60">
        <v>13507660</v>
      </c>
      <c r="Q6" s="60">
        <v>11039067</v>
      </c>
      <c r="R6" s="60">
        <v>35709748</v>
      </c>
      <c r="S6" s="60"/>
      <c r="T6" s="60"/>
      <c r="U6" s="60"/>
      <c r="V6" s="60"/>
      <c r="W6" s="60">
        <v>94874494</v>
      </c>
      <c r="X6" s="60">
        <v>94245882</v>
      </c>
      <c r="Y6" s="60">
        <v>628612</v>
      </c>
      <c r="Z6" s="140">
        <v>0.67</v>
      </c>
      <c r="AA6" s="62">
        <v>126691000</v>
      </c>
    </row>
    <row r="7" spans="1:27" ht="12.75">
      <c r="A7" s="249" t="s">
        <v>32</v>
      </c>
      <c r="B7" s="182"/>
      <c r="C7" s="155">
        <v>467266681</v>
      </c>
      <c r="D7" s="155"/>
      <c r="E7" s="59">
        <v>539009256</v>
      </c>
      <c r="F7" s="60">
        <v>472217252</v>
      </c>
      <c r="G7" s="60">
        <v>38122242</v>
      </c>
      <c r="H7" s="60">
        <v>36660099</v>
      </c>
      <c r="I7" s="60">
        <v>43605794</v>
      </c>
      <c r="J7" s="60">
        <v>118388135</v>
      </c>
      <c r="K7" s="60">
        <v>42727494</v>
      </c>
      <c r="L7" s="60">
        <v>38638875</v>
      </c>
      <c r="M7" s="60">
        <v>32074407</v>
      </c>
      <c r="N7" s="60">
        <v>113440776</v>
      </c>
      <c r="O7" s="60">
        <v>46870059</v>
      </c>
      <c r="P7" s="60">
        <v>44686790</v>
      </c>
      <c r="Q7" s="60">
        <v>38531269</v>
      </c>
      <c r="R7" s="60">
        <v>130088118</v>
      </c>
      <c r="S7" s="60"/>
      <c r="T7" s="60"/>
      <c r="U7" s="60"/>
      <c r="V7" s="60"/>
      <c r="W7" s="60">
        <v>361917029</v>
      </c>
      <c r="X7" s="60">
        <v>359982660</v>
      </c>
      <c r="Y7" s="60">
        <v>1934369</v>
      </c>
      <c r="Z7" s="140">
        <v>0.54</v>
      </c>
      <c r="AA7" s="62">
        <v>472217252</v>
      </c>
    </row>
    <row r="8" spans="1:27" ht="12.75">
      <c r="A8" s="249" t="s">
        <v>178</v>
      </c>
      <c r="B8" s="182"/>
      <c r="C8" s="155">
        <v>46569822</v>
      </c>
      <c r="D8" s="155"/>
      <c r="E8" s="59">
        <v>58207932</v>
      </c>
      <c r="F8" s="60">
        <v>54149001</v>
      </c>
      <c r="G8" s="60">
        <v>3540926</v>
      </c>
      <c r="H8" s="60">
        <v>4871657</v>
      </c>
      <c r="I8" s="60">
        <v>4778582</v>
      </c>
      <c r="J8" s="60">
        <v>13191165</v>
      </c>
      <c r="K8" s="60">
        <v>2844395</v>
      </c>
      <c r="L8" s="60">
        <v>5572709</v>
      </c>
      <c r="M8" s="60">
        <v>3358913</v>
      </c>
      <c r="N8" s="60">
        <v>11776017</v>
      </c>
      <c r="O8" s="60">
        <v>3311414</v>
      </c>
      <c r="P8" s="60">
        <v>4048298</v>
      </c>
      <c r="Q8" s="60">
        <v>4376108</v>
      </c>
      <c r="R8" s="60">
        <v>11735820</v>
      </c>
      <c r="S8" s="60"/>
      <c r="T8" s="60"/>
      <c r="U8" s="60"/>
      <c r="V8" s="60"/>
      <c r="W8" s="60">
        <v>36703002</v>
      </c>
      <c r="X8" s="60">
        <v>37782420</v>
      </c>
      <c r="Y8" s="60">
        <v>-1079418</v>
      </c>
      <c r="Z8" s="140">
        <v>-2.86</v>
      </c>
      <c r="AA8" s="62">
        <v>54149001</v>
      </c>
    </row>
    <row r="9" spans="1:27" ht="12.75">
      <c r="A9" s="249" t="s">
        <v>179</v>
      </c>
      <c r="B9" s="182"/>
      <c r="C9" s="155">
        <v>309719291</v>
      </c>
      <c r="D9" s="155"/>
      <c r="E9" s="59">
        <v>251910399</v>
      </c>
      <c r="F9" s="60">
        <v>242953000</v>
      </c>
      <c r="G9" s="60">
        <v>69652000</v>
      </c>
      <c r="H9" s="60">
        <v>64919000</v>
      </c>
      <c r="I9" s="60">
        <v>5378000</v>
      </c>
      <c r="J9" s="60">
        <v>139949000</v>
      </c>
      <c r="K9" s="60"/>
      <c r="L9" s="60"/>
      <c r="M9" s="60">
        <v>56587000</v>
      </c>
      <c r="N9" s="60">
        <v>56587000</v>
      </c>
      <c r="O9" s="60">
        <v>488000</v>
      </c>
      <c r="P9" s="60">
        <v>1763488</v>
      </c>
      <c r="Q9" s="60">
        <v>41212000</v>
      </c>
      <c r="R9" s="60">
        <v>43463488</v>
      </c>
      <c r="S9" s="60"/>
      <c r="T9" s="60"/>
      <c r="U9" s="60"/>
      <c r="V9" s="60"/>
      <c r="W9" s="60">
        <v>239999488</v>
      </c>
      <c r="X9" s="60">
        <v>242953000</v>
      </c>
      <c r="Y9" s="60">
        <v>-2953512</v>
      </c>
      <c r="Z9" s="140">
        <v>-1.22</v>
      </c>
      <c r="AA9" s="62">
        <v>242953000</v>
      </c>
    </row>
    <row r="10" spans="1:27" ht="12.75">
      <c r="A10" s="249" t="s">
        <v>180</v>
      </c>
      <c r="B10" s="182"/>
      <c r="C10" s="155">
        <v>105870391</v>
      </c>
      <c r="D10" s="155"/>
      <c r="E10" s="59">
        <v>120338601</v>
      </c>
      <c r="F10" s="60">
        <v>213937135</v>
      </c>
      <c r="G10" s="60">
        <v>40849000</v>
      </c>
      <c r="H10" s="60">
        <v>26282000</v>
      </c>
      <c r="I10" s="60">
        <v>48500000</v>
      </c>
      <c r="J10" s="60">
        <v>115631000</v>
      </c>
      <c r="K10" s="60">
        <v>9000000</v>
      </c>
      <c r="L10" s="60"/>
      <c r="M10" s="60"/>
      <c r="N10" s="60">
        <v>9000000</v>
      </c>
      <c r="O10" s="60">
        <v>13855000</v>
      </c>
      <c r="P10" s="60"/>
      <c r="Q10" s="60">
        <v>46871000</v>
      </c>
      <c r="R10" s="60">
        <v>60726000</v>
      </c>
      <c r="S10" s="60"/>
      <c r="T10" s="60"/>
      <c r="U10" s="60"/>
      <c r="V10" s="60"/>
      <c r="W10" s="60">
        <v>185357000</v>
      </c>
      <c r="X10" s="60">
        <v>181882054</v>
      </c>
      <c r="Y10" s="60">
        <v>3474946</v>
      </c>
      <c r="Z10" s="140">
        <v>1.91</v>
      </c>
      <c r="AA10" s="62">
        <v>213937135</v>
      </c>
    </row>
    <row r="11" spans="1:27" ht="12.75">
      <c r="A11" s="249" t="s">
        <v>181</v>
      </c>
      <c r="B11" s="182"/>
      <c r="C11" s="155">
        <v>12842283</v>
      </c>
      <c r="D11" s="155"/>
      <c r="E11" s="59">
        <v>62552604</v>
      </c>
      <c r="F11" s="60">
        <v>18628690</v>
      </c>
      <c r="G11" s="60">
        <v>832460</v>
      </c>
      <c r="H11" s="60">
        <v>450150</v>
      </c>
      <c r="I11" s="60">
        <v>1046661</v>
      </c>
      <c r="J11" s="60">
        <v>2329271</v>
      </c>
      <c r="K11" s="60">
        <v>1482789</v>
      </c>
      <c r="L11" s="60">
        <v>1770831</v>
      </c>
      <c r="M11" s="60">
        <v>2517510</v>
      </c>
      <c r="N11" s="60">
        <v>5771130</v>
      </c>
      <c r="O11" s="60">
        <v>1863306</v>
      </c>
      <c r="P11" s="60">
        <v>357991</v>
      </c>
      <c r="Q11" s="60">
        <v>1101046</v>
      </c>
      <c r="R11" s="60">
        <v>3322343</v>
      </c>
      <c r="S11" s="60"/>
      <c r="T11" s="60"/>
      <c r="U11" s="60"/>
      <c r="V11" s="60"/>
      <c r="W11" s="60">
        <v>11422744</v>
      </c>
      <c r="X11" s="60">
        <v>14059229</v>
      </c>
      <c r="Y11" s="60">
        <v>-2636485</v>
      </c>
      <c r="Z11" s="140">
        <v>-18.75</v>
      </c>
      <c r="AA11" s="62">
        <v>18628690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-825466360</v>
      </c>
      <c r="D14" s="155"/>
      <c r="E14" s="59">
        <v>-1120108944</v>
      </c>
      <c r="F14" s="60">
        <v>-1083101101</v>
      </c>
      <c r="G14" s="60">
        <v>-184869861</v>
      </c>
      <c r="H14" s="60">
        <v>-52315881</v>
      </c>
      <c r="I14" s="60">
        <v>-76854832</v>
      </c>
      <c r="J14" s="60">
        <v>-314040574</v>
      </c>
      <c r="K14" s="60">
        <v>-78496233</v>
      </c>
      <c r="L14" s="60">
        <v>-70783511</v>
      </c>
      <c r="M14" s="60">
        <v>-64302548</v>
      </c>
      <c r="N14" s="60">
        <v>-213582292</v>
      </c>
      <c r="O14" s="60">
        <v>-68452943</v>
      </c>
      <c r="P14" s="60">
        <v>-67759485</v>
      </c>
      <c r="Q14" s="60">
        <v>-67530395</v>
      </c>
      <c r="R14" s="60">
        <v>-203742823</v>
      </c>
      <c r="S14" s="60"/>
      <c r="T14" s="60"/>
      <c r="U14" s="60"/>
      <c r="V14" s="60"/>
      <c r="W14" s="60">
        <v>-731365689</v>
      </c>
      <c r="X14" s="60">
        <v>-768676721</v>
      </c>
      <c r="Y14" s="60">
        <v>37311032</v>
      </c>
      <c r="Z14" s="140">
        <v>-4.85</v>
      </c>
      <c r="AA14" s="62">
        <v>-1083101101</v>
      </c>
    </row>
    <row r="15" spans="1:27" ht="12.75">
      <c r="A15" s="249" t="s">
        <v>40</v>
      </c>
      <c r="B15" s="182"/>
      <c r="C15" s="155">
        <v>-11820210</v>
      </c>
      <c r="D15" s="155"/>
      <c r="E15" s="59">
        <v>-12400000</v>
      </c>
      <c r="F15" s="60">
        <v>-25400000</v>
      </c>
      <c r="G15" s="60"/>
      <c r="H15" s="60">
        <v>-332909</v>
      </c>
      <c r="I15" s="60">
        <v>-3669369</v>
      </c>
      <c r="J15" s="60">
        <v>-4002278</v>
      </c>
      <c r="K15" s="60">
        <v>-2175319</v>
      </c>
      <c r="L15" s="60">
        <v>-21759</v>
      </c>
      <c r="M15" s="60">
        <v>-1189371</v>
      </c>
      <c r="N15" s="60">
        <v>-3386449</v>
      </c>
      <c r="O15" s="60">
        <v>-1993122</v>
      </c>
      <c r="P15" s="60">
        <v>-1929839</v>
      </c>
      <c r="Q15" s="60">
        <v>-3553560</v>
      </c>
      <c r="R15" s="60">
        <v>-7476521</v>
      </c>
      <c r="S15" s="60"/>
      <c r="T15" s="60"/>
      <c r="U15" s="60"/>
      <c r="V15" s="60"/>
      <c r="W15" s="60">
        <v>-14865248</v>
      </c>
      <c r="X15" s="60">
        <v>-14833766</v>
      </c>
      <c r="Y15" s="60">
        <v>-31482</v>
      </c>
      <c r="Z15" s="140">
        <v>0.21</v>
      </c>
      <c r="AA15" s="62">
        <v>-25400000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231193019</v>
      </c>
      <c r="D17" s="168">
        <f t="shared" si="0"/>
        <v>0</v>
      </c>
      <c r="E17" s="72">
        <f t="shared" si="0"/>
        <v>32086064</v>
      </c>
      <c r="F17" s="73">
        <f t="shared" si="0"/>
        <v>20074977</v>
      </c>
      <c r="G17" s="73">
        <f t="shared" si="0"/>
        <v>-22260084</v>
      </c>
      <c r="H17" s="73">
        <f t="shared" si="0"/>
        <v>94941563</v>
      </c>
      <c r="I17" s="73">
        <f t="shared" si="0"/>
        <v>33830776</v>
      </c>
      <c r="J17" s="73">
        <f t="shared" si="0"/>
        <v>106512255</v>
      </c>
      <c r="K17" s="73">
        <f t="shared" si="0"/>
        <v>-15054866</v>
      </c>
      <c r="L17" s="73">
        <f t="shared" si="0"/>
        <v>-17881091</v>
      </c>
      <c r="M17" s="73">
        <f t="shared" si="0"/>
        <v>36640349</v>
      </c>
      <c r="N17" s="73">
        <f t="shared" si="0"/>
        <v>3704392</v>
      </c>
      <c r="O17" s="73">
        <f t="shared" si="0"/>
        <v>7104735</v>
      </c>
      <c r="P17" s="73">
        <f t="shared" si="0"/>
        <v>-5325097</v>
      </c>
      <c r="Q17" s="73">
        <f t="shared" si="0"/>
        <v>72046535</v>
      </c>
      <c r="R17" s="73">
        <f t="shared" si="0"/>
        <v>73826173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184042820</v>
      </c>
      <c r="X17" s="73">
        <f t="shared" si="0"/>
        <v>147394758</v>
      </c>
      <c r="Y17" s="73">
        <f t="shared" si="0"/>
        <v>36648062</v>
      </c>
      <c r="Z17" s="170">
        <f>+IF(X17&lt;&gt;0,+(Y17/X17)*100,0)</f>
        <v>24.86388423664293</v>
      </c>
      <c r="AA17" s="74">
        <f>SUM(AA6:AA16)</f>
        <v>20074977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5800000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4171083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-113957988</v>
      </c>
      <c r="D26" s="155"/>
      <c r="E26" s="59">
        <v>-124298601</v>
      </c>
      <c r="F26" s="60">
        <v>-227707670</v>
      </c>
      <c r="G26" s="60">
        <v>-23324849</v>
      </c>
      <c r="H26" s="60">
        <v>-1900925</v>
      </c>
      <c r="I26" s="60">
        <v>-7046897</v>
      </c>
      <c r="J26" s="60">
        <v>-32272671</v>
      </c>
      <c r="K26" s="60">
        <v>-6678636</v>
      </c>
      <c r="L26" s="60">
        <v>-11426828</v>
      </c>
      <c r="M26" s="60">
        <v>-14229496</v>
      </c>
      <c r="N26" s="60">
        <v>-32334960</v>
      </c>
      <c r="O26" s="60">
        <v>-2487599</v>
      </c>
      <c r="P26" s="60">
        <v>-16354656</v>
      </c>
      <c r="Q26" s="60">
        <v>-2847646</v>
      </c>
      <c r="R26" s="60">
        <v>-21689901</v>
      </c>
      <c r="S26" s="60"/>
      <c r="T26" s="60"/>
      <c r="U26" s="60"/>
      <c r="V26" s="60"/>
      <c r="W26" s="60">
        <v>-86297532</v>
      </c>
      <c r="X26" s="60">
        <v>-119731832</v>
      </c>
      <c r="Y26" s="60">
        <v>33434300</v>
      </c>
      <c r="Z26" s="140">
        <v>-27.92</v>
      </c>
      <c r="AA26" s="62">
        <v>-227707670</v>
      </c>
    </row>
    <row r="27" spans="1:27" ht="12.75">
      <c r="A27" s="250" t="s">
        <v>192</v>
      </c>
      <c r="B27" s="251"/>
      <c r="C27" s="168">
        <f aca="true" t="shared" si="1" ref="C27:Y27">SUM(C21:C26)</f>
        <v>-103986905</v>
      </c>
      <c r="D27" s="168">
        <f>SUM(D21:D26)</f>
        <v>0</v>
      </c>
      <c r="E27" s="72">
        <f t="shared" si="1"/>
        <v>-124298601</v>
      </c>
      <c r="F27" s="73">
        <f t="shared" si="1"/>
        <v>-227707670</v>
      </c>
      <c r="G27" s="73">
        <f t="shared" si="1"/>
        <v>-23324849</v>
      </c>
      <c r="H27" s="73">
        <f t="shared" si="1"/>
        <v>-1900925</v>
      </c>
      <c r="I27" s="73">
        <f t="shared" si="1"/>
        <v>-7046897</v>
      </c>
      <c r="J27" s="73">
        <f t="shared" si="1"/>
        <v>-32272671</v>
      </c>
      <c r="K27" s="73">
        <f t="shared" si="1"/>
        <v>-6678636</v>
      </c>
      <c r="L27" s="73">
        <f t="shared" si="1"/>
        <v>-11426828</v>
      </c>
      <c r="M27" s="73">
        <f t="shared" si="1"/>
        <v>-14229496</v>
      </c>
      <c r="N27" s="73">
        <f t="shared" si="1"/>
        <v>-32334960</v>
      </c>
      <c r="O27" s="73">
        <f t="shared" si="1"/>
        <v>-2487599</v>
      </c>
      <c r="P27" s="73">
        <f t="shared" si="1"/>
        <v>-16354656</v>
      </c>
      <c r="Q27" s="73">
        <f t="shared" si="1"/>
        <v>-2847646</v>
      </c>
      <c r="R27" s="73">
        <f t="shared" si="1"/>
        <v>-21689901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-86297532</v>
      </c>
      <c r="X27" s="73">
        <f t="shared" si="1"/>
        <v>-119731832</v>
      </c>
      <c r="Y27" s="73">
        <f t="shared" si="1"/>
        <v>33434300</v>
      </c>
      <c r="Z27" s="170">
        <f>+IF(X27&lt;&gt;0,+(Y27/X27)*100,0)</f>
        <v>-27.92432007555017</v>
      </c>
      <c r="AA27" s="74">
        <f>SUM(AA21:AA26)</f>
        <v>-227707670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-5551680</v>
      </c>
      <c r="D35" s="155"/>
      <c r="E35" s="59">
        <v>-4887532</v>
      </c>
      <c r="F35" s="60">
        <v>-3655914</v>
      </c>
      <c r="G35" s="60"/>
      <c r="H35" s="60"/>
      <c r="I35" s="60">
        <v>-1761115</v>
      </c>
      <c r="J35" s="60">
        <v>-1761115</v>
      </c>
      <c r="K35" s="60"/>
      <c r="L35" s="60"/>
      <c r="M35" s="60">
        <v>-859342</v>
      </c>
      <c r="N35" s="60">
        <v>-859342</v>
      </c>
      <c r="O35" s="60"/>
      <c r="P35" s="60"/>
      <c r="Q35" s="60">
        <v>-941823</v>
      </c>
      <c r="R35" s="60">
        <v>-941823</v>
      </c>
      <c r="S35" s="60"/>
      <c r="T35" s="60"/>
      <c r="U35" s="60"/>
      <c r="V35" s="60"/>
      <c r="W35" s="60">
        <v>-3562280</v>
      </c>
      <c r="X35" s="60">
        <v>-2796572</v>
      </c>
      <c r="Y35" s="60">
        <v>-765708</v>
      </c>
      <c r="Z35" s="140">
        <v>27.38</v>
      </c>
      <c r="AA35" s="62">
        <v>-3655914</v>
      </c>
    </row>
    <row r="36" spans="1:27" ht="12.75">
      <c r="A36" s="250" t="s">
        <v>198</v>
      </c>
      <c r="B36" s="251"/>
      <c r="C36" s="168">
        <f aca="true" t="shared" si="2" ref="C36:Y36">SUM(C31:C35)</f>
        <v>-5551680</v>
      </c>
      <c r="D36" s="168">
        <f>SUM(D31:D35)</f>
        <v>0</v>
      </c>
      <c r="E36" s="72">
        <f t="shared" si="2"/>
        <v>-4887532</v>
      </c>
      <c r="F36" s="73">
        <f t="shared" si="2"/>
        <v>-3655914</v>
      </c>
      <c r="G36" s="73">
        <f t="shared" si="2"/>
        <v>0</v>
      </c>
      <c r="H36" s="73">
        <f t="shared" si="2"/>
        <v>0</v>
      </c>
      <c r="I36" s="73">
        <f t="shared" si="2"/>
        <v>-1761115</v>
      </c>
      <c r="J36" s="73">
        <f t="shared" si="2"/>
        <v>-1761115</v>
      </c>
      <c r="K36" s="73">
        <f t="shared" si="2"/>
        <v>0</v>
      </c>
      <c r="L36" s="73">
        <f t="shared" si="2"/>
        <v>0</v>
      </c>
      <c r="M36" s="73">
        <f t="shared" si="2"/>
        <v>-859342</v>
      </c>
      <c r="N36" s="73">
        <f t="shared" si="2"/>
        <v>-859342</v>
      </c>
      <c r="O36" s="73">
        <f t="shared" si="2"/>
        <v>0</v>
      </c>
      <c r="P36" s="73">
        <f t="shared" si="2"/>
        <v>0</v>
      </c>
      <c r="Q36" s="73">
        <f t="shared" si="2"/>
        <v>-941823</v>
      </c>
      <c r="R36" s="73">
        <f t="shared" si="2"/>
        <v>-941823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-3562280</v>
      </c>
      <c r="X36" s="73">
        <f t="shared" si="2"/>
        <v>-2796572</v>
      </c>
      <c r="Y36" s="73">
        <f t="shared" si="2"/>
        <v>-765708</v>
      </c>
      <c r="Z36" s="170">
        <f>+IF(X36&lt;&gt;0,+(Y36/X36)*100,0)</f>
        <v>27.380235516911416</v>
      </c>
      <c r="AA36" s="74">
        <f>SUM(AA31:AA35)</f>
        <v>-3655914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121654434</v>
      </c>
      <c r="D38" s="153">
        <f>+D17+D27+D36</f>
        <v>0</v>
      </c>
      <c r="E38" s="99">
        <f t="shared" si="3"/>
        <v>-97100069</v>
      </c>
      <c r="F38" s="100">
        <f t="shared" si="3"/>
        <v>-211288607</v>
      </c>
      <c r="G38" s="100">
        <f t="shared" si="3"/>
        <v>-45584933</v>
      </c>
      <c r="H38" s="100">
        <f t="shared" si="3"/>
        <v>93040638</v>
      </c>
      <c r="I38" s="100">
        <f t="shared" si="3"/>
        <v>25022764</v>
      </c>
      <c r="J38" s="100">
        <f t="shared" si="3"/>
        <v>72478469</v>
      </c>
      <c r="K38" s="100">
        <f t="shared" si="3"/>
        <v>-21733502</v>
      </c>
      <c r="L38" s="100">
        <f t="shared" si="3"/>
        <v>-29307919</v>
      </c>
      <c r="M38" s="100">
        <f t="shared" si="3"/>
        <v>21551511</v>
      </c>
      <c r="N38" s="100">
        <f t="shared" si="3"/>
        <v>-29489910</v>
      </c>
      <c r="O38" s="100">
        <f t="shared" si="3"/>
        <v>4617136</v>
      </c>
      <c r="P38" s="100">
        <f t="shared" si="3"/>
        <v>-21679753</v>
      </c>
      <c r="Q38" s="100">
        <f t="shared" si="3"/>
        <v>68257066</v>
      </c>
      <c r="R38" s="100">
        <f t="shared" si="3"/>
        <v>51194449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94183008</v>
      </c>
      <c r="X38" s="100">
        <f t="shared" si="3"/>
        <v>24866354</v>
      </c>
      <c r="Y38" s="100">
        <f t="shared" si="3"/>
        <v>69316654</v>
      </c>
      <c r="Z38" s="137">
        <f>+IF(X38&lt;&gt;0,+(Y38/X38)*100,0)</f>
        <v>278.75680527993774</v>
      </c>
      <c r="AA38" s="102">
        <f>+AA17+AA27+AA36</f>
        <v>-211288607</v>
      </c>
    </row>
    <row r="39" spans="1:27" ht="12.75">
      <c r="A39" s="249" t="s">
        <v>200</v>
      </c>
      <c r="B39" s="182"/>
      <c r="C39" s="153">
        <v>84789166</v>
      </c>
      <c r="D39" s="153"/>
      <c r="E39" s="99">
        <v>-256598125</v>
      </c>
      <c r="F39" s="100">
        <v>-69786630</v>
      </c>
      <c r="G39" s="100">
        <v>206443601</v>
      </c>
      <c r="H39" s="100">
        <v>160858668</v>
      </c>
      <c r="I39" s="100">
        <v>253899306</v>
      </c>
      <c r="J39" s="100">
        <v>206443601</v>
      </c>
      <c r="K39" s="100">
        <v>278922070</v>
      </c>
      <c r="L39" s="100">
        <v>257188568</v>
      </c>
      <c r="M39" s="100">
        <v>227880649</v>
      </c>
      <c r="N39" s="100">
        <v>278922070</v>
      </c>
      <c r="O39" s="100">
        <v>249432160</v>
      </c>
      <c r="P39" s="100">
        <v>254049296</v>
      </c>
      <c r="Q39" s="100">
        <v>232369543</v>
      </c>
      <c r="R39" s="100">
        <v>249432160</v>
      </c>
      <c r="S39" s="100"/>
      <c r="T39" s="100"/>
      <c r="U39" s="100"/>
      <c r="V39" s="100"/>
      <c r="W39" s="100">
        <v>206443601</v>
      </c>
      <c r="X39" s="100">
        <v>-69786630</v>
      </c>
      <c r="Y39" s="100">
        <v>276230231</v>
      </c>
      <c r="Z39" s="137">
        <v>-395.82</v>
      </c>
      <c r="AA39" s="102">
        <v>-69786630</v>
      </c>
    </row>
    <row r="40" spans="1:27" ht="12.75">
      <c r="A40" s="269" t="s">
        <v>201</v>
      </c>
      <c r="B40" s="256"/>
      <c r="C40" s="257">
        <v>206443600</v>
      </c>
      <c r="D40" s="257"/>
      <c r="E40" s="258">
        <v>-353698194</v>
      </c>
      <c r="F40" s="259">
        <v>-281075237</v>
      </c>
      <c r="G40" s="259">
        <v>160858668</v>
      </c>
      <c r="H40" s="259">
        <v>253899306</v>
      </c>
      <c r="I40" s="259">
        <v>278922070</v>
      </c>
      <c r="J40" s="259">
        <v>278922070</v>
      </c>
      <c r="K40" s="259">
        <v>257188568</v>
      </c>
      <c r="L40" s="259">
        <v>227880649</v>
      </c>
      <c r="M40" s="259">
        <v>249432160</v>
      </c>
      <c r="N40" s="259">
        <v>249432160</v>
      </c>
      <c r="O40" s="259">
        <v>254049296</v>
      </c>
      <c r="P40" s="259">
        <v>232369543</v>
      </c>
      <c r="Q40" s="259">
        <v>300626609</v>
      </c>
      <c r="R40" s="259">
        <v>300626609</v>
      </c>
      <c r="S40" s="259"/>
      <c r="T40" s="259"/>
      <c r="U40" s="259"/>
      <c r="V40" s="259"/>
      <c r="W40" s="259">
        <v>300626609</v>
      </c>
      <c r="X40" s="259">
        <v>-44920276</v>
      </c>
      <c r="Y40" s="259">
        <v>345546885</v>
      </c>
      <c r="Z40" s="260">
        <v>-769.24</v>
      </c>
      <c r="AA40" s="261">
        <v>-281075237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113957910</v>
      </c>
      <c r="D5" s="200">
        <f t="shared" si="0"/>
        <v>0</v>
      </c>
      <c r="E5" s="106">
        <f t="shared" si="0"/>
        <v>124298600</v>
      </c>
      <c r="F5" s="106">
        <f t="shared" si="0"/>
        <v>217897174</v>
      </c>
      <c r="G5" s="106">
        <f t="shared" si="0"/>
        <v>782651</v>
      </c>
      <c r="H5" s="106">
        <f t="shared" si="0"/>
        <v>1900925</v>
      </c>
      <c r="I5" s="106">
        <f t="shared" si="0"/>
        <v>7066278</v>
      </c>
      <c r="J5" s="106">
        <f t="shared" si="0"/>
        <v>9749854</v>
      </c>
      <c r="K5" s="106">
        <f t="shared" si="0"/>
        <v>7273888</v>
      </c>
      <c r="L5" s="106">
        <f t="shared" si="0"/>
        <v>13078808</v>
      </c>
      <c r="M5" s="106">
        <f t="shared" si="0"/>
        <v>14415496</v>
      </c>
      <c r="N5" s="106">
        <f t="shared" si="0"/>
        <v>34768192</v>
      </c>
      <c r="O5" s="106">
        <f t="shared" si="0"/>
        <v>2487599</v>
      </c>
      <c r="P5" s="106">
        <f t="shared" si="0"/>
        <v>16354655</v>
      </c>
      <c r="Q5" s="106">
        <f t="shared" si="0"/>
        <v>28647646</v>
      </c>
      <c r="R5" s="106">
        <f t="shared" si="0"/>
        <v>47489900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92007946</v>
      </c>
      <c r="X5" s="106">
        <f t="shared" si="0"/>
        <v>163422881</v>
      </c>
      <c r="Y5" s="106">
        <f t="shared" si="0"/>
        <v>-71414935</v>
      </c>
      <c r="Z5" s="201">
        <f>+IF(X5&lt;&gt;0,+(Y5/X5)*100,0)</f>
        <v>-43.69947131209858</v>
      </c>
      <c r="AA5" s="199">
        <f>SUM(AA11:AA18)</f>
        <v>217897174</v>
      </c>
    </row>
    <row r="6" spans="1:27" ht="12.75">
      <c r="A6" s="291" t="s">
        <v>205</v>
      </c>
      <c r="B6" s="142"/>
      <c r="C6" s="62">
        <v>24451276</v>
      </c>
      <c r="D6" s="156"/>
      <c r="E6" s="60">
        <v>13300000</v>
      </c>
      <c r="F6" s="60">
        <v>39431483</v>
      </c>
      <c r="G6" s="60"/>
      <c r="H6" s="60"/>
      <c r="I6" s="60">
        <v>1091378</v>
      </c>
      <c r="J6" s="60">
        <v>1091378</v>
      </c>
      <c r="K6" s="60">
        <v>2414699</v>
      </c>
      <c r="L6" s="60">
        <v>35148</v>
      </c>
      <c r="M6" s="60">
        <v>3316380</v>
      </c>
      <c r="N6" s="60">
        <v>5766227</v>
      </c>
      <c r="O6" s="60">
        <v>104783</v>
      </c>
      <c r="P6" s="60">
        <v>1425749</v>
      </c>
      <c r="Q6" s="60">
        <v>6412212</v>
      </c>
      <c r="R6" s="60">
        <v>7942744</v>
      </c>
      <c r="S6" s="60"/>
      <c r="T6" s="60"/>
      <c r="U6" s="60"/>
      <c r="V6" s="60"/>
      <c r="W6" s="60">
        <v>14800349</v>
      </c>
      <c r="X6" s="60">
        <v>29573612</v>
      </c>
      <c r="Y6" s="60">
        <v>-14773263</v>
      </c>
      <c r="Z6" s="140">
        <v>-49.95</v>
      </c>
      <c r="AA6" s="155">
        <v>39431483</v>
      </c>
    </row>
    <row r="7" spans="1:27" ht="12.75">
      <c r="A7" s="291" t="s">
        <v>206</v>
      </c>
      <c r="B7" s="142"/>
      <c r="C7" s="62">
        <v>27758722</v>
      </c>
      <c r="D7" s="156"/>
      <c r="E7" s="60"/>
      <c r="F7" s="60">
        <v>42500000</v>
      </c>
      <c r="G7" s="60"/>
      <c r="H7" s="60"/>
      <c r="I7" s="60">
        <v>178832</v>
      </c>
      <c r="J7" s="60">
        <v>178832</v>
      </c>
      <c r="K7" s="60"/>
      <c r="L7" s="60">
        <v>2477014</v>
      </c>
      <c r="M7" s="60">
        <v>1281087</v>
      </c>
      <c r="N7" s="60">
        <v>3758101</v>
      </c>
      <c r="O7" s="60">
        <v>321912</v>
      </c>
      <c r="P7" s="60">
        <v>8104362</v>
      </c>
      <c r="Q7" s="60">
        <v>12347464</v>
      </c>
      <c r="R7" s="60">
        <v>20773738</v>
      </c>
      <c r="S7" s="60"/>
      <c r="T7" s="60"/>
      <c r="U7" s="60"/>
      <c r="V7" s="60"/>
      <c r="W7" s="60">
        <v>24710671</v>
      </c>
      <c r="X7" s="60">
        <v>31875000</v>
      </c>
      <c r="Y7" s="60">
        <v>-7164329</v>
      </c>
      <c r="Z7" s="140">
        <v>-22.48</v>
      </c>
      <c r="AA7" s="155">
        <v>42500000</v>
      </c>
    </row>
    <row r="8" spans="1:27" ht="12.75">
      <c r="A8" s="291" t="s">
        <v>207</v>
      </c>
      <c r="B8" s="142"/>
      <c r="C8" s="62">
        <v>27155038</v>
      </c>
      <c r="D8" s="156"/>
      <c r="E8" s="60">
        <v>42500000</v>
      </c>
      <c r="F8" s="60">
        <v>92504706</v>
      </c>
      <c r="G8" s="60"/>
      <c r="H8" s="60">
        <v>457940</v>
      </c>
      <c r="I8" s="60">
        <v>2009603</v>
      </c>
      <c r="J8" s="60">
        <v>2467543</v>
      </c>
      <c r="K8" s="60"/>
      <c r="L8" s="60">
        <v>2564467</v>
      </c>
      <c r="M8" s="60">
        <v>1872773</v>
      </c>
      <c r="N8" s="60">
        <v>4437240</v>
      </c>
      <c r="O8" s="60">
        <v>782044</v>
      </c>
      <c r="P8" s="60">
        <v>4238661</v>
      </c>
      <c r="Q8" s="60">
        <v>1937751</v>
      </c>
      <c r="R8" s="60">
        <v>6958456</v>
      </c>
      <c r="S8" s="60"/>
      <c r="T8" s="60"/>
      <c r="U8" s="60"/>
      <c r="V8" s="60"/>
      <c r="W8" s="60">
        <v>13863239</v>
      </c>
      <c r="X8" s="60">
        <v>69378530</v>
      </c>
      <c r="Y8" s="60">
        <v>-55515291</v>
      </c>
      <c r="Z8" s="140">
        <v>-80.02</v>
      </c>
      <c r="AA8" s="155">
        <v>92504706</v>
      </c>
    </row>
    <row r="9" spans="1:27" ht="12.75">
      <c r="A9" s="291" t="s">
        <v>208</v>
      </c>
      <c r="B9" s="142"/>
      <c r="C9" s="62">
        <v>8621696</v>
      </c>
      <c r="D9" s="156"/>
      <c r="E9" s="60">
        <v>2933947</v>
      </c>
      <c r="F9" s="60">
        <v>3203371</v>
      </c>
      <c r="G9" s="60"/>
      <c r="H9" s="60">
        <v>660334</v>
      </c>
      <c r="I9" s="60"/>
      <c r="J9" s="60">
        <v>660334</v>
      </c>
      <c r="K9" s="60"/>
      <c r="L9" s="60">
        <v>1126833</v>
      </c>
      <c r="M9" s="60"/>
      <c r="N9" s="60">
        <v>1126833</v>
      </c>
      <c r="O9" s="60">
        <v>73300</v>
      </c>
      <c r="P9" s="60"/>
      <c r="Q9" s="60"/>
      <c r="R9" s="60">
        <v>73300</v>
      </c>
      <c r="S9" s="60"/>
      <c r="T9" s="60"/>
      <c r="U9" s="60"/>
      <c r="V9" s="60"/>
      <c r="W9" s="60">
        <v>1860467</v>
      </c>
      <c r="X9" s="60">
        <v>2402528</v>
      </c>
      <c r="Y9" s="60">
        <v>-542061</v>
      </c>
      <c r="Z9" s="140">
        <v>-22.56</v>
      </c>
      <c r="AA9" s="155">
        <v>3203371</v>
      </c>
    </row>
    <row r="10" spans="1:27" ht="12.75">
      <c r="A10" s="291" t="s">
        <v>209</v>
      </c>
      <c r="B10" s="142"/>
      <c r="C10" s="62"/>
      <c r="D10" s="156"/>
      <c r="E10" s="60">
        <v>64104653</v>
      </c>
      <c r="F10" s="60">
        <v>34497614</v>
      </c>
      <c r="G10" s="60">
        <v>782651</v>
      </c>
      <c r="H10" s="60">
        <v>782651</v>
      </c>
      <c r="I10" s="60">
        <v>3767085</v>
      </c>
      <c r="J10" s="60">
        <v>5332387</v>
      </c>
      <c r="K10" s="60">
        <v>4859189</v>
      </c>
      <c r="L10" s="60">
        <v>6875346</v>
      </c>
      <c r="M10" s="60">
        <v>7918932</v>
      </c>
      <c r="N10" s="60">
        <v>19653467</v>
      </c>
      <c r="O10" s="60">
        <v>1177560</v>
      </c>
      <c r="P10" s="60">
        <v>2585883</v>
      </c>
      <c r="Q10" s="60">
        <v>7950219</v>
      </c>
      <c r="R10" s="60">
        <v>11713662</v>
      </c>
      <c r="S10" s="60"/>
      <c r="T10" s="60"/>
      <c r="U10" s="60"/>
      <c r="V10" s="60"/>
      <c r="W10" s="60">
        <v>36699516</v>
      </c>
      <c r="X10" s="60">
        <v>25873211</v>
      </c>
      <c r="Y10" s="60">
        <v>10826305</v>
      </c>
      <c r="Z10" s="140">
        <v>41.84</v>
      </c>
      <c r="AA10" s="155">
        <v>34497614</v>
      </c>
    </row>
    <row r="11" spans="1:27" ht="12.75">
      <c r="A11" s="292" t="s">
        <v>210</v>
      </c>
      <c r="B11" s="142"/>
      <c r="C11" s="293">
        <f aca="true" t="shared" si="1" ref="C11:Y11">SUM(C6:C10)</f>
        <v>87986732</v>
      </c>
      <c r="D11" s="294">
        <f t="shared" si="1"/>
        <v>0</v>
      </c>
      <c r="E11" s="295">
        <f t="shared" si="1"/>
        <v>122838600</v>
      </c>
      <c r="F11" s="295">
        <f t="shared" si="1"/>
        <v>212137174</v>
      </c>
      <c r="G11" s="295">
        <f t="shared" si="1"/>
        <v>782651</v>
      </c>
      <c r="H11" s="295">
        <f t="shared" si="1"/>
        <v>1900925</v>
      </c>
      <c r="I11" s="295">
        <f t="shared" si="1"/>
        <v>7046898</v>
      </c>
      <c r="J11" s="295">
        <f t="shared" si="1"/>
        <v>9730474</v>
      </c>
      <c r="K11" s="295">
        <f t="shared" si="1"/>
        <v>7273888</v>
      </c>
      <c r="L11" s="295">
        <f t="shared" si="1"/>
        <v>13078808</v>
      </c>
      <c r="M11" s="295">
        <f t="shared" si="1"/>
        <v>14389172</v>
      </c>
      <c r="N11" s="295">
        <f t="shared" si="1"/>
        <v>34741868</v>
      </c>
      <c r="O11" s="295">
        <f t="shared" si="1"/>
        <v>2459599</v>
      </c>
      <c r="P11" s="295">
        <f t="shared" si="1"/>
        <v>16354655</v>
      </c>
      <c r="Q11" s="295">
        <f t="shared" si="1"/>
        <v>28647646</v>
      </c>
      <c r="R11" s="295">
        <f t="shared" si="1"/>
        <v>47461900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91934242</v>
      </c>
      <c r="X11" s="295">
        <f t="shared" si="1"/>
        <v>159102881</v>
      </c>
      <c r="Y11" s="295">
        <f t="shared" si="1"/>
        <v>-67168639</v>
      </c>
      <c r="Z11" s="296">
        <f>+IF(X11&lt;&gt;0,+(Y11/X11)*100,0)</f>
        <v>-42.21711044943303</v>
      </c>
      <c r="AA11" s="297">
        <f>SUM(AA6:AA10)</f>
        <v>212137174</v>
      </c>
    </row>
    <row r="12" spans="1:27" ht="12.75">
      <c r="A12" s="298" t="s">
        <v>211</v>
      </c>
      <c r="B12" s="136"/>
      <c r="C12" s="62">
        <v>22584379</v>
      </c>
      <c r="D12" s="156"/>
      <c r="E12" s="60"/>
      <c r="F12" s="60">
        <v>4300000</v>
      </c>
      <c r="G12" s="60"/>
      <c r="H12" s="60"/>
      <c r="I12" s="60"/>
      <c r="J12" s="60"/>
      <c r="K12" s="60"/>
      <c r="L12" s="60"/>
      <c r="M12" s="60">
        <v>26324</v>
      </c>
      <c r="N12" s="60">
        <v>26324</v>
      </c>
      <c r="O12" s="60"/>
      <c r="P12" s="60"/>
      <c r="Q12" s="60"/>
      <c r="R12" s="60"/>
      <c r="S12" s="60"/>
      <c r="T12" s="60"/>
      <c r="U12" s="60"/>
      <c r="V12" s="60"/>
      <c r="W12" s="60">
        <v>26324</v>
      </c>
      <c r="X12" s="60">
        <v>3225000</v>
      </c>
      <c r="Y12" s="60">
        <v>-3198676</v>
      </c>
      <c r="Z12" s="140">
        <v>-99.18</v>
      </c>
      <c r="AA12" s="155">
        <v>4300000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3386799</v>
      </c>
      <c r="D15" s="156"/>
      <c r="E15" s="60">
        <v>1460000</v>
      </c>
      <c r="F15" s="60">
        <v>1460000</v>
      </c>
      <c r="G15" s="60"/>
      <c r="H15" s="60"/>
      <c r="I15" s="60">
        <v>19380</v>
      </c>
      <c r="J15" s="60">
        <v>19380</v>
      </c>
      <c r="K15" s="60"/>
      <c r="L15" s="60"/>
      <c r="M15" s="60"/>
      <c r="N15" s="60"/>
      <c r="O15" s="60">
        <v>28000</v>
      </c>
      <c r="P15" s="60"/>
      <c r="Q15" s="60"/>
      <c r="R15" s="60">
        <v>28000</v>
      </c>
      <c r="S15" s="60"/>
      <c r="T15" s="60"/>
      <c r="U15" s="60"/>
      <c r="V15" s="60"/>
      <c r="W15" s="60">
        <v>47380</v>
      </c>
      <c r="X15" s="60">
        <v>1095000</v>
      </c>
      <c r="Y15" s="60">
        <v>-1047620</v>
      </c>
      <c r="Z15" s="140">
        <v>-95.67</v>
      </c>
      <c r="AA15" s="155">
        <v>1460000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24451276</v>
      </c>
      <c r="D36" s="156">
        <f t="shared" si="4"/>
        <v>0</v>
      </c>
      <c r="E36" s="60">
        <f t="shared" si="4"/>
        <v>13300000</v>
      </c>
      <c r="F36" s="60">
        <f t="shared" si="4"/>
        <v>39431483</v>
      </c>
      <c r="G36" s="60">
        <f t="shared" si="4"/>
        <v>0</v>
      </c>
      <c r="H36" s="60">
        <f t="shared" si="4"/>
        <v>0</v>
      </c>
      <c r="I36" s="60">
        <f t="shared" si="4"/>
        <v>1091378</v>
      </c>
      <c r="J36" s="60">
        <f t="shared" si="4"/>
        <v>1091378</v>
      </c>
      <c r="K36" s="60">
        <f t="shared" si="4"/>
        <v>2414699</v>
      </c>
      <c r="L36" s="60">
        <f t="shared" si="4"/>
        <v>35148</v>
      </c>
      <c r="M36" s="60">
        <f t="shared" si="4"/>
        <v>3316380</v>
      </c>
      <c r="N36" s="60">
        <f t="shared" si="4"/>
        <v>5766227</v>
      </c>
      <c r="O36" s="60">
        <f t="shared" si="4"/>
        <v>104783</v>
      </c>
      <c r="P36" s="60">
        <f t="shared" si="4"/>
        <v>1425749</v>
      </c>
      <c r="Q36" s="60">
        <f t="shared" si="4"/>
        <v>6412212</v>
      </c>
      <c r="R36" s="60">
        <f t="shared" si="4"/>
        <v>7942744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14800349</v>
      </c>
      <c r="X36" s="60">
        <f t="shared" si="4"/>
        <v>29573612</v>
      </c>
      <c r="Y36" s="60">
        <f t="shared" si="4"/>
        <v>-14773263</v>
      </c>
      <c r="Z36" s="140">
        <f aca="true" t="shared" si="5" ref="Z36:Z49">+IF(X36&lt;&gt;0,+(Y36/X36)*100,0)</f>
        <v>-49.95420579670823</v>
      </c>
      <c r="AA36" s="155">
        <f>AA6+AA21</f>
        <v>39431483</v>
      </c>
    </row>
    <row r="37" spans="1:27" ht="12.75">
      <c r="A37" s="291" t="s">
        <v>206</v>
      </c>
      <c r="B37" s="142"/>
      <c r="C37" s="62">
        <f t="shared" si="4"/>
        <v>27758722</v>
      </c>
      <c r="D37" s="156">
        <f t="shared" si="4"/>
        <v>0</v>
      </c>
      <c r="E37" s="60">
        <f t="shared" si="4"/>
        <v>0</v>
      </c>
      <c r="F37" s="60">
        <f t="shared" si="4"/>
        <v>42500000</v>
      </c>
      <c r="G37" s="60">
        <f t="shared" si="4"/>
        <v>0</v>
      </c>
      <c r="H37" s="60">
        <f t="shared" si="4"/>
        <v>0</v>
      </c>
      <c r="I37" s="60">
        <f t="shared" si="4"/>
        <v>178832</v>
      </c>
      <c r="J37" s="60">
        <f t="shared" si="4"/>
        <v>178832</v>
      </c>
      <c r="K37" s="60">
        <f t="shared" si="4"/>
        <v>0</v>
      </c>
      <c r="L37" s="60">
        <f t="shared" si="4"/>
        <v>2477014</v>
      </c>
      <c r="M37" s="60">
        <f t="shared" si="4"/>
        <v>1281087</v>
      </c>
      <c r="N37" s="60">
        <f t="shared" si="4"/>
        <v>3758101</v>
      </c>
      <c r="O37" s="60">
        <f t="shared" si="4"/>
        <v>321912</v>
      </c>
      <c r="P37" s="60">
        <f t="shared" si="4"/>
        <v>8104362</v>
      </c>
      <c r="Q37" s="60">
        <f t="shared" si="4"/>
        <v>12347464</v>
      </c>
      <c r="R37" s="60">
        <f t="shared" si="4"/>
        <v>20773738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24710671</v>
      </c>
      <c r="X37" s="60">
        <f t="shared" si="4"/>
        <v>31875000</v>
      </c>
      <c r="Y37" s="60">
        <f t="shared" si="4"/>
        <v>-7164329</v>
      </c>
      <c r="Z37" s="140">
        <f t="shared" si="5"/>
        <v>-22.476326274509802</v>
      </c>
      <c r="AA37" s="155">
        <f>AA7+AA22</f>
        <v>42500000</v>
      </c>
    </row>
    <row r="38" spans="1:27" ht="12.75">
      <c r="A38" s="291" t="s">
        <v>207</v>
      </c>
      <c r="B38" s="142"/>
      <c r="C38" s="62">
        <f t="shared" si="4"/>
        <v>27155038</v>
      </c>
      <c r="D38" s="156">
        <f t="shared" si="4"/>
        <v>0</v>
      </c>
      <c r="E38" s="60">
        <f t="shared" si="4"/>
        <v>42500000</v>
      </c>
      <c r="F38" s="60">
        <f t="shared" si="4"/>
        <v>92504706</v>
      </c>
      <c r="G38" s="60">
        <f t="shared" si="4"/>
        <v>0</v>
      </c>
      <c r="H38" s="60">
        <f t="shared" si="4"/>
        <v>457940</v>
      </c>
      <c r="I38" s="60">
        <f t="shared" si="4"/>
        <v>2009603</v>
      </c>
      <c r="J38" s="60">
        <f t="shared" si="4"/>
        <v>2467543</v>
      </c>
      <c r="K38" s="60">
        <f t="shared" si="4"/>
        <v>0</v>
      </c>
      <c r="L38" s="60">
        <f t="shared" si="4"/>
        <v>2564467</v>
      </c>
      <c r="M38" s="60">
        <f t="shared" si="4"/>
        <v>1872773</v>
      </c>
      <c r="N38" s="60">
        <f t="shared" si="4"/>
        <v>4437240</v>
      </c>
      <c r="O38" s="60">
        <f t="shared" si="4"/>
        <v>782044</v>
      </c>
      <c r="P38" s="60">
        <f t="shared" si="4"/>
        <v>4238661</v>
      </c>
      <c r="Q38" s="60">
        <f t="shared" si="4"/>
        <v>1937751</v>
      </c>
      <c r="R38" s="60">
        <f t="shared" si="4"/>
        <v>6958456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13863239</v>
      </c>
      <c r="X38" s="60">
        <f t="shared" si="4"/>
        <v>69378530</v>
      </c>
      <c r="Y38" s="60">
        <f t="shared" si="4"/>
        <v>-55515291</v>
      </c>
      <c r="Z38" s="140">
        <f t="shared" si="5"/>
        <v>-80.01796953610865</v>
      </c>
      <c r="AA38" s="155">
        <f>AA8+AA23</f>
        <v>92504706</v>
      </c>
    </row>
    <row r="39" spans="1:27" ht="12.75">
      <c r="A39" s="291" t="s">
        <v>208</v>
      </c>
      <c r="B39" s="142"/>
      <c r="C39" s="62">
        <f t="shared" si="4"/>
        <v>8621696</v>
      </c>
      <c r="D39" s="156">
        <f t="shared" si="4"/>
        <v>0</v>
      </c>
      <c r="E39" s="60">
        <f t="shared" si="4"/>
        <v>2933947</v>
      </c>
      <c r="F39" s="60">
        <f t="shared" si="4"/>
        <v>3203371</v>
      </c>
      <c r="G39" s="60">
        <f t="shared" si="4"/>
        <v>0</v>
      </c>
      <c r="H39" s="60">
        <f t="shared" si="4"/>
        <v>660334</v>
      </c>
      <c r="I39" s="60">
        <f t="shared" si="4"/>
        <v>0</v>
      </c>
      <c r="J39" s="60">
        <f t="shared" si="4"/>
        <v>660334</v>
      </c>
      <c r="K39" s="60">
        <f t="shared" si="4"/>
        <v>0</v>
      </c>
      <c r="L39" s="60">
        <f t="shared" si="4"/>
        <v>1126833</v>
      </c>
      <c r="M39" s="60">
        <f t="shared" si="4"/>
        <v>0</v>
      </c>
      <c r="N39" s="60">
        <f t="shared" si="4"/>
        <v>1126833</v>
      </c>
      <c r="O39" s="60">
        <f t="shared" si="4"/>
        <v>73300</v>
      </c>
      <c r="P39" s="60">
        <f t="shared" si="4"/>
        <v>0</v>
      </c>
      <c r="Q39" s="60">
        <f t="shared" si="4"/>
        <v>0</v>
      </c>
      <c r="R39" s="60">
        <f t="shared" si="4"/>
        <v>73300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1860467</v>
      </c>
      <c r="X39" s="60">
        <f t="shared" si="4"/>
        <v>2402528</v>
      </c>
      <c r="Y39" s="60">
        <f t="shared" si="4"/>
        <v>-542061</v>
      </c>
      <c r="Z39" s="140">
        <f t="shared" si="5"/>
        <v>-22.562109577911265</v>
      </c>
      <c r="AA39" s="155">
        <f>AA9+AA24</f>
        <v>3203371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64104653</v>
      </c>
      <c r="F40" s="60">
        <f t="shared" si="4"/>
        <v>34497614</v>
      </c>
      <c r="G40" s="60">
        <f t="shared" si="4"/>
        <v>782651</v>
      </c>
      <c r="H40" s="60">
        <f t="shared" si="4"/>
        <v>782651</v>
      </c>
      <c r="I40" s="60">
        <f t="shared" si="4"/>
        <v>3767085</v>
      </c>
      <c r="J40" s="60">
        <f t="shared" si="4"/>
        <v>5332387</v>
      </c>
      <c r="K40" s="60">
        <f t="shared" si="4"/>
        <v>4859189</v>
      </c>
      <c r="L40" s="60">
        <f t="shared" si="4"/>
        <v>6875346</v>
      </c>
      <c r="M40" s="60">
        <f t="shared" si="4"/>
        <v>7918932</v>
      </c>
      <c r="N40" s="60">
        <f t="shared" si="4"/>
        <v>19653467</v>
      </c>
      <c r="O40" s="60">
        <f t="shared" si="4"/>
        <v>1177560</v>
      </c>
      <c r="P40" s="60">
        <f t="shared" si="4"/>
        <v>2585883</v>
      </c>
      <c r="Q40" s="60">
        <f t="shared" si="4"/>
        <v>7950219</v>
      </c>
      <c r="R40" s="60">
        <f t="shared" si="4"/>
        <v>11713662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36699516</v>
      </c>
      <c r="X40" s="60">
        <f t="shared" si="4"/>
        <v>25873211</v>
      </c>
      <c r="Y40" s="60">
        <f t="shared" si="4"/>
        <v>10826305</v>
      </c>
      <c r="Z40" s="140">
        <f t="shared" si="5"/>
        <v>41.84368534697916</v>
      </c>
      <c r="AA40" s="155">
        <f>AA10+AA25</f>
        <v>34497614</v>
      </c>
    </row>
    <row r="41" spans="1:27" ht="12.75">
      <c r="A41" s="292" t="s">
        <v>210</v>
      </c>
      <c r="B41" s="142"/>
      <c r="C41" s="293">
        <f aca="true" t="shared" si="6" ref="C41:Y41">SUM(C36:C40)</f>
        <v>87986732</v>
      </c>
      <c r="D41" s="294">
        <f t="shared" si="6"/>
        <v>0</v>
      </c>
      <c r="E41" s="295">
        <f t="shared" si="6"/>
        <v>122838600</v>
      </c>
      <c r="F41" s="295">
        <f t="shared" si="6"/>
        <v>212137174</v>
      </c>
      <c r="G41" s="295">
        <f t="shared" si="6"/>
        <v>782651</v>
      </c>
      <c r="H41" s="295">
        <f t="shared" si="6"/>
        <v>1900925</v>
      </c>
      <c r="I41" s="295">
        <f t="shared" si="6"/>
        <v>7046898</v>
      </c>
      <c r="J41" s="295">
        <f t="shared" si="6"/>
        <v>9730474</v>
      </c>
      <c r="K41" s="295">
        <f t="shared" si="6"/>
        <v>7273888</v>
      </c>
      <c r="L41" s="295">
        <f t="shared" si="6"/>
        <v>13078808</v>
      </c>
      <c r="M41" s="295">
        <f t="shared" si="6"/>
        <v>14389172</v>
      </c>
      <c r="N41" s="295">
        <f t="shared" si="6"/>
        <v>34741868</v>
      </c>
      <c r="O41" s="295">
        <f t="shared" si="6"/>
        <v>2459599</v>
      </c>
      <c r="P41" s="295">
        <f t="shared" si="6"/>
        <v>16354655</v>
      </c>
      <c r="Q41" s="295">
        <f t="shared" si="6"/>
        <v>28647646</v>
      </c>
      <c r="R41" s="295">
        <f t="shared" si="6"/>
        <v>47461900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91934242</v>
      </c>
      <c r="X41" s="295">
        <f t="shared" si="6"/>
        <v>159102881</v>
      </c>
      <c r="Y41" s="295">
        <f t="shared" si="6"/>
        <v>-67168639</v>
      </c>
      <c r="Z41" s="296">
        <f t="shared" si="5"/>
        <v>-42.21711044943303</v>
      </c>
      <c r="AA41" s="297">
        <f>SUM(AA36:AA40)</f>
        <v>212137174</v>
      </c>
    </row>
    <row r="42" spans="1:27" ht="12.75">
      <c r="A42" s="298" t="s">
        <v>211</v>
      </c>
      <c r="B42" s="136"/>
      <c r="C42" s="95">
        <f aca="true" t="shared" si="7" ref="C42:Y48">C12+C27</f>
        <v>22584379</v>
      </c>
      <c r="D42" s="129">
        <f t="shared" si="7"/>
        <v>0</v>
      </c>
      <c r="E42" s="54">
        <f t="shared" si="7"/>
        <v>0</v>
      </c>
      <c r="F42" s="54">
        <f t="shared" si="7"/>
        <v>4300000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26324</v>
      </c>
      <c r="N42" s="54">
        <f t="shared" si="7"/>
        <v>26324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26324</v>
      </c>
      <c r="X42" s="54">
        <f t="shared" si="7"/>
        <v>3225000</v>
      </c>
      <c r="Y42" s="54">
        <f t="shared" si="7"/>
        <v>-3198676</v>
      </c>
      <c r="Z42" s="184">
        <f t="shared" si="5"/>
        <v>-99.1837519379845</v>
      </c>
      <c r="AA42" s="130">
        <f aca="true" t="shared" si="8" ref="AA42:AA48">AA12+AA27</f>
        <v>4300000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3386799</v>
      </c>
      <c r="D45" s="129">
        <f t="shared" si="7"/>
        <v>0</v>
      </c>
      <c r="E45" s="54">
        <f t="shared" si="7"/>
        <v>1460000</v>
      </c>
      <c r="F45" s="54">
        <f t="shared" si="7"/>
        <v>1460000</v>
      </c>
      <c r="G45" s="54">
        <f t="shared" si="7"/>
        <v>0</v>
      </c>
      <c r="H45" s="54">
        <f t="shared" si="7"/>
        <v>0</v>
      </c>
      <c r="I45" s="54">
        <f t="shared" si="7"/>
        <v>19380</v>
      </c>
      <c r="J45" s="54">
        <f t="shared" si="7"/>
        <v>19380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28000</v>
      </c>
      <c r="P45" s="54">
        <f t="shared" si="7"/>
        <v>0</v>
      </c>
      <c r="Q45" s="54">
        <f t="shared" si="7"/>
        <v>0</v>
      </c>
      <c r="R45" s="54">
        <f t="shared" si="7"/>
        <v>28000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47380</v>
      </c>
      <c r="X45" s="54">
        <f t="shared" si="7"/>
        <v>1095000</v>
      </c>
      <c r="Y45" s="54">
        <f t="shared" si="7"/>
        <v>-1047620</v>
      </c>
      <c r="Z45" s="184">
        <f t="shared" si="5"/>
        <v>-95.67305936073059</v>
      </c>
      <c r="AA45" s="130">
        <f t="shared" si="8"/>
        <v>1460000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113957910</v>
      </c>
      <c r="D49" s="218">
        <f t="shared" si="9"/>
        <v>0</v>
      </c>
      <c r="E49" s="220">
        <f t="shared" si="9"/>
        <v>124298600</v>
      </c>
      <c r="F49" s="220">
        <f t="shared" si="9"/>
        <v>217897174</v>
      </c>
      <c r="G49" s="220">
        <f t="shared" si="9"/>
        <v>782651</v>
      </c>
      <c r="H49" s="220">
        <f t="shared" si="9"/>
        <v>1900925</v>
      </c>
      <c r="I49" s="220">
        <f t="shared" si="9"/>
        <v>7066278</v>
      </c>
      <c r="J49" s="220">
        <f t="shared" si="9"/>
        <v>9749854</v>
      </c>
      <c r="K49" s="220">
        <f t="shared" si="9"/>
        <v>7273888</v>
      </c>
      <c r="L49" s="220">
        <f t="shared" si="9"/>
        <v>13078808</v>
      </c>
      <c r="M49" s="220">
        <f t="shared" si="9"/>
        <v>14415496</v>
      </c>
      <c r="N49" s="220">
        <f t="shared" si="9"/>
        <v>34768192</v>
      </c>
      <c r="O49" s="220">
        <f t="shared" si="9"/>
        <v>2487599</v>
      </c>
      <c r="P49" s="220">
        <f t="shared" si="9"/>
        <v>16354655</v>
      </c>
      <c r="Q49" s="220">
        <f t="shared" si="9"/>
        <v>28647646</v>
      </c>
      <c r="R49" s="220">
        <f t="shared" si="9"/>
        <v>47489900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92007946</v>
      </c>
      <c r="X49" s="220">
        <f t="shared" si="9"/>
        <v>163422881</v>
      </c>
      <c r="Y49" s="220">
        <f t="shared" si="9"/>
        <v>-71414935</v>
      </c>
      <c r="Z49" s="221">
        <f t="shared" si="5"/>
        <v>-43.69947131209858</v>
      </c>
      <c r="AA49" s="222">
        <f>SUM(AA41:AA48)</f>
        <v>217897174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31632</v>
      </c>
      <c r="H66" s="275">
        <v>73151</v>
      </c>
      <c r="I66" s="275">
        <v>99121</v>
      </c>
      <c r="J66" s="275">
        <v>203904</v>
      </c>
      <c r="K66" s="275">
        <v>934386</v>
      </c>
      <c r="L66" s="275">
        <v>175057</v>
      </c>
      <c r="M66" s="275">
        <v>118942</v>
      </c>
      <c r="N66" s="275">
        <v>1228385</v>
      </c>
      <c r="O66" s="275">
        <v>144962</v>
      </c>
      <c r="P66" s="275">
        <v>369636</v>
      </c>
      <c r="Q66" s="275">
        <v>351405</v>
      </c>
      <c r="R66" s="275">
        <v>866003</v>
      </c>
      <c r="S66" s="275"/>
      <c r="T66" s="275"/>
      <c r="U66" s="275"/>
      <c r="V66" s="275"/>
      <c r="W66" s="275">
        <v>2298292</v>
      </c>
      <c r="X66" s="275"/>
      <c r="Y66" s="275">
        <v>2298292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7908</v>
      </c>
      <c r="H68" s="60">
        <v>18288</v>
      </c>
      <c r="I68" s="60">
        <v>24780</v>
      </c>
      <c r="J68" s="60">
        <v>50976</v>
      </c>
      <c r="K68" s="60">
        <v>233597</v>
      </c>
      <c r="L68" s="60">
        <v>43763</v>
      </c>
      <c r="M68" s="60">
        <v>29735</v>
      </c>
      <c r="N68" s="60">
        <v>307095</v>
      </c>
      <c r="O68" s="60">
        <v>36241</v>
      </c>
      <c r="P68" s="60">
        <v>46409</v>
      </c>
      <c r="Q68" s="60">
        <v>87852</v>
      </c>
      <c r="R68" s="60">
        <v>170502</v>
      </c>
      <c r="S68" s="60"/>
      <c r="T68" s="60"/>
      <c r="U68" s="60"/>
      <c r="V68" s="60"/>
      <c r="W68" s="60">
        <v>528573</v>
      </c>
      <c r="X68" s="60"/>
      <c r="Y68" s="60">
        <v>528573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39540</v>
      </c>
      <c r="H69" s="220">
        <f t="shared" si="12"/>
        <v>91439</v>
      </c>
      <c r="I69" s="220">
        <f t="shared" si="12"/>
        <v>123901</v>
      </c>
      <c r="J69" s="220">
        <f t="shared" si="12"/>
        <v>254880</v>
      </c>
      <c r="K69" s="220">
        <f t="shared" si="12"/>
        <v>1167983</v>
      </c>
      <c r="L69" s="220">
        <f t="shared" si="12"/>
        <v>218820</v>
      </c>
      <c r="M69" s="220">
        <f t="shared" si="12"/>
        <v>148677</v>
      </c>
      <c r="N69" s="220">
        <f t="shared" si="12"/>
        <v>1535480</v>
      </c>
      <c r="O69" s="220">
        <f t="shared" si="12"/>
        <v>181203</v>
      </c>
      <c r="P69" s="220">
        <f t="shared" si="12"/>
        <v>416045</v>
      </c>
      <c r="Q69" s="220">
        <f t="shared" si="12"/>
        <v>439257</v>
      </c>
      <c r="R69" s="220">
        <f t="shared" si="12"/>
        <v>1036505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2826865</v>
      </c>
      <c r="X69" s="220">
        <f t="shared" si="12"/>
        <v>0</v>
      </c>
      <c r="Y69" s="220">
        <f t="shared" si="12"/>
        <v>2826865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87986732</v>
      </c>
      <c r="D5" s="357">
        <f t="shared" si="0"/>
        <v>0</v>
      </c>
      <c r="E5" s="356">
        <f t="shared" si="0"/>
        <v>122838600</v>
      </c>
      <c r="F5" s="358">
        <f t="shared" si="0"/>
        <v>212137174</v>
      </c>
      <c r="G5" s="358">
        <f t="shared" si="0"/>
        <v>782651</v>
      </c>
      <c r="H5" s="356">
        <f t="shared" si="0"/>
        <v>1900925</v>
      </c>
      <c r="I5" s="356">
        <f t="shared" si="0"/>
        <v>7046898</v>
      </c>
      <c r="J5" s="358">
        <f t="shared" si="0"/>
        <v>9730474</v>
      </c>
      <c r="K5" s="358">
        <f t="shared" si="0"/>
        <v>7273888</v>
      </c>
      <c r="L5" s="356">
        <f t="shared" si="0"/>
        <v>13078808</v>
      </c>
      <c r="M5" s="356">
        <f t="shared" si="0"/>
        <v>14389172</v>
      </c>
      <c r="N5" s="358">
        <f t="shared" si="0"/>
        <v>34741868</v>
      </c>
      <c r="O5" s="358">
        <f t="shared" si="0"/>
        <v>2459599</v>
      </c>
      <c r="P5" s="356">
        <f t="shared" si="0"/>
        <v>16354655</v>
      </c>
      <c r="Q5" s="356">
        <f t="shared" si="0"/>
        <v>28647646</v>
      </c>
      <c r="R5" s="358">
        <f t="shared" si="0"/>
        <v>47461900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91934242</v>
      </c>
      <c r="X5" s="356">
        <f t="shared" si="0"/>
        <v>159102881</v>
      </c>
      <c r="Y5" s="358">
        <f t="shared" si="0"/>
        <v>-67168639</v>
      </c>
      <c r="Z5" s="359">
        <f>+IF(X5&lt;&gt;0,+(Y5/X5)*100,0)</f>
        <v>-42.21711044943303</v>
      </c>
      <c r="AA5" s="360">
        <f>+AA6+AA8+AA11+AA13+AA15</f>
        <v>212137174</v>
      </c>
    </row>
    <row r="6" spans="1:27" ht="12.75">
      <c r="A6" s="361" t="s">
        <v>205</v>
      </c>
      <c r="B6" s="142"/>
      <c r="C6" s="60">
        <f>+C7</f>
        <v>24451276</v>
      </c>
      <c r="D6" s="340">
        <f aca="true" t="shared" si="1" ref="D6:AA6">+D7</f>
        <v>0</v>
      </c>
      <c r="E6" s="60">
        <f t="shared" si="1"/>
        <v>13300000</v>
      </c>
      <c r="F6" s="59">
        <f t="shared" si="1"/>
        <v>39431483</v>
      </c>
      <c r="G6" s="59">
        <f t="shared" si="1"/>
        <v>0</v>
      </c>
      <c r="H6" s="60">
        <f t="shared" si="1"/>
        <v>0</v>
      </c>
      <c r="I6" s="60">
        <f t="shared" si="1"/>
        <v>1091378</v>
      </c>
      <c r="J6" s="59">
        <f t="shared" si="1"/>
        <v>1091378</v>
      </c>
      <c r="K6" s="59">
        <f t="shared" si="1"/>
        <v>2414699</v>
      </c>
      <c r="L6" s="60">
        <f t="shared" si="1"/>
        <v>35148</v>
      </c>
      <c r="M6" s="60">
        <f t="shared" si="1"/>
        <v>3316380</v>
      </c>
      <c r="N6" s="59">
        <f t="shared" si="1"/>
        <v>5766227</v>
      </c>
      <c r="O6" s="59">
        <f t="shared" si="1"/>
        <v>104783</v>
      </c>
      <c r="P6" s="60">
        <f t="shared" si="1"/>
        <v>1425749</v>
      </c>
      <c r="Q6" s="60">
        <f t="shared" si="1"/>
        <v>6412212</v>
      </c>
      <c r="R6" s="59">
        <f t="shared" si="1"/>
        <v>7942744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14800349</v>
      </c>
      <c r="X6" s="60">
        <f t="shared" si="1"/>
        <v>29573612</v>
      </c>
      <c r="Y6" s="59">
        <f t="shared" si="1"/>
        <v>-14773263</v>
      </c>
      <c r="Z6" s="61">
        <f>+IF(X6&lt;&gt;0,+(Y6/X6)*100,0)</f>
        <v>-49.95420579670823</v>
      </c>
      <c r="AA6" s="62">
        <f t="shared" si="1"/>
        <v>39431483</v>
      </c>
    </row>
    <row r="7" spans="1:27" ht="12.75">
      <c r="A7" s="291" t="s">
        <v>229</v>
      </c>
      <c r="B7" s="142"/>
      <c r="C7" s="60">
        <v>24451276</v>
      </c>
      <c r="D7" s="340"/>
      <c r="E7" s="60">
        <v>13300000</v>
      </c>
      <c r="F7" s="59">
        <v>39431483</v>
      </c>
      <c r="G7" s="59"/>
      <c r="H7" s="60"/>
      <c r="I7" s="60">
        <v>1091378</v>
      </c>
      <c r="J7" s="59">
        <v>1091378</v>
      </c>
      <c r="K7" s="59">
        <v>2414699</v>
      </c>
      <c r="L7" s="60">
        <v>35148</v>
      </c>
      <c r="M7" s="60">
        <v>3316380</v>
      </c>
      <c r="N7" s="59">
        <v>5766227</v>
      </c>
      <c r="O7" s="59">
        <v>104783</v>
      </c>
      <c r="P7" s="60">
        <v>1425749</v>
      </c>
      <c r="Q7" s="60">
        <v>6412212</v>
      </c>
      <c r="R7" s="59">
        <v>7942744</v>
      </c>
      <c r="S7" s="59"/>
      <c r="T7" s="60"/>
      <c r="U7" s="60"/>
      <c r="V7" s="59"/>
      <c r="W7" s="59">
        <v>14800349</v>
      </c>
      <c r="X7" s="60">
        <v>29573612</v>
      </c>
      <c r="Y7" s="59">
        <v>-14773263</v>
      </c>
      <c r="Z7" s="61">
        <v>-49.95</v>
      </c>
      <c r="AA7" s="62">
        <v>39431483</v>
      </c>
    </row>
    <row r="8" spans="1:27" ht="12.75">
      <c r="A8" s="361" t="s">
        <v>206</v>
      </c>
      <c r="B8" s="142"/>
      <c r="C8" s="60">
        <f aca="true" t="shared" si="2" ref="C8:Y8">SUM(C9:C10)</f>
        <v>27758722</v>
      </c>
      <c r="D8" s="340">
        <f t="shared" si="2"/>
        <v>0</v>
      </c>
      <c r="E8" s="60">
        <f t="shared" si="2"/>
        <v>0</v>
      </c>
      <c r="F8" s="59">
        <f t="shared" si="2"/>
        <v>42500000</v>
      </c>
      <c r="G8" s="59">
        <f t="shared" si="2"/>
        <v>0</v>
      </c>
      <c r="H8" s="60">
        <f t="shared" si="2"/>
        <v>0</v>
      </c>
      <c r="I8" s="60">
        <f t="shared" si="2"/>
        <v>178832</v>
      </c>
      <c r="J8" s="59">
        <f t="shared" si="2"/>
        <v>178832</v>
      </c>
      <c r="K8" s="59">
        <f t="shared" si="2"/>
        <v>0</v>
      </c>
      <c r="L8" s="60">
        <f t="shared" si="2"/>
        <v>2477014</v>
      </c>
      <c r="M8" s="60">
        <f t="shared" si="2"/>
        <v>1281087</v>
      </c>
      <c r="N8" s="59">
        <f t="shared" si="2"/>
        <v>3758101</v>
      </c>
      <c r="O8" s="59">
        <f t="shared" si="2"/>
        <v>321912</v>
      </c>
      <c r="P8" s="60">
        <f t="shared" si="2"/>
        <v>8104362</v>
      </c>
      <c r="Q8" s="60">
        <f t="shared" si="2"/>
        <v>12347464</v>
      </c>
      <c r="R8" s="59">
        <f t="shared" si="2"/>
        <v>20773738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24710671</v>
      </c>
      <c r="X8" s="60">
        <f t="shared" si="2"/>
        <v>31875000</v>
      </c>
      <c r="Y8" s="59">
        <f t="shared" si="2"/>
        <v>-7164329</v>
      </c>
      <c r="Z8" s="61">
        <f>+IF(X8&lt;&gt;0,+(Y8/X8)*100,0)</f>
        <v>-22.476326274509802</v>
      </c>
      <c r="AA8" s="62">
        <f>SUM(AA9:AA10)</f>
        <v>42500000</v>
      </c>
    </row>
    <row r="9" spans="1:27" ht="12.75">
      <c r="A9" s="291" t="s">
        <v>230</v>
      </c>
      <c r="B9" s="142"/>
      <c r="C9" s="60">
        <v>26365620</v>
      </c>
      <c r="D9" s="340"/>
      <c r="E9" s="60"/>
      <c r="F9" s="59">
        <v>42500000</v>
      </c>
      <c r="G9" s="59"/>
      <c r="H9" s="60"/>
      <c r="I9" s="60">
        <v>178832</v>
      </c>
      <c r="J9" s="59">
        <v>178832</v>
      </c>
      <c r="K9" s="59"/>
      <c r="L9" s="60">
        <v>2477014</v>
      </c>
      <c r="M9" s="60">
        <v>1281087</v>
      </c>
      <c r="N9" s="59">
        <v>3758101</v>
      </c>
      <c r="O9" s="59">
        <v>321912</v>
      </c>
      <c r="P9" s="60">
        <v>8104362</v>
      </c>
      <c r="Q9" s="60">
        <v>12347464</v>
      </c>
      <c r="R9" s="59">
        <v>20773738</v>
      </c>
      <c r="S9" s="59"/>
      <c r="T9" s="60"/>
      <c r="U9" s="60"/>
      <c r="V9" s="59"/>
      <c r="W9" s="59">
        <v>24710671</v>
      </c>
      <c r="X9" s="60">
        <v>31875000</v>
      </c>
      <c r="Y9" s="59">
        <v>-7164329</v>
      </c>
      <c r="Z9" s="61">
        <v>-22.48</v>
      </c>
      <c r="AA9" s="62">
        <v>42500000</v>
      </c>
    </row>
    <row r="10" spans="1:27" ht="12.75">
      <c r="A10" s="291" t="s">
        <v>231</v>
      </c>
      <c r="B10" s="142"/>
      <c r="C10" s="60">
        <v>1393102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27155038</v>
      </c>
      <c r="D11" s="363">
        <f aca="true" t="shared" si="3" ref="D11:AA11">+D12</f>
        <v>0</v>
      </c>
      <c r="E11" s="362">
        <f t="shared" si="3"/>
        <v>42500000</v>
      </c>
      <c r="F11" s="364">
        <f t="shared" si="3"/>
        <v>92504706</v>
      </c>
      <c r="G11" s="364">
        <f t="shared" si="3"/>
        <v>0</v>
      </c>
      <c r="H11" s="362">
        <f t="shared" si="3"/>
        <v>457940</v>
      </c>
      <c r="I11" s="362">
        <f t="shared" si="3"/>
        <v>2009603</v>
      </c>
      <c r="J11" s="364">
        <f t="shared" si="3"/>
        <v>2467543</v>
      </c>
      <c r="K11" s="364">
        <f t="shared" si="3"/>
        <v>0</v>
      </c>
      <c r="L11" s="362">
        <f t="shared" si="3"/>
        <v>2564467</v>
      </c>
      <c r="M11" s="362">
        <f t="shared" si="3"/>
        <v>1872773</v>
      </c>
      <c r="N11" s="364">
        <f t="shared" si="3"/>
        <v>4437240</v>
      </c>
      <c r="O11" s="364">
        <f t="shared" si="3"/>
        <v>782044</v>
      </c>
      <c r="P11" s="362">
        <f t="shared" si="3"/>
        <v>4238661</v>
      </c>
      <c r="Q11" s="362">
        <f t="shared" si="3"/>
        <v>1937751</v>
      </c>
      <c r="R11" s="364">
        <f t="shared" si="3"/>
        <v>6958456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13863239</v>
      </c>
      <c r="X11" s="362">
        <f t="shared" si="3"/>
        <v>69378530</v>
      </c>
      <c r="Y11" s="364">
        <f t="shared" si="3"/>
        <v>-55515291</v>
      </c>
      <c r="Z11" s="365">
        <f>+IF(X11&lt;&gt;0,+(Y11/X11)*100,0)</f>
        <v>-80.01796953610865</v>
      </c>
      <c r="AA11" s="366">
        <f t="shared" si="3"/>
        <v>92504706</v>
      </c>
    </row>
    <row r="12" spans="1:27" ht="12.75">
      <c r="A12" s="291" t="s">
        <v>232</v>
      </c>
      <c r="B12" s="136"/>
      <c r="C12" s="60">
        <v>27155038</v>
      </c>
      <c r="D12" s="340"/>
      <c r="E12" s="60">
        <v>42500000</v>
      </c>
      <c r="F12" s="59">
        <v>92504706</v>
      </c>
      <c r="G12" s="59"/>
      <c r="H12" s="60">
        <v>457940</v>
      </c>
      <c r="I12" s="60">
        <v>2009603</v>
      </c>
      <c r="J12" s="59">
        <v>2467543</v>
      </c>
      <c r="K12" s="59"/>
      <c r="L12" s="60">
        <v>2564467</v>
      </c>
      <c r="M12" s="60">
        <v>1872773</v>
      </c>
      <c r="N12" s="59">
        <v>4437240</v>
      </c>
      <c r="O12" s="59">
        <v>782044</v>
      </c>
      <c r="P12" s="60">
        <v>4238661</v>
      </c>
      <c r="Q12" s="60">
        <v>1937751</v>
      </c>
      <c r="R12" s="59">
        <v>6958456</v>
      </c>
      <c r="S12" s="59"/>
      <c r="T12" s="60"/>
      <c r="U12" s="60"/>
      <c r="V12" s="59"/>
      <c r="W12" s="59">
        <v>13863239</v>
      </c>
      <c r="X12" s="60">
        <v>69378530</v>
      </c>
      <c r="Y12" s="59">
        <v>-55515291</v>
      </c>
      <c r="Z12" s="61">
        <v>-80.02</v>
      </c>
      <c r="AA12" s="62">
        <v>92504706</v>
      </c>
    </row>
    <row r="13" spans="1:27" ht="12.75">
      <c r="A13" s="361" t="s">
        <v>208</v>
      </c>
      <c r="B13" s="136"/>
      <c r="C13" s="275">
        <f>+C14</f>
        <v>8621696</v>
      </c>
      <c r="D13" s="341">
        <f aca="true" t="shared" si="4" ref="D13:AA13">+D14</f>
        <v>0</v>
      </c>
      <c r="E13" s="275">
        <f t="shared" si="4"/>
        <v>2933947</v>
      </c>
      <c r="F13" s="342">
        <f t="shared" si="4"/>
        <v>3203371</v>
      </c>
      <c r="G13" s="342">
        <f t="shared" si="4"/>
        <v>0</v>
      </c>
      <c r="H13" s="275">
        <f t="shared" si="4"/>
        <v>660334</v>
      </c>
      <c r="I13" s="275">
        <f t="shared" si="4"/>
        <v>0</v>
      </c>
      <c r="J13" s="342">
        <f t="shared" si="4"/>
        <v>660334</v>
      </c>
      <c r="K13" s="342">
        <f t="shared" si="4"/>
        <v>0</v>
      </c>
      <c r="L13" s="275">
        <f t="shared" si="4"/>
        <v>1126833</v>
      </c>
      <c r="M13" s="275">
        <f t="shared" si="4"/>
        <v>0</v>
      </c>
      <c r="N13" s="342">
        <f t="shared" si="4"/>
        <v>1126833</v>
      </c>
      <c r="O13" s="342">
        <f t="shared" si="4"/>
        <v>73300</v>
      </c>
      <c r="P13" s="275">
        <f t="shared" si="4"/>
        <v>0</v>
      </c>
      <c r="Q13" s="275">
        <f t="shared" si="4"/>
        <v>0</v>
      </c>
      <c r="R13" s="342">
        <f t="shared" si="4"/>
        <v>73300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1860467</v>
      </c>
      <c r="X13" s="275">
        <f t="shared" si="4"/>
        <v>2402528</v>
      </c>
      <c r="Y13" s="342">
        <f t="shared" si="4"/>
        <v>-542061</v>
      </c>
      <c r="Z13" s="335">
        <f>+IF(X13&lt;&gt;0,+(Y13/X13)*100,0)</f>
        <v>-22.562109577911265</v>
      </c>
      <c r="AA13" s="273">
        <f t="shared" si="4"/>
        <v>3203371</v>
      </c>
    </row>
    <row r="14" spans="1:27" ht="12.75">
      <c r="A14" s="291" t="s">
        <v>233</v>
      </c>
      <c r="B14" s="136"/>
      <c r="C14" s="60">
        <v>8621696</v>
      </c>
      <c r="D14" s="340"/>
      <c r="E14" s="60">
        <v>2933947</v>
      </c>
      <c r="F14" s="59">
        <v>3203371</v>
      </c>
      <c r="G14" s="59"/>
      <c r="H14" s="60">
        <v>660334</v>
      </c>
      <c r="I14" s="60"/>
      <c r="J14" s="59">
        <v>660334</v>
      </c>
      <c r="K14" s="59"/>
      <c r="L14" s="60">
        <v>1126833</v>
      </c>
      <c r="M14" s="60"/>
      <c r="N14" s="59">
        <v>1126833</v>
      </c>
      <c r="O14" s="59">
        <v>73300</v>
      </c>
      <c r="P14" s="60"/>
      <c r="Q14" s="60"/>
      <c r="R14" s="59">
        <v>73300</v>
      </c>
      <c r="S14" s="59"/>
      <c r="T14" s="60"/>
      <c r="U14" s="60"/>
      <c r="V14" s="59"/>
      <c r="W14" s="59">
        <v>1860467</v>
      </c>
      <c r="X14" s="60">
        <v>2402528</v>
      </c>
      <c r="Y14" s="59">
        <v>-542061</v>
      </c>
      <c r="Z14" s="61">
        <v>-22.56</v>
      </c>
      <c r="AA14" s="62">
        <v>3203371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64104653</v>
      </c>
      <c r="F15" s="59">
        <f t="shared" si="5"/>
        <v>34497614</v>
      </c>
      <c r="G15" s="59">
        <f t="shared" si="5"/>
        <v>782651</v>
      </c>
      <c r="H15" s="60">
        <f t="shared" si="5"/>
        <v>782651</v>
      </c>
      <c r="I15" s="60">
        <f t="shared" si="5"/>
        <v>3767085</v>
      </c>
      <c r="J15" s="59">
        <f t="shared" si="5"/>
        <v>5332387</v>
      </c>
      <c r="K15" s="59">
        <f t="shared" si="5"/>
        <v>4859189</v>
      </c>
      <c r="L15" s="60">
        <f t="shared" si="5"/>
        <v>6875346</v>
      </c>
      <c r="M15" s="60">
        <f t="shared" si="5"/>
        <v>7918932</v>
      </c>
      <c r="N15" s="59">
        <f t="shared" si="5"/>
        <v>19653467</v>
      </c>
      <c r="O15" s="59">
        <f t="shared" si="5"/>
        <v>1177560</v>
      </c>
      <c r="P15" s="60">
        <f t="shared" si="5"/>
        <v>2585883</v>
      </c>
      <c r="Q15" s="60">
        <f t="shared" si="5"/>
        <v>7950219</v>
      </c>
      <c r="R15" s="59">
        <f t="shared" si="5"/>
        <v>11713662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36699516</v>
      </c>
      <c r="X15" s="60">
        <f t="shared" si="5"/>
        <v>25873211</v>
      </c>
      <c r="Y15" s="59">
        <f t="shared" si="5"/>
        <v>10826305</v>
      </c>
      <c r="Z15" s="61">
        <f>+IF(X15&lt;&gt;0,+(Y15/X15)*100,0)</f>
        <v>41.84368534697916</v>
      </c>
      <c r="AA15" s="62">
        <f>SUM(AA16:AA20)</f>
        <v>34497614</v>
      </c>
    </row>
    <row r="16" spans="1:27" ht="12.75">
      <c r="A16" s="291" t="s">
        <v>234</v>
      </c>
      <c r="B16" s="300"/>
      <c r="C16" s="60"/>
      <c r="D16" s="340"/>
      <c r="E16" s="60">
        <v>31415200</v>
      </c>
      <c r="F16" s="59">
        <v>34497614</v>
      </c>
      <c r="G16" s="59">
        <v>782651</v>
      </c>
      <c r="H16" s="60">
        <v>782651</v>
      </c>
      <c r="I16" s="60">
        <v>3091834</v>
      </c>
      <c r="J16" s="59">
        <v>4657136</v>
      </c>
      <c r="K16" s="59">
        <v>2244022</v>
      </c>
      <c r="L16" s="60">
        <v>5027204</v>
      </c>
      <c r="M16" s="60">
        <v>5311850</v>
      </c>
      <c r="N16" s="59">
        <v>12583076</v>
      </c>
      <c r="O16" s="59">
        <v>912148</v>
      </c>
      <c r="P16" s="60">
        <v>439679</v>
      </c>
      <c r="Q16" s="60">
        <v>4092730</v>
      </c>
      <c r="R16" s="59">
        <v>5444557</v>
      </c>
      <c r="S16" s="59"/>
      <c r="T16" s="60"/>
      <c r="U16" s="60"/>
      <c r="V16" s="59"/>
      <c r="W16" s="59">
        <v>22684769</v>
      </c>
      <c r="X16" s="60">
        <v>25873211</v>
      </c>
      <c r="Y16" s="59">
        <v>-3188442</v>
      </c>
      <c r="Z16" s="61">
        <v>-12.32</v>
      </c>
      <c r="AA16" s="62">
        <v>34497614</v>
      </c>
    </row>
    <row r="17" spans="1:27" ht="12.75">
      <c r="A17" s="291" t="s">
        <v>235</v>
      </c>
      <c r="B17" s="136"/>
      <c r="C17" s="60"/>
      <c r="D17" s="340"/>
      <c r="E17" s="60">
        <v>2733536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>
        <v>675251</v>
      </c>
      <c r="J18" s="59">
        <v>675251</v>
      </c>
      <c r="K18" s="59"/>
      <c r="L18" s="60">
        <v>1848142</v>
      </c>
      <c r="M18" s="60">
        <v>2607082</v>
      </c>
      <c r="N18" s="59">
        <v>4455224</v>
      </c>
      <c r="O18" s="59"/>
      <c r="P18" s="60">
        <v>2146204</v>
      </c>
      <c r="Q18" s="60">
        <v>3857489</v>
      </c>
      <c r="R18" s="59">
        <v>6003693</v>
      </c>
      <c r="S18" s="59"/>
      <c r="T18" s="60"/>
      <c r="U18" s="60"/>
      <c r="V18" s="59"/>
      <c r="W18" s="59">
        <v>11134168</v>
      </c>
      <c r="X18" s="60"/>
      <c r="Y18" s="59">
        <v>11134168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29955917</v>
      </c>
      <c r="F20" s="59"/>
      <c r="G20" s="59"/>
      <c r="H20" s="60"/>
      <c r="I20" s="60"/>
      <c r="J20" s="59"/>
      <c r="K20" s="59">
        <v>2615167</v>
      </c>
      <c r="L20" s="60"/>
      <c r="M20" s="60"/>
      <c r="N20" s="59">
        <v>2615167</v>
      </c>
      <c r="O20" s="59">
        <v>265412</v>
      </c>
      <c r="P20" s="60"/>
      <c r="Q20" s="60"/>
      <c r="R20" s="59">
        <v>265412</v>
      </c>
      <c r="S20" s="59"/>
      <c r="T20" s="60"/>
      <c r="U20" s="60"/>
      <c r="V20" s="59"/>
      <c r="W20" s="59">
        <v>2880579</v>
      </c>
      <c r="X20" s="60"/>
      <c r="Y20" s="59">
        <v>2880579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22584379</v>
      </c>
      <c r="D22" s="344">
        <f t="shared" si="6"/>
        <v>0</v>
      </c>
      <c r="E22" s="343">
        <f t="shared" si="6"/>
        <v>0</v>
      </c>
      <c r="F22" s="345">
        <f t="shared" si="6"/>
        <v>4300000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26324</v>
      </c>
      <c r="N22" s="345">
        <f t="shared" si="6"/>
        <v>26324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26324</v>
      </c>
      <c r="X22" s="343">
        <f t="shared" si="6"/>
        <v>3225000</v>
      </c>
      <c r="Y22" s="345">
        <f t="shared" si="6"/>
        <v>-3198676</v>
      </c>
      <c r="Z22" s="336">
        <f>+IF(X22&lt;&gt;0,+(Y22/X22)*100,0)</f>
        <v>-99.1837519379845</v>
      </c>
      <c r="AA22" s="350">
        <f>SUM(AA23:AA32)</f>
        <v>4300000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21163892</v>
      </c>
      <c r="D25" s="340"/>
      <c r="E25" s="60"/>
      <c r="F25" s="59">
        <v>4300000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3225000</v>
      </c>
      <c r="Y25" s="59">
        <v>-3225000</v>
      </c>
      <c r="Z25" s="61">
        <v>-100</v>
      </c>
      <c r="AA25" s="62">
        <v>4300000</v>
      </c>
    </row>
    <row r="26" spans="1:27" ht="12.75">
      <c r="A26" s="361" t="s">
        <v>240</v>
      </c>
      <c r="B26" s="302"/>
      <c r="C26" s="362">
        <v>1420487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>
        <v>26324</v>
      </c>
      <c r="N32" s="59">
        <v>26324</v>
      </c>
      <c r="O32" s="59"/>
      <c r="P32" s="60"/>
      <c r="Q32" s="60"/>
      <c r="R32" s="59"/>
      <c r="S32" s="59"/>
      <c r="T32" s="60"/>
      <c r="U32" s="60"/>
      <c r="V32" s="59"/>
      <c r="W32" s="59">
        <v>26324</v>
      </c>
      <c r="X32" s="60"/>
      <c r="Y32" s="59">
        <v>26324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3386799</v>
      </c>
      <c r="D40" s="344">
        <f t="shared" si="9"/>
        <v>0</v>
      </c>
      <c r="E40" s="343">
        <f t="shared" si="9"/>
        <v>1460000</v>
      </c>
      <c r="F40" s="345">
        <f t="shared" si="9"/>
        <v>1460000</v>
      </c>
      <c r="G40" s="345">
        <f t="shared" si="9"/>
        <v>0</v>
      </c>
      <c r="H40" s="343">
        <f t="shared" si="9"/>
        <v>0</v>
      </c>
      <c r="I40" s="343">
        <f t="shared" si="9"/>
        <v>19380</v>
      </c>
      <c r="J40" s="345">
        <f t="shared" si="9"/>
        <v>19380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28000</v>
      </c>
      <c r="P40" s="343">
        <f t="shared" si="9"/>
        <v>0</v>
      </c>
      <c r="Q40" s="343">
        <f t="shared" si="9"/>
        <v>0</v>
      </c>
      <c r="R40" s="345">
        <f t="shared" si="9"/>
        <v>28000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47380</v>
      </c>
      <c r="X40" s="343">
        <f t="shared" si="9"/>
        <v>1095000</v>
      </c>
      <c r="Y40" s="345">
        <f t="shared" si="9"/>
        <v>-1047620</v>
      </c>
      <c r="Z40" s="336">
        <f>+IF(X40&lt;&gt;0,+(Y40/X40)*100,0)</f>
        <v>-95.67305936073059</v>
      </c>
      <c r="AA40" s="350">
        <f>SUM(AA41:AA49)</f>
        <v>1460000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3386799</v>
      </c>
      <c r="D44" s="368"/>
      <c r="E44" s="54">
        <v>1460000</v>
      </c>
      <c r="F44" s="53">
        <v>1460000</v>
      </c>
      <c r="G44" s="53"/>
      <c r="H44" s="54"/>
      <c r="I44" s="54">
        <v>19380</v>
      </c>
      <c r="J44" s="53">
        <v>19380</v>
      </c>
      <c r="K44" s="53"/>
      <c r="L44" s="54"/>
      <c r="M44" s="54"/>
      <c r="N44" s="53"/>
      <c r="O44" s="53">
        <v>28000</v>
      </c>
      <c r="P44" s="54"/>
      <c r="Q44" s="54"/>
      <c r="R44" s="53">
        <v>28000</v>
      </c>
      <c r="S44" s="53"/>
      <c r="T44" s="54"/>
      <c r="U44" s="54"/>
      <c r="V44" s="53"/>
      <c r="W44" s="53">
        <v>47380</v>
      </c>
      <c r="X44" s="54">
        <v>1095000</v>
      </c>
      <c r="Y44" s="53">
        <v>-1047620</v>
      </c>
      <c r="Z44" s="94">
        <v>-95.67</v>
      </c>
      <c r="AA44" s="95">
        <v>1460000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113957910</v>
      </c>
      <c r="D60" s="346">
        <f t="shared" si="14"/>
        <v>0</v>
      </c>
      <c r="E60" s="219">
        <f t="shared" si="14"/>
        <v>124298600</v>
      </c>
      <c r="F60" s="264">
        <f t="shared" si="14"/>
        <v>217897174</v>
      </c>
      <c r="G60" s="264">
        <f t="shared" si="14"/>
        <v>782651</v>
      </c>
      <c r="H60" s="219">
        <f t="shared" si="14"/>
        <v>1900925</v>
      </c>
      <c r="I60" s="219">
        <f t="shared" si="14"/>
        <v>7066278</v>
      </c>
      <c r="J60" s="264">
        <f t="shared" si="14"/>
        <v>9749854</v>
      </c>
      <c r="K60" s="264">
        <f t="shared" si="14"/>
        <v>7273888</v>
      </c>
      <c r="L60" s="219">
        <f t="shared" si="14"/>
        <v>13078808</v>
      </c>
      <c r="M60" s="219">
        <f t="shared" si="14"/>
        <v>14415496</v>
      </c>
      <c r="N60" s="264">
        <f t="shared" si="14"/>
        <v>34768192</v>
      </c>
      <c r="O60" s="264">
        <f t="shared" si="14"/>
        <v>2487599</v>
      </c>
      <c r="P60" s="219">
        <f t="shared" si="14"/>
        <v>16354655</v>
      </c>
      <c r="Q60" s="219">
        <f t="shared" si="14"/>
        <v>28647646</v>
      </c>
      <c r="R60" s="264">
        <f t="shared" si="14"/>
        <v>47489900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92007946</v>
      </c>
      <c r="X60" s="219">
        <f t="shared" si="14"/>
        <v>163422881</v>
      </c>
      <c r="Y60" s="264">
        <f t="shared" si="14"/>
        <v>-71414935</v>
      </c>
      <c r="Z60" s="337">
        <f>+IF(X60&lt;&gt;0,+(Y60/X60)*100,0)</f>
        <v>-43.69947131209858</v>
      </c>
      <c r="AA60" s="232">
        <f>+AA57+AA54+AA51+AA40+AA37+AA34+AA22+AA5</f>
        <v>217897174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2018-05-08T08:41:58Z</dcterms:created>
  <dcterms:modified xsi:type="dcterms:W3CDTF">2018-05-08T08:42:03Z</dcterms:modified>
  <cp:category/>
  <cp:version/>
  <cp:contentType/>
  <cp:contentStatus/>
</cp:coreProperties>
</file>