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130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<sst xmlns="http://schemas.openxmlformats.org/spreadsheetml/2006/main" count="857" uniqueCount="303">
  <si>
    <t>Kwazulu-Natal: Umdoni(KZN212) - Table C1 Schedule Quarterly Budget Statement Summary for 3rd Quarter ended 31 March 2018 (Figures Finalised as at 2018/05/07)</t>
  </si>
  <si>
    <t>Description</t>
  </si>
  <si>
    <t>2016/17</t>
  </si>
  <si>
    <t>2017/18</t>
  </si>
  <si>
    <t>Budget year 2017/18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</si>
  <si>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</si>
  <si>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</si>
  <si>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</si>
  <si>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</si>
  <si>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</si>
  <si>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</si>
  <si>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</si>
  <si>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</si>
  <si>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</si>
  <si>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</si>
  <si>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</si>
  <si>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</si>
  <si>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</si>
  <si>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</si>
  <si>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</si>
  <si>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</si>
  <si>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</si>
  <si>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</si>
  <si>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</si>
  <si>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</si>
  <si>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</si>
  <si>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</si>
  <si>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</si>
  <si>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</si>
  <si>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</si>
  <si>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</si>
  <si>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</si>
  <si>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</si>
  <si>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</si>
  <si>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</si>
  <si>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</si>
  <si>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</si>
  <si>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</si>
  <si>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</si>
  <si>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</si>
  <si>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</si>
  <si>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</si>
  <si>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</si>
  <si>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</si>
  <si>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</si>
  <si>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</si>
  <si>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</si>
  <si>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</si>
  <si>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</si>
  <si>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</si>
  <si>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</si>
  <si>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</si>
  <si>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</si>
  <si>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</si>
  <si>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</si>
  <si>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</si>
  <si>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</si>
  <si>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</si>
  <si>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</si>
  <si>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</si>
  <si>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</si>
  <si>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</si>
  <si>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</si>
  <si>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</si>
  <si>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</si>
  <si>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</si>
  <si>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</si>
  <si>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</si>
  <si>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</si>
  <si>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</si>
  <si>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Kwazulu-Natal: Umdoni(KZN212) - Table C2 Quarterly Budget Statement - Financial Performance (standard classification) for 3rd Quarter ended 31 March 2018 (Figures Finalised as at 2018/05/07)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</si>
  <si>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</si>
  <si>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</si>
  <si>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</si>
  <si>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</si>
  <si>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</si>
  <si>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</si>
  <si>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</si>
  <si>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</si>
  <si>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</si>
  <si>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</si>
  <si>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</si>
  <si>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</si>
  <si>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</si>
  <si>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</si>
  <si>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</si>
  <si>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</si>
  <si>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</si>
  <si>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</si>
  <si>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</si>
  <si>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</si>
  <si>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</si>
  <si>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</si>
  <si>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</si>
  <si>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</si>
  <si>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</si>
  <si>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</si>
  <si>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</si>
  <si>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</si>
  <si>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</si>
  <si>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Kwazulu-Natal: Umdoni(KZN212) - Table C4 Quarterly Budget Statement - Financial Performance (revenue and expenditure) for 3rd Quarter ended 31 March 2018 (Figures Finalised as at 2018/05/07)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</si>
  <si>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</si>
  <si>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</si>
  <si>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</si>
  <si>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</si>
  <si>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</si>
  <si>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</si>
  <si>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</si>
  <si>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</si>
  <si>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</si>
  <si>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</si>
  <si>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</si>
  <si>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</si>
  <si>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</si>
  <si>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</si>
  <si>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</si>
  <si>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</si>
  <si>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</si>
  <si>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</si>
  <si>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</si>
  <si>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</si>
  <si>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</si>
  <si>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</si>
  <si>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</si>
  <si>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</si>
  <si>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</si>
  <si>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</si>
  <si>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</si>
  <si>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</si>
  <si>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Kwazulu-Natal: Umdoni(KZN212) - Table C5 Quarterly Budget Statement - Capital Expenditure by Standard Classification and Funding for 3rd Quarter ended 31 March 2018 (Figures Finalised as at 2018/05/07)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</si>
  <si>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</si>
  <si>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</si>
  <si>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</si>
  <si>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</si>
  <si>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</si>
  <si>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</si>
  <si>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</si>
  <si>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</si>
  <si>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</si>
  <si>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</si>
  <si>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Kwazulu-Natal: Umdoni(KZN212) - Table C6 Quarterly Budget Statement - Financial Position for 3rd Quarter ended 31 March 2018 (Figures Finalised as at 2018/05/07)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</si>
  <si>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</si>
  <si>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</si>
  <si>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</si>
  <si>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</si>
  <si>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</si>
  <si>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</si>
  <si>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</si>
  <si>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</si>
  <si>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</si>
  <si>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</si>
  <si>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</si>
  <si>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</si>
  <si>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</si>
  <si>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</si>
  <si>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</si>
  <si>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</si>
  <si>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</si>
  <si>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</si>
  <si>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</si>
  <si>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</si>
  <si>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</si>
  <si>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</si>
  <si>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</si>
  <si>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</si>
  <si>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</si>
  <si>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</si>
  <si>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</si>
  <si>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</si>
  <si>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</si>
  <si>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</si>
  <si>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</si>
  <si>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</si>
  <si>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</si>
  <si>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Kwazulu-Natal: Umdoni(KZN212) - Table C7 Quarterly Budget Statement - Cash Flows for 3rd Quarter ended 31 March 2018 (Figures Finalised as at 2018/05/07)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</si>
  <si>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</si>
  <si>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</si>
  <si>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</si>
  <si>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</si>
  <si>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</si>
  <si>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</si>
  <si>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</si>
  <si>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</si>
  <si>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</si>
  <si>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</si>
  <si>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</si>
  <si>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</si>
  <si>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</si>
  <si>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</si>
  <si>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</si>
  <si>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</si>
  <si>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</si>
  <si>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</si>
  <si>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</si>
  <si>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</si>
  <si>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</si>
  <si>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</si>
  <si>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</si>
  <si>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</si>
  <si>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</si>
  <si>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</si>
  <si>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</si>
  <si>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Kwazulu-Natal: Umdoni(KZN212) - Table C9 Quarterly Budget Statement - Capital Expenditure by Asset Clas for 3rd Quarter ended 31 March 2018 (Figures Finalised as at 2018/05/07)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</si>
  <si>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</si>
  <si>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</si>
  <si>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</si>
  <si>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</si>
  <si>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</si>
  <si>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</si>
  <si>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</si>
  <si>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</si>
  <si>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</si>
  <si>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</si>
  <si>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</si>
  <si>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</si>
  <si>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</si>
  <si>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</si>
  <si>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</si>
  <si>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</si>
  <si>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</si>
  <si>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</si>
  <si>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</si>
  <si>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</si>
  <si>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</si>
  <si>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</si>
  <si>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</si>
  <si>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</si>
  <si>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Kwazulu-Natal: Umdoni(KZN212) - Table SC13a Quarterly Budget Statement - Capital Expenditure on New Assets by Asset Class for 3rd Quarter ended 31 March 2018 (Figures Finalised as at 2018/05/07)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</si>
  <si>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</si>
  <si>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</si>
  <si>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</si>
  <si>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</si>
  <si>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</si>
  <si>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</si>
  <si>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</si>
  <si>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</si>
  <si>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</si>
  <si>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</si>
  <si>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</si>
  <si>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</si>
  <si>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</si>
  <si>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</si>
  <si>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</si>
  <si>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</si>
  <si>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</si>
  <si>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</si>
  <si>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</si>
  <si>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</si>
  <si>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</si>
  <si>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</si>
  <si>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</si>
  <si>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</si>
  <si>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</si>
  <si>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</si>
  <si>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</si>
  <si>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</si>
  <si>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</si>
  <si>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</si>
  <si>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</si>
  <si>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</si>
  <si>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</si>
  <si>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</si>
  <si>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</si>
  <si>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Kwazulu-Natal: Umdoni(KZN212) - Table SC13B Quarterly Budget Statement - Capital Expenditure on Renewal of existing assets by Asset Class for 3rd Quarter ended 31 March 2018 (Figures Finalised as at 2018/05/07)</t>
  </si>
  <si>
    <t>Capital Expenditure on Renewal of Existing Assets by Asset Class/Sub-class</t>
  </si>
  <si>
    <t>Total Capital Expenditure on Renewal of Existing Assets</t>
  </si>
  <si>
    <t>Kwazulu-Natal: Umdoni(KZN212) - Table SC13C Quarterly Budget Statement - Repairs and Maintenance Expenditure by Asset Class for 3rd Quarter ended 31 March 2018 (Figures Finalised as at 2018/05/07)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</si>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</sst>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2.7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2.75">
      <c r="A5" s="58" t="s">
        <v>31</v>
      </c>
      <c r="B5" s="19">
        <v>76515161</v>
      </c>
      <c r="C5" s="19">
        <v>0</v>
      </c>
      <c r="D5" s="59">
        <v>80304252</v>
      </c>
      <c r="E5" s="60">
        <v>80304252</v>
      </c>
      <c r="F5" s="60">
        <v>25673242</v>
      </c>
      <c r="G5" s="60">
        <v>5775721</v>
      </c>
      <c r="H5" s="60">
        <v>5312020</v>
      </c>
      <c r="I5" s="60">
        <v>36760983</v>
      </c>
      <c r="J5" s="60">
        <v>5595651</v>
      </c>
      <c r="K5" s="60">
        <v>7395614</v>
      </c>
      <c r="L5" s="60">
        <v>7395614</v>
      </c>
      <c r="M5" s="60">
        <v>20386879</v>
      </c>
      <c r="N5" s="60">
        <v>7395614</v>
      </c>
      <c r="O5" s="60">
        <v>7354137</v>
      </c>
      <c r="P5" s="60">
        <v>-226683</v>
      </c>
      <c r="Q5" s="60">
        <v>14523068</v>
      </c>
      <c r="R5" s="60">
        <v>0</v>
      </c>
      <c r="S5" s="60">
        <v>0</v>
      </c>
      <c r="T5" s="60">
        <v>0</v>
      </c>
      <c r="U5" s="60">
        <v>0</v>
      </c>
      <c r="V5" s="60">
        <v>71670930</v>
      </c>
      <c r="W5" s="60">
        <v>60228000</v>
      </c>
      <c r="X5" s="60">
        <v>11442930</v>
      </c>
      <c r="Y5" s="61">
        <v>19</v>
      </c>
      <c r="Z5" s="62">
        <v>80304252</v>
      </c>
    </row>
    <row r="6" spans="1:26" ht="12.75">
      <c r="A6" s="58" t="s">
        <v>32</v>
      </c>
      <c r="B6" s="19">
        <v>8553561</v>
      </c>
      <c r="C6" s="19">
        <v>0</v>
      </c>
      <c r="D6" s="59">
        <v>9095625</v>
      </c>
      <c r="E6" s="60">
        <v>9095625</v>
      </c>
      <c r="F6" s="60">
        <v>52735</v>
      </c>
      <c r="G6" s="60">
        <v>2055234</v>
      </c>
      <c r="H6" s="60">
        <v>595088</v>
      </c>
      <c r="I6" s="60">
        <v>2703057</v>
      </c>
      <c r="J6" s="60">
        <v>1496425</v>
      </c>
      <c r="K6" s="60">
        <v>917104</v>
      </c>
      <c r="L6" s="60">
        <v>6378</v>
      </c>
      <c r="M6" s="60">
        <v>2419907</v>
      </c>
      <c r="N6" s="60">
        <v>6378</v>
      </c>
      <c r="O6" s="60">
        <v>699981</v>
      </c>
      <c r="P6" s="60">
        <v>-9941</v>
      </c>
      <c r="Q6" s="60">
        <v>696418</v>
      </c>
      <c r="R6" s="60">
        <v>0</v>
      </c>
      <c r="S6" s="60">
        <v>0</v>
      </c>
      <c r="T6" s="60">
        <v>0</v>
      </c>
      <c r="U6" s="60">
        <v>0</v>
      </c>
      <c r="V6" s="60">
        <v>5819382</v>
      </c>
      <c r="W6" s="60">
        <v>6822000</v>
      </c>
      <c r="X6" s="60">
        <v>-1002618</v>
      </c>
      <c r="Y6" s="61">
        <v>-14.7</v>
      </c>
      <c r="Z6" s="62">
        <v>9095625</v>
      </c>
    </row>
    <row r="7" spans="1:26" ht="12.75">
      <c r="A7" s="58" t="s">
        <v>33</v>
      </c>
      <c r="B7" s="19">
        <v>12149774</v>
      </c>
      <c r="C7" s="19">
        <v>0</v>
      </c>
      <c r="D7" s="59">
        <v>12075000</v>
      </c>
      <c r="E7" s="60">
        <v>12075000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9056250</v>
      </c>
      <c r="X7" s="60">
        <v>-9056250</v>
      </c>
      <c r="Y7" s="61">
        <v>-100</v>
      </c>
      <c r="Z7" s="62">
        <v>12075000</v>
      </c>
    </row>
    <row r="8" spans="1:26" ht="12.75">
      <c r="A8" s="58" t="s">
        <v>34</v>
      </c>
      <c r="B8" s="19">
        <v>139000000</v>
      </c>
      <c r="C8" s="19">
        <v>0</v>
      </c>
      <c r="D8" s="59">
        <v>115500000</v>
      </c>
      <c r="E8" s="60">
        <v>115500000</v>
      </c>
      <c r="F8" s="60">
        <v>42849123</v>
      </c>
      <c r="G8" s="60">
        <v>4170756</v>
      </c>
      <c r="H8" s="60">
        <v>4170756</v>
      </c>
      <c r="I8" s="60">
        <v>51190635</v>
      </c>
      <c r="J8" s="60">
        <v>0</v>
      </c>
      <c r="K8" s="60">
        <v>9557598</v>
      </c>
      <c r="L8" s="60">
        <v>5386842</v>
      </c>
      <c r="M8" s="60">
        <v>14944440</v>
      </c>
      <c r="N8" s="60">
        <v>5386842</v>
      </c>
      <c r="O8" s="60">
        <v>0</v>
      </c>
      <c r="P8" s="60">
        <v>40388929</v>
      </c>
      <c r="Q8" s="60">
        <v>45775771</v>
      </c>
      <c r="R8" s="60">
        <v>0</v>
      </c>
      <c r="S8" s="60">
        <v>0</v>
      </c>
      <c r="T8" s="60">
        <v>0</v>
      </c>
      <c r="U8" s="60">
        <v>0</v>
      </c>
      <c r="V8" s="60">
        <v>111910846</v>
      </c>
      <c r="W8" s="60">
        <v>86625000</v>
      </c>
      <c r="X8" s="60">
        <v>25285846</v>
      </c>
      <c r="Y8" s="61">
        <v>29.19</v>
      </c>
      <c r="Z8" s="62">
        <v>115500000</v>
      </c>
    </row>
    <row r="9" spans="1:26" ht="12.75">
      <c r="A9" s="58" t="s">
        <v>35</v>
      </c>
      <c r="B9" s="19">
        <v>22531377</v>
      </c>
      <c r="C9" s="19">
        <v>0</v>
      </c>
      <c r="D9" s="59">
        <v>50574029</v>
      </c>
      <c r="E9" s="60">
        <v>50574029</v>
      </c>
      <c r="F9" s="60">
        <v>1327185</v>
      </c>
      <c r="G9" s="60">
        <v>1873006</v>
      </c>
      <c r="H9" s="60">
        <v>1317142</v>
      </c>
      <c r="I9" s="60">
        <v>4517333</v>
      </c>
      <c r="J9" s="60">
        <v>1763895</v>
      </c>
      <c r="K9" s="60">
        <v>2012793</v>
      </c>
      <c r="L9" s="60">
        <v>2012793</v>
      </c>
      <c r="M9" s="60">
        <v>5789481</v>
      </c>
      <c r="N9" s="60">
        <v>2012793</v>
      </c>
      <c r="O9" s="60">
        <v>1636000</v>
      </c>
      <c r="P9" s="60">
        <v>1132730</v>
      </c>
      <c r="Q9" s="60">
        <v>4781523</v>
      </c>
      <c r="R9" s="60">
        <v>0</v>
      </c>
      <c r="S9" s="60">
        <v>0</v>
      </c>
      <c r="T9" s="60">
        <v>0</v>
      </c>
      <c r="U9" s="60">
        <v>0</v>
      </c>
      <c r="V9" s="60">
        <v>15088337</v>
      </c>
      <c r="W9" s="60">
        <v>37930500</v>
      </c>
      <c r="X9" s="60">
        <v>-22842163</v>
      </c>
      <c r="Y9" s="61">
        <v>-60.22</v>
      </c>
      <c r="Z9" s="62">
        <v>50574029</v>
      </c>
    </row>
    <row r="10" spans="1:26" ht="22.5">
      <c r="A10" s="63" t="s">
        <v>278</v>
      </c>
      <c r="B10" s="64">
        <f>SUM(B5:B9)</f>
        <v>258749873</v>
      </c>
      <c r="C10" s="64">
        <f>SUM(C5:C9)</f>
        <v>0</v>
      </c>
      <c r="D10" s="65">
        <f aca="true" t="shared" si="0" ref="D10:Z10">SUM(D5:D9)</f>
        <v>267548906</v>
      </c>
      <c r="E10" s="66">
        <f t="shared" si="0"/>
        <v>267548906</v>
      </c>
      <c r="F10" s="66">
        <f t="shared" si="0"/>
        <v>69902285</v>
      </c>
      <c r="G10" s="66">
        <f t="shared" si="0"/>
        <v>13874717</v>
      </c>
      <c r="H10" s="66">
        <f t="shared" si="0"/>
        <v>11395006</v>
      </c>
      <c r="I10" s="66">
        <f t="shared" si="0"/>
        <v>95172008</v>
      </c>
      <c r="J10" s="66">
        <f t="shared" si="0"/>
        <v>8855971</v>
      </c>
      <c r="K10" s="66">
        <f t="shared" si="0"/>
        <v>19883109</v>
      </c>
      <c r="L10" s="66">
        <f t="shared" si="0"/>
        <v>14801627</v>
      </c>
      <c r="M10" s="66">
        <f t="shared" si="0"/>
        <v>43540707</v>
      </c>
      <c r="N10" s="66">
        <f t="shared" si="0"/>
        <v>14801627</v>
      </c>
      <c r="O10" s="66">
        <f t="shared" si="0"/>
        <v>9690118</v>
      </c>
      <c r="P10" s="66">
        <f t="shared" si="0"/>
        <v>41285035</v>
      </c>
      <c r="Q10" s="66">
        <f t="shared" si="0"/>
        <v>65776780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204489495</v>
      </c>
      <c r="W10" s="66">
        <f t="shared" si="0"/>
        <v>200661750</v>
      </c>
      <c r="X10" s="66">
        <f t="shared" si="0"/>
        <v>3827745</v>
      </c>
      <c r="Y10" s="67">
        <f>+IF(W10&lt;&gt;0,(X10/W10)*100,0)</f>
        <v>1.9075608580110557</v>
      </c>
      <c r="Z10" s="68">
        <f t="shared" si="0"/>
        <v>267548906</v>
      </c>
    </row>
    <row r="11" spans="1:26" ht="12.75">
      <c r="A11" s="58" t="s">
        <v>37</v>
      </c>
      <c r="B11" s="19">
        <v>93713610</v>
      </c>
      <c r="C11" s="19">
        <v>0</v>
      </c>
      <c r="D11" s="59">
        <v>97602814</v>
      </c>
      <c r="E11" s="60">
        <v>97602814</v>
      </c>
      <c r="F11" s="60">
        <v>8167314</v>
      </c>
      <c r="G11" s="60">
        <v>4766699</v>
      </c>
      <c r="H11" s="60">
        <v>4766709</v>
      </c>
      <c r="I11" s="60">
        <v>17700722</v>
      </c>
      <c r="J11" s="60">
        <v>4821870</v>
      </c>
      <c r="K11" s="60">
        <v>11312565</v>
      </c>
      <c r="L11" s="60">
        <v>11312565</v>
      </c>
      <c r="M11" s="60">
        <v>27447000</v>
      </c>
      <c r="N11" s="60">
        <v>11312565</v>
      </c>
      <c r="O11" s="60">
        <v>6461386</v>
      </c>
      <c r="P11" s="60">
        <v>5312743</v>
      </c>
      <c r="Q11" s="60">
        <v>23086694</v>
      </c>
      <c r="R11" s="60">
        <v>0</v>
      </c>
      <c r="S11" s="60">
        <v>0</v>
      </c>
      <c r="T11" s="60">
        <v>0</v>
      </c>
      <c r="U11" s="60">
        <v>0</v>
      </c>
      <c r="V11" s="60">
        <v>68234416</v>
      </c>
      <c r="W11" s="60">
        <v>73202247</v>
      </c>
      <c r="X11" s="60">
        <v>-4967831</v>
      </c>
      <c r="Y11" s="61">
        <v>-6.79</v>
      </c>
      <c r="Z11" s="62">
        <v>97602814</v>
      </c>
    </row>
    <row r="12" spans="1:26" ht="12.75">
      <c r="A12" s="58" t="s">
        <v>38</v>
      </c>
      <c r="B12" s="19">
        <v>11679778</v>
      </c>
      <c r="C12" s="19">
        <v>0</v>
      </c>
      <c r="D12" s="59">
        <v>12610692</v>
      </c>
      <c r="E12" s="60">
        <v>12610692</v>
      </c>
      <c r="F12" s="60">
        <v>678442</v>
      </c>
      <c r="G12" s="60">
        <v>682360</v>
      </c>
      <c r="H12" s="60">
        <v>682360</v>
      </c>
      <c r="I12" s="60">
        <v>2043162</v>
      </c>
      <c r="J12" s="60">
        <v>678442</v>
      </c>
      <c r="K12" s="60">
        <v>1700824</v>
      </c>
      <c r="L12" s="60">
        <v>1022382</v>
      </c>
      <c r="M12" s="60">
        <v>3401648</v>
      </c>
      <c r="N12" s="60">
        <v>1022382</v>
      </c>
      <c r="O12" s="60">
        <v>1143323</v>
      </c>
      <c r="P12" s="60">
        <v>1167491</v>
      </c>
      <c r="Q12" s="60">
        <v>3333196</v>
      </c>
      <c r="R12" s="60">
        <v>0</v>
      </c>
      <c r="S12" s="60">
        <v>0</v>
      </c>
      <c r="T12" s="60">
        <v>0</v>
      </c>
      <c r="U12" s="60">
        <v>0</v>
      </c>
      <c r="V12" s="60">
        <v>8778006</v>
      </c>
      <c r="W12" s="60">
        <v>9683253</v>
      </c>
      <c r="X12" s="60">
        <v>-905247</v>
      </c>
      <c r="Y12" s="61">
        <v>-9.35</v>
      </c>
      <c r="Z12" s="62">
        <v>12610692</v>
      </c>
    </row>
    <row r="13" spans="1:26" ht="12.75">
      <c r="A13" s="58" t="s">
        <v>279</v>
      </c>
      <c r="B13" s="19">
        <v>36170887</v>
      </c>
      <c r="C13" s="19">
        <v>0</v>
      </c>
      <c r="D13" s="59">
        <v>36000000</v>
      </c>
      <c r="E13" s="60">
        <v>36000000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1484024</v>
      </c>
      <c r="P13" s="60">
        <v>13108553</v>
      </c>
      <c r="Q13" s="60">
        <v>14592577</v>
      </c>
      <c r="R13" s="60">
        <v>0</v>
      </c>
      <c r="S13" s="60">
        <v>0</v>
      </c>
      <c r="T13" s="60">
        <v>0</v>
      </c>
      <c r="U13" s="60">
        <v>0</v>
      </c>
      <c r="V13" s="60">
        <v>14592577</v>
      </c>
      <c r="W13" s="60">
        <v>27315000</v>
      </c>
      <c r="X13" s="60">
        <v>-12722423</v>
      </c>
      <c r="Y13" s="61">
        <v>-46.58</v>
      </c>
      <c r="Z13" s="62">
        <v>36000000</v>
      </c>
    </row>
    <row r="14" spans="1:26" ht="12.75">
      <c r="A14" s="58" t="s">
        <v>40</v>
      </c>
      <c r="B14" s="19">
        <v>1032766</v>
      </c>
      <c r="C14" s="19">
        <v>0</v>
      </c>
      <c r="D14" s="59">
        <v>420000</v>
      </c>
      <c r="E14" s="60">
        <v>420000</v>
      </c>
      <c r="F14" s="60">
        <v>32168</v>
      </c>
      <c r="G14" s="60">
        <v>32127</v>
      </c>
      <c r="H14" s="60">
        <v>61431</v>
      </c>
      <c r="I14" s="60">
        <v>125726</v>
      </c>
      <c r="J14" s="60">
        <v>2384</v>
      </c>
      <c r="K14" s="60">
        <v>30000</v>
      </c>
      <c r="L14" s="60">
        <v>0</v>
      </c>
      <c r="M14" s="60">
        <v>32384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158110</v>
      </c>
      <c r="W14" s="60">
        <v>315000</v>
      </c>
      <c r="X14" s="60">
        <v>-156890</v>
      </c>
      <c r="Y14" s="61">
        <v>-49.81</v>
      </c>
      <c r="Z14" s="62">
        <v>420000</v>
      </c>
    </row>
    <row r="15" spans="1:26" ht="12.75">
      <c r="A15" s="58" t="s">
        <v>41</v>
      </c>
      <c r="B15" s="19">
        <v>0</v>
      </c>
      <c r="C15" s="19">
        <v>0</v>
      </c>
      <c r="D15" s="59">
        <v>0</v>
      </c>
      <c r="E15" s="60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/>
      <c r="X15" s="60">
        <v>0</v>
      </c>
      <c r="Y15" s="61">
        <v>0</v>
      </c>
      <c r="Z15" s="62">
        <v>0</v>
      </c>
    </row>
    <row r="16" spans="1:26" ht="12.75">
      <c r="A16" s="69" t="s">
        <v>42</v>
      </c>
      <c r="B16" s="19">
        <v>0</v>
      </c>
      <c r="C16" s="19">
        <v>0</v>
      </c>
      <c r="D16" s="59">
        <v>3962700</v>
      </c>
      <c r="E16" s="60">
        <v>3962700</v>
      </c>
      <c r="F16" s="60">
        <v>121618</v>
      </c>
      <c r="G16" s="60">
        <v>34000</v>
      </c>
      <c r="H16" s="60">
        <v>95046</v>
      </c>
      <c r="I16" s="60">
        <v>250664</v>
      </c>
      <c r="J16" s="60">
        <v>279462</v>
      </c>
      <c r="K16" s="60">
        <v>123144</v>
      </c>
      <c r="L16" s="60">
        <v>123144</v>
      </c>
      <c r="M16" s="60">
        <v>525750</v>
      </c>
      <c r="N16" s="60">
        <v>123144</v>
      </c>
      <c r="O16" s="60">
        <v>156488</v>
      </c>
      <c r="P16" s="60">
        <v>0</v>
      </c>
      <c r="Q16" s="60">
        <v>279632</v>
      </c>
      <c r="R16" s="60">
        <v>0</v>
      </c>
      <c r="S16" s="60">
        <v>0</v>
      </c>
      <c r="T16" s="60">
        <v>0</v>
      </c>
      <c r="U16" s="60">
        <v>0</v>
      </c>
      <c r="V16" s="60">
        <v>1056046</v>
      </c>
      <c r="W16" s="60">
        <v>2972250</v>
      </c>
      <c r="X16" s="60">
        <v>-1916204</v>
      </c>
      <c r="Y16" s="61">
        <v>-64.47</v>
      </c>
      <c r="Z16" s="62">
        <v>3962700</v>
      </c>
    </row>
    <row r="17" spans="1:26" ht="12.75">
      <c r="A17" s="58" t="s">
        <v>43</v>
      </c>
      <c r="B17" s="19">
        <v>103489616</v>
      </c>
      <c r="C17" s="19">
        <v>0</v>
      </c>
      <c r="D17" s="59">
        <v>116232908</v>
      </c>
      <c r="E17" s="60">
        <v>116232908</v>
      </c>
      <c r="F17" s="60">
        <v>4710184</v>
      </c>
      <c r="G17" s="60">
        <v>7704566</v>
      </c>
      <c r="H17" s="60">
        <v>6954605</v>
      </c>
      <c r="I17" s="60">
        <v>19369355</v>
      </c>
      <c r="J17" s="60">
        <v>13591609</v>
      </c>
      <c r="K17" s="60">
        <v>8758305</v>
      </c>
      <c r="L17" s="60">
        <v>5850749</v>
      </c>
      <c r="M17" s="60">
        <v>28200663</v>
      </c>
      <c r="N17" s="60">
        <v>5850749</v>
      </c>
      <c r="O17" s="60">
        <v>7319037</v>
      </c>
      <c r="P17" s="60">
        <v>4624327</v>
      </c>
      <c r="Q17" s="60">
        <v>17794113</v>
      </c>
      <c r="R17" s="60">
        <v>0</v>
      </c>
      <c r="S17" s="60">
        <v>0</v>
      </c>
      <c r="T17" s="60">
        <v>0</v>
      </c>
      <c r="U17" s="60">
        <v>0</v>
      </c>
      <c r="V17" s="60">
        <v>65364131</v>
      </c>
      <c r="W17" s="60">
        <v>87174756</v>
      </c>
      <c r="X17" s="60">
        <v>-21810625</v>
      </c>
      <c r="Y17" s="61">
        <v>-25.02</v>
      </c>
      <c r="Z17" s="62">
        <v>116232908</v>
      </c>
    </row>
    <row r="18" spans="1:26" ht="12.75">
      <c r="A18" s="70" t="s">
        <v>44</v>
      </c>
      <c r="B18" s="71">
        <f>SUM(B11:B17)</f>
        <v>246086657</v>
      </c>
      <c r="C18" s="71">
        <f>SUM(C11:C17)</f>
        <v>0</v>
      </c>
      <c r="D18" s="72">
        <f aca="true" t="shared" si="1" ref="D18:Z18">SUM(D11:D17)</f>
        <v>266829114</v>
      </c>
      <c r="E18" s="73">
        <f t="shared" si="1"/>
        <v>266829114</v>
      </c>
      <c r="F18" s="73">
        <f t="shared" si="1"/>
        <v>13709726</v>
      </c>
      <c r="G18" s="73">
        <f t="shared" si="1"/>
        <v>13219752</v>
      </c>
      <c r="H18" s="73">
        <f t="shared" si="1"/>
        <v>12560151</v>
      </c>
      <c r="I18" s="73">
        <f t="shared" si="1"/>
        <v>39489629</v>
      </c>
      <c r="J18" s="73">
        <f t="shared" si="1"/>
        <v>19373767</v>
      </c>
      <c r="K18" s="73">
        <f t="shared" si="1"/>
        <v>21924838</v>
      </c>
      <c r="L18" s="73">
        <f t="shared" si="1"/>
        <v>18308840</v>
      </c>
      <c r="M18" s="73">
        <f t="shared" si="1"/>
        <v>59607445</v>
      </c>
      <c r="N18" s="73">
        <f t="shared" si="1"/>
        <v>18308840</v>
      </c>
      <c r="O18" s="73">
        <f t="shared" si="1"/>
        <v>16564258</v>
      </c>
      <c r="P18" s="73">
        <f t="shared" si="1"/>
        <v>24213114</v>
      </c>
      <c r="Q18" s="73">
        <f t="shared" si="1"/>
        <v>59086212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158183286</v>
      </c>
      <c r="W18" s="73">
        <f t="shared" si="1"/>
        <v>200662506</v>
      </c>
      <c r="X18" s="73">
        <f t="shared" si="1"/>
        <v>-42479220</v>
      </c>
      <c r="Y18" s="67">
        <f>+IF(W18&lt;&gt;0,(X18/W18)*100,0)</f>
        <v>-21.169485444380925</v>
      </c>
      <c r="Z18" s="74">
        <f t="shared" si="1"/>
        <v>266829114</v>
      </c>
    </row>
    <row r="19" spans="1:26" ht="12.75">
      <c r="A19" s="70" t="s">
        <v>45</v>
      </c>
      <c r="B19" s="75">
        <f>+B10-B18</f>
        <v>12663216</v>
      </c>
      <c r="C19" s="75">
        <f>+C10-C18</f>
        <v>0</v>
      </c>
      <c r="D19" s="76">
        <f aca="true" t="shared" si="2" ref="D19:Z19">+D10-D18</f>
        <v>719792</v>
      </c>
      <c r="E19" s="77">
        <f t="shared" si="2"/>
        <v>719792</v>
      </c>
      <c r="F19" s="77">
        <f t="shared" si="2"/>
        <v>56192559</v>
      </c>
      <c r="G19" s="77">
        <f t="shared" si="2"/>
        <v>654965</v>
      </c>
      <c r="H19" s="77">
        <f t="shared" si="2"/>
        <v>-1165145</v>
      </c>
      <c r="I19" s="77">
        <f t="shared" si="2"/>
        <v>55682379</v>
      </c>
      <c r="J19" s="77">
        <f t="shared" si="2"/>
        <v>-10517796</v>
      </c>
      <c r="K19" s="77">
        <f t="shared" si="2"/>
        <v>-2041729</v>
      </c>
      <c r="L19" s="77">
        <f t="shared" si="2"/>
        <v>-3507213</v>
      </c>
      <c r="M19" s="77">
        <f t="shared" si="2"/>
        <v>-16066738</v>
      </c>
      <c r="N19" s="77">
        <f t="shared" si="2"/>
        <v>-3507213</v>
      </c>
      <c r="O19" s="77">
        <f t="shared" si="2"/>
        <v>-6874140</v>
      </c>
      <c r="P19" s="77">
        <f t="shared" si="2"/>
        <v>17071921</v>
      </c>
      <c r="Q19" s="77">
        <f t="shared" si="2"/>
        <v>6690568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46306209</v>
      </c>
      <c r="W19" s="77">
        <f>IF(E10=E18,0,W10-W18)</f>
        <v>-756</v>
      </c>
      <c r="X19" s="77">
        <f t="shared" si="2"/>
        <v>46306965</v>
      </c>
      <c r="Y19" s="78">
        <f>+IF(W19&lt;&gt;0,(X19/W19)*100,0)</f>
        <v>-6125259.920634921</v>
      </c>
      <c r="Z19" s="79">
        <f t="shared" si="2"/>
        <v>719792</v>
      </c>
    </row>
    <row r="20" spans="1:26" ht="12.75">
      <c r="A20" s="58" t="s">
        <v>46</v>
      </c>
      <c r="B20" s="19">
        <v>69044011</v>
      </c>
      <c r="C20" s="19">
        <v>0</v>
      </c>
      <c r="D20" s="59">
        <v>74070000</v>
      </c>
      <c r="E20" s="60">
        <v>74070000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0</v>
      </c>
      <c r="W20" s="60">
        <v>40199247</v>
      </c>
      <c r="X20" s="60">
        <v>-40199247</v>
      </c>
      <c r="Y20" s="61">
        <v>-100</v>
      </c>
      <c r="Z20" s="62">
        <v>74070000</v>
      </c>
    </row>
    <row r="21" spans="1:26" ht="12.75">
      <c r="A21" s="58" t="s">
        <v>280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>
        <v>15353253</v>
      </c>
      <c r="X21" s="82">
        <v>-15353253</v>
      </c>
      <c r="Y21" s="83">
        <v>-100</v>
      </c>
      <c r="Z21" s="84">
        <v>0</v>
      </c>
    </row>
    <row r="22" spans="1:26" ht="22.5">
      <c r="A22" s="85" t="s">
        <v>281</v>
      </c>
      <c r="B22" s="86">
        <f>SUM(B19:B21)</f>
        <v>81707227</v>
      </c>
      <c r="C22" s="86">
        <f>SUM(C19:C21)</f>
        <v>0</v>
      </c>
      <c r="D22" s="87">
        <f aca="true" t="shared" si="3" ref="D22:Z22">SUM(D19:D21)</f>
        <v>74789792</v>
      </c>
      <c r="E22" s="88">
        <f t="shared" si="3"/>
        <v>74789792</v>
      </c>
      <c r="F22" s="88">
        <f t="shared" si="3"/>
        <v>56192559</v>
      </c>
      <c r="G22" s="88">
        <f t="shared" si="3"/>
        <v>654965</v>
      </c>
      <c r="H22" s="88">
        <f t="shared" si="3"/>
        <v>-1165145</v>
      </c>
      <c r="I22" s="88">
        <f t="shared" si="3"/>
        <v>55682379</v>
      </c>
      <c r="J22" s="88">
        <f t="shared" si="3"/>
        <v>-10517796</v>
      </c>
      <c r="K22" s="88">
        <f t="shared" si="3"/>
        <v>-2041729</v>
      </c>
      <c r="L22" s="88">
        <f t="shared" si="3"/>
        <v>-3507213</v>
      </c>
      <c r="M22" s="88">
        <f t="shared" si="3"/>
        <v>-16066738</v>
      </c>
      <c r="N22" s="88">
        <f t="shared" si="3"/>
        <v>-3507213</v>
      </c>
      <c r="O22" s="88">
        <f t="shared" si="3"/>
        <v>-6874140</v>
      </c>
      <c r="P22" s="88">
        <f t="shared" si="3"/>
        <v>17071921</v>
      </c>
      <c r="Q22" s="88">
        <f t="shared" si="3"/>
        <v>6690568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46306209</v>
      </c>
      <c r="W22" s="88">
        <f t="shared" si="3"/>
        <v>55551744</v>
      </c>
      <c r="X22" s="88">
        <f t="shared" si="3"/>
        <v>-9245535</v>
      </c>
      <c r="Y22" s="89">
        <f>+IF(W22&lt;&gt;0,(X22/W22)*100,0)</f>
        <v>-16.643104850137558</v>
      </c>
      <c r="Z22" s="90">
        <f t="shared" si="3"/>
        <v>74789792</v>
      </c>
    </row>
    <row r="23" spans="1:26" ht="12.7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2.75">
      <c r="A24" s="92" t="s">
        <v>49</v>
      </c>
      <c r="B24" s="75">
        <f>SUM(B22:B23)</f>
        <v>81707227</v>
      </c>
      <c r="C24" s="75">
        <f>SUM(C22:C23)</f>
        <v>0</v>
      </c>
      <c r="D24" s="76">
        <f aca="true" t="shared" si="4" ref="D24:Z24">SUM(D22:D23)</f>
        <v>74789792</v>
      </c>
      <c r="E24" s="77">
        <f t="shared" si="4"/>
        <v>74789792</v>
      </c>
      <c r="F24" s="77">
        <f t="shared" si="4"/>
        <v>56192559</v>
      </c>
      <c r="G24" s="77">
        <f t="shared" si="4"/>
        <v>654965</v>
      </c>
      <c r="H24" s="77">
        <f t="shared" si="4"/>
        <v>-1165145</v>
      </c>
      <c r="I24" s="77">
        <f t="shared" si="4"/>
        <v>55682379</v>
      </c>
      <c r="J24" s="77">
        <f t="shared" si="4"/>
        <v>-10517796</v>
      </c>
      <c r="K24" s="77">
        <f t="shared" si="4"/>
        <v>-2041729</v>
      </c>
      <c r="L24" s="77">
        <f t="shared" si="4"/>
        <v>-3507213</v>
      </c>
      <c r="M24" s="77">
        <f t="shared" si="4"/>
        <v>-16066738</v>
      </c>
      <c r="N24" s="77">
        <f t="shared" si="4"/>
        <v>-3507213</v>
      </c>
      <c r="O24" s="77">
        <f t="shared" si="4"/>
        <v>-6874140</v>
      </c>
      <c r="P24" s="77">
        <f t="shared" si="4"/>
        <v>17071921</v>
      </c>
      <c r="Q24" s="77">
        <f t="shared" si="4"/>
        <v>6690568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46306209</v>
      </c>
      <c r="W24" s="77">
        <f t="shared" si="4"/>
        <v>55551744</v>
      </c>
      <c r="X24" s="77">
        <f t="shared" si="4"/>
        <v>-9245535</v>
      </c>
      <c r="Y24" s="78">
        <f>+IF(W24&lt;&gt;0,(X24/W24)*100,0)</f>
        <v>-16.643104850137558</v>
      </c>
      <c r="Z24" s="79">
        <f t="shared" si="4"/>
        <v>74789792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2.75">
      <c r="A26" s="96" t="s">
        <v>282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2.75">
      <c r="A27" s="70" t="s">
        <v>50</v>
      </c>
      <c r="B27" s="22">
        <v>70730962</v>
      </c>
      <c r="C27" s="22">
        <v>0</v>
      </c>
      <c r="D27" s="99">
        <v>74070000</v>
      </c>
      <c r="E27" s="100">
        <v>74070000</v>
      </c>
      <c r="F27" s="100">
        <v>583256</v>
      </c>
      <c r="G27" s="100">
        <v>1213083</v>
      </c>
      <c r="H27" s="100">
        <v>9346595</v>
      </c>
      <c r="I27" s="100">
        <v>11142934</v>
      </c>
      <c r="J27" s="100">
        <v>8900551</v>
      </c>
      <c r="K27" s="100">
        <v>7047213</v>
      </c>
      <c r="L27" s="100">
        <v>2500395</v>
      </c>
      <c r="M27" s="100">
        <v>18448159</v>
      </c>
      <c r="N27" s="100">
        <v>3482609</v>
      </c>
      <c r="O27" s="100">
        <v>1298304</v>
      </c>
      <c r="P27" s="100">
        <v>16941240</v>
      </c>
      <c r="Q27" s="100">
        <v>21722153</v>
      </c>
      <c r="R27" s="100">
        <v>0</v>
      </c>
      <c r="S27" s="100">
        <v>0</v>
      </c>
      <c r="T27" s="100">
        <v>0</v>
      </c>
      <c r="U27" s="100">
        <v>0</v>
      </c>
      <c r="V27" s="100">
        <v>51313246</v>
      </c>
      <c r="W27" s="100">
        <v>55552500</v>
      </c>
      <c r="X27" s="100">
        <v>-4239254</v>
      </c>
      <c r="Y27" s="101">
        <v>-7.63</v>
      </c>
      <c r="Z27" s="102">
        <v>74070000</v>
      </c>
    </row>
    <row r="28" spans="1:26" ht="12.75">
      <c r="A28" s="103" t="s">
        <v>46</v>
      </c>
      <c r="B28" s="19">
        <v>58812910</v>
      </c>
      <c r="C28" s="19">
        <v>0</v>
      </c>
      <c r="D28" s="59">
        <v>53599000</v>
      </c>
      <c r="E28" s="60">
        <v>53599000</v>
      </c>
      <c r="F28" s="60">
        <v>583256</v>
      </c>
      <c r="G28" s="60">
        <v>1213083</v>
      </c>
      <c r="H28" s="60">
        <v>9346595</v>
      </c>
      <c r="I28" s="60">
        <v>11142934</v>
      </c>
      <c r="J28" s="60">
        <v>8020257</v>
      </c>
      <c r="K28" s="60">
        <v>6823802</v>
      </c>
      <c r="L28" s="60">
        <v>2500395</v>
      </c>
      <c r="M28" s="60">
        <v>17344454</v>
      </c>
      <c r="N28" s="60">
        <v>3482609</v>
      </c>
      <c r="O28" s="60">
        <v>1255394</v>
      </c>
      <c r="P28" s="60">
        <v>16941240</v>
      </c>
      <c r="Q28" s="60">
        <v>21679243</v>
      </c>
      <c r="R28" s="60">
        <v>0</v>
      </c>
      <c r="S28" s="60">
        <v>0</v>
      </c>
      <c r="T28" s="60">
        <v>0</v>
      </c>
      <c r="U28" s="60">
        <v>0</v>
      </c>
      <c r="V28" s="60">
        <v>50166631</v>
      </c>
      <c r="W28" s="60">
        <v>40199250</v>
      </c>
      <c r="X28" s="60">
        <v>9967381</v>
      </c>
      <c r="Y28" s="61">
        <v>24.79</v>
      </c>
      <c r="Z28" s="62">
        <v>53599000</v>
      </c>
    </row>
    <row r="29" spans="1:26" ht="12.75">
      <c r="A29" s="58" t="s">
        <v>283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880294</v>
      </c>
      <c r="K29" s="60">
        <v>98361</v>
      </c>
      <c r="L29" s="60">
        <v>0</v>
      </c>
      <c r="M29" s="60">
        <v>978655</v>
      </c>
      <c r="N29" s="60">
        <v>0</v>
      </c>
      <c r="O29" s="60">
        <v>42910</v>
      </c>
      <c r="P29" s="60">
        <v>0</v>
      </c>
      <c r="Q29" s="60">
        <v>42910</v>
      </c>
      <c r="R29" s="60">
        <v>0</v>
      </c>
      <c r="S29" s="60">
        <v>0</v>
      </c>
      <c r="T29" s="60">
        <v>0</v>
      </c>
      <c r="U29" s="60">
        <v>0</v>
      </c>
      <c r="V29" s="60">
        <v>1021565</v>
      </c>
      <c r="W29" s="60"/>
      <c r="X29" s="60">
        <v>1021565</v>
      </c>
      <c r="Y29" s="61">
        <v>0</v>
      </c>
      <c r="Z29" s="62">
        <v>0</v>
      </c>
    </row>
    <row r="30" spans="1:26" ht="12.7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2.75">
      <c r="A31" s="58" t="s">
        <v>53</v>
      </c>
      <c r="B31" s="19">
        <v>11918052</v>
      </c>
      <c r="C31" s="19">
        <v>0</v>
      </c>
      <c r="D31" s="59">
        <v>20471000</v>
      </c>
      <c r="E31" s="60">
        <v>20471000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125050</v>
      </c>
      <c r="L31" s="60">
        <v>0</v>
      </c>
      <c r="M31" s="60">
        <v>125050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125050</v>
      </c>
      <c r="W31" s="60">
        <v>15353250</v>
      </c>
      <c r="X31" s="60">
        <v>-15228200</v>
      </c>
      <c r="Y31" s="61">
        <v>-99.19</v>
      </c>
      <c r="Z31" s="62">
        <v>20471000</v>
      </c>
    </row>
    <row r="32" spans="1:26" ht="12.75">
      <c r="A32" s="70" t="s">
        <v>54</v>
      </c>
      <c r="B32" s="22">
        <f>SUM(B28:B31)</f>
        <v>70730962</v>
      </c>
      <c r="C32" s="22">
        <f>SUM(C28:C31)</f>
        <v>0</v>
      </c>
      <c r="D32" s="99">
        <f aca="true" t="shared" si="5" ref="D32:Z32">SUM(D28:D31)</f>
        <v>74070000</v>
      </c>
      <c r="E32" s="100">
        <f t="shared" si="5"/>
        <v>74070000</v>
      </c>
      <c r="F32" s="100">
        <f t="shared" si="5"/>
        <v>583256</v>
      </c>
      <c r="G32" s="100">
        <f t="shared" si="5"/>
        <v>1213083</v>
      </c>
      <c r="H32" s="100">
        <f t="shared" si="5"/>
        <v>9346595</v>
      </c>
      <c r="I32" s="100">
        <f t="shared" si="5"/>
        <v>11142934</v>
      </c>
      <c r="J32" s="100">
        <f t="shared" si="5"/>
        <v>8900551</v>
      </c>
      <c r="K32" s="100">
        <f t="shared" si="5"/>
        <v>7047213</v>
      </c>
      <c r="L32" s="100">
        <f t="shared" si="5"/>
        <v>2500395</v>
      </c>
      <c r="M32" s="100">
        <f t="shared" si="5"/>
        <v>18448159</v>
      </c>
      <c r="N32" s="100">
        <f t="shared" si="5"/>
        <v>3482609</v>
      </c>
      <c r="O32" s="100">
        <f t="shared" si="5"/>
        <v>1298304</v>
      </c>
      <c r="P32" s="100">
        <f t="shared" si="5"/>
        <v>16941240</v>
      </c>
      <c r="Q32" s="100">
        <f t="shared" si="5"/>
        <v>21722153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51313246</v>
      </c>
      <c r="W32" s="100">
        <f t="shared" si="5"/>
        <v>55552500</v>
      </c>
      <c r="X32" s="100">
        <f t="shared" si="5"/>
        <v>-4239254</v>
      </c>
      <c r="Y32" s="101">
        <f>+IF(W32&lt;&gt;0,(X32/W32)*100,0)</f>
        <v>-7.631076909230007</v>
      </c>
      <c r="Z32" s="102">
        <f t="shared" si="5"/>
        <v>74070000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2.7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2.75">
      <c r="A35" s="58" t="s">
        <v>56</v>
      </c>
      <c r="B35" s="19">
        <v>265508691</v>
      </c>
      <c r="C35" s="19">
        <v>0</v>
      </c>
      <c r="D35" s="59">
        <v>210729770</v>
      </c>
      <c r="E35" s="60">
        <v>210729770</v>
      </c>
      <c r="F35" s="60">
        <v>310840816</v>
      </c>
      <c r="G35" s="60">
        <v>301752369</v>
      </c>
      <c r="H35" s="60">
        <v>301752369</v>
      </c>
      <c r="I35" s="60">
        <v>301752369</v>
      </c>
      <c r="J35" s="60">
        <v>278071132</v>
      </c>
      <c r="K35" s="60">
        <v>278071132</v>
      </c>
      <c r="L35" s="60">
        <v>11051126</v>
      </c>
      <c r="M35" s="60">
        <v>11051126</v>
      </c>
      <c r="N35" s="60">
        <v>-10383759</v>
      </c>
      <c r="O35" s="60">
        <v>369216014</v>
      </c>
      <c r="P35" s="60">
        <v>321103926</v>
      </c>
      <c r="Q35" s="60">
        <v>321103926</v>
      </c>
      <c r="R35" s="60">
        <v>0</v>
      </c>
      <c r="S35" s="60">
        <v>0</v>
      </c>
      <c r="T35" s="60">
        <v>0</v>
      </c>
      <c r="U35" s="60">
        <v>0</v>
      </c>
      <c r="V35" s="60">
        <v>321103926</v>
      </c>
      <c r="W35" s="60">
        <v>158047328</v>
      </c>
      <c r="X35" s="60">
        <v>163056598</v>
      </c>
      <c r="Y35" s="61">
        <v>103.17</v>
      </c>
      <c r="Z35" s="62">
        <v>210729770</v>
      </c>
    </row>
    <row r="36" spans="1:26" ht="12.75">
      <c r="A36" s="58" t="s">
        <v>57</v>
      </c>
      <c r="B36" s="19">
        <v>738542131</v>
      </c>
      <c r="C36" s="19">
        <v>0</v>
      </c>
      <c r="D36" s="59">
        <v>630597703</v>
      </c>
      <c r="E36" s="60">
        <v>630597703</v>
      </c>
      <c r="F36" s="60">
        <v>736125390</v>
      </c>
      <c r="G36" s="60">
        <v>734338470</v>
      </c>
      <c r="H36" s="60">
        <v>734338470</v>
      </c>
      <c r="I36" s="60">
        <v>734338470</v>
      </c>
      <c r="J36" s="60">
        <v>782176259</v>
      </c>
      <c r="K36" s="60">
        <v>782176259</v>
      </c>
      <c r="L36" s="60">
        <v>22996218</v>
      </c>
      <c r="M36" s="60">
        <v>22996218</v>
      </c>
      <c r="N36" s="60">
        <v>54500</v>
      </c>
      <c r="O36" s="60">
        <v>708899377</v>
      </c>
      <c r="P36" s="60">
        <v>745084875</v>
      </c>
      <c r="Q36" s="60">
        <v>745084875</v>
      </c>
      <c r="R36" s="60">
        <v>0</v>
      </c>
      <c r="S36" s="60">
        <v>0</v>
      </c>
      <c r="T36" s="60">
        <v>0</v>
      </c>
      <c r="U36" s="60">
        <v>0</v>
      </c>
      <c r="V36" s="60">
        <v>745084875</v>
      </c>
      <c r="W36" s="60">
        <v>472948277</v>
      </c>
      <c r="X36" s="60">
        <v>272136598</v>
      </c>
      <c r="Y36" s="61">
        <v>57.54</v>
      </c>
      <c r="Z36" s="62">
        <v>630597703</v>
      </c>
    </row>
    <row r="37" spans="1:26" ht="12.75">
      <c r="A37" s="58" t="s">
        <v>58</v>
      </c>
      <c r="B37" s="19">
        <v>98132386</v>
      </c>
      <c r="C37" s="19">
        <v>0</v>
      </c>
      <c r="D37" s="59">
        <v>1266000</v>
      </c>
      <c r="E37" s="60">
        <v>1266000</v>
      </c>
      <c r="F37" s="60">
        <v>72984500</v>
      </c>
      <c r="G37" s="60">
        <v>17026908</v>
      </c>
      <c r="H37" s="60">
        <v>17026908</v>
      </c>
      <c r="I37" s="60">
        <v>17026908</v>
      </c>
      <c r="J37" s="60">
        <v>41183460</v>
      </c>
      <c r="K37" s="60">
        <v>41183460</v>
      </c>
      <c r="L37" s="60">
        <v>24896549</v>
      </c>
      <c r="M37" s="60">
        <v>24896549</v>
      </c>
      <c r="N37" s="60">
        <v>8370914</v>
      </c>
      <c r="O37" s="60">
        <v>86762768</v>
      </c>
      <c r="P37" s="60">
        <v>57793941</v>
      </c>
      <c r="Q37" s="60">
        <v>57793941</v>
      </c>
      <c r="R37" s="60">
        <v>0</v>
      </c>
      <c r="S37" s="60">
        <v>0</v>
      </c>
      <c r="T37" s="60">
        <v>0</v>
      </c>
      <c r="U37" s="60">
        <v>0</v>
      </c>
      <c r="V37" s="60">
        <v>57793941</v>
      </c>
      <c r="W37" s="60">
        <v>949500</v>
      </c>
      <c r="X37" s="60">
        <v>56844441</v>
      </c>
      <c r="Y37" s="61">
        <v>5986.78</v>
      </c>
      <c r="Z37" s="62">
        <v>1266000</v>
      </c>
    </row>
    <row r="38" spans="1:26" ht="12.75">
      <c r="A38" s="58" t="s">
        <v>59</v>
      </c>
      <c r="B38" s="19">
        <v>32772767</v>
      </c>
      <c r="C38" s="19">
        <v>0</v>
      </c>
      <c r="D38" s="59">
        <v>4500000</v>
      </c>
      <c r="E38" s="60">
        <v>4500000</v>
      </c>
      <c r="F38" s="60">
        <v>30439676</v>
      </c>
      <c r="G38" s="60">
        <v>32260945</v>
      </c>
      <c r="H38" s="60">
        <v>32260945</v>
      </c>
      <c r="I38" s="60">
        <v>32260945</v>
      </c>
      <c r="J38" s="60">
        <v>32260945</v>
      </c>
      <c r="K38" s="60">
        <v>32260945</v>
      </c>
      <c r="L38" s="60">
        <v>-666994</v>
      </c>
      <c r="M38" s="60">
        <v>-666994</v>
      </c>
      <c r="N38" s="60">
        <v>-136356</v>
      </c>
      <c r="O38" s="60">
        <v>3617213</v>
      </c>
      <c r="P38" s="60">
        <v>2925062</v>
      </c>
      <c r="Q38" s="60">
        <v>2925062</v>
      </c>
      <c r="R38" s="60">
        <v>0</v>
      </c>
      <c r="S38" s="60">
        <v>0</v>
      </c>
      <c r="T38" s="60">
        <v>0</v>
      </c>
      <c r="U38" s="60">
        <v>0</v>
      </c>
      <c r="V38" s="60">
        <v>2925062</v>
      </c>
      <c r="W38" s="60">
        <v>3375000</v>
      </c>
      <c r="X38" s="60">
        <v>-449938</v>
      </c>
      <c r="Y38" s="61">
        <v>-13.33</v>
      </c>
      <c r="Z38" s="62">
        <v>4500000</v>
      </c>
    </row>
    <row r="39" spans="1:26" ht="12.75">
      <c r="A39" s="58" t="s">
        <v>60</v>
      </c>
      <c r="B39" s="19">
        <v>873145669</v>
      </c>
      <c r="C39" s="19">
        <v>0</v>
      </c>
      <c r="D39" s="59">
        <v>835561473</v>
      </c>
      <c r="E39" s="60">
        <v>835561473</v>
      </c>
      <c r="F39" s="60">
        <v>943542030</v>
      </c>
      <c r="G39" s="60">
        <v>986802986</v>
      </c>
      <c r="H39" s="60">
        <v>986802986</v>
      </c>
      <c r="I39" s="60">
        <v>986802986</v>
      </c>
      <c r="J39" s="60">
        <v>986802986</v>
      </c>
      <c r="K39" s="60">
        <v>986802986</v>
      </c>
      <c r="L39" s="60">
        <v>9817789</v>
      </c>
      <c r="M39" s="60">
        <v>9817789</v>
      </c>
      <c r="N39" s="60">
        <v>-18563817</v>
      </c>
      <c r="O39" s="60">
        <v>987735410</v>
      </c>
      <c r="P39" s="60">
        <v>1005469798</v>
      </c>
      <c r="Q39" s="60">
        <v>1005469798</v>
      </c>
      <c r="R39" s="60">
        <v>0</v>
      </c>
      <c r="S39" s="60">
        <v>0</v>
      </c>
      <c r="T39" s="60">
        <v>0</v>
      </c>
      <c r="U39" s="60">
        <v>0</v>
      </c>
      <c r="V39" s="60">
        <v>1005469798</v>
      </c>
      <c r="W39" s="60">
        <v>626671105</v>
      </c>
      <c r="X39" s="60">
        <v>378798693</v>
      </c>
      <c r="Y39" s="61">
        <v>60.45</v>
      </c>
      <c r="Z39" s="62">
        <v>835561473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2.7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2.75">
      <c r="A42" s="58" t="s">
        <v>62</v>
      </c>
      <c r="B42" s="19">
        <v>153500740</v>
      </c>
      <c r="C42" s="19">
        <v>0</v>
      </c>
      <c r="D42" s="59">
        <v>50947172</v>
      </c>
      <c r="E42" s="60">
        <v>50947172</v>
      </c>
      <c r="F42" s="60">
        <v>37573524</v>
      </c>
      <c r="G42" s="60">
        <v>-3268103</v>
      </c>
      <c r="H42" s="60">
        <v>3541046</v>
      </c>
      <c r="I42" s="60">
        <v>37846467</v>
      </c>
      <c r="J42" s="60">
        <v>-653021</v>
      </c>
      <c r="K42" s="60">
        <v>-10177551</v>
      </c>
      <c r="L42" s="60">
        <v>11095875</v>
      </c>
      <c r="M42" s="60">
        <v>265303</v>
      </c>
      <c r="N42" s="60">
        <v>-51251484</v>
      </c>
      <c r="O42" s="60">
        <v>-13009905</v>
      </c>
      <c r="P42" s="60">
        <v>6830402</v>
      </c>
      <c r="Q42" s="60">
        <v>-57430987</v>
      </c>
      <c r="R42" s="60">
        <v>0</v>
      </c>
      <c r="S42" s="60">
        <v>0</v>
      </c>
      <c r="T42" s="60">
        <v>0</v>
      </c>
      <c r="U42" s="60">
        <v>0</v>
      </c>
      <c r="V42" s="60">
        <v>-19319217</v>
      </c>
      <c r="W42" s="60">
        <v>68122552</v>
      </c>
      <c r="X42" s="60">
        <v>-87441769</v>
      </c>
      <c r="Y42" s="61">
        <v>-128.36</v>
      </c>
      <c r="Z42" s="62">
        <v>50947172</v>
      </c>
    </row>
    <row r="43" spans="1:26" ht="12.75">
      <c r="A43" s="58" t="s">
        <v>63</v>
      </c>
      <c r="B43" s="19">
        <v>-70730962</v>
      </c>
      <c r="C43" s="19">
        <v>0</v>
      </c>
      <c r="D43" s="59">
        <v>-74070000</v>
      </c>
      <c r="E43" s="60">
        <v>-74070000</v>
      </c>
      <c r="F43" s="60">
        <v>-27199997</v>
      </c>
      <c r="G43" s="60">
        <v>-707296</v>
      </c>
      <c r="H43" s="60">
        <v>-4367388</v>
      </c>
      <c r="I43" s="60">
        <v>-32274681</v>
      </c>
      <c r="J43" s="60">
        <v>-8900551</v>
      </c>
      <c r="K43" s="60">
        <v>-7047213</v>
      </c>
      <c r="L43" s="60">
        <v>0</v>
      </c>
      <c r="M43" s="60">
        <v>-15947764</v>
      </c>
      <c r="N43" s="60">
        <v>-4572780</v>
      </c>
      <c r="O43" s="60">
        <v>0</v>
      </c>
      <c r="P43" s="60">
        <v>-18510273</v>
      </c>
      <c r="Q43" s="60">
        <v>-23083053</v>
      </c>
      <c r="R43" s="60">
        <v>0</v>
      </c>
      <c r="S43" s="60">
        <v>0</v>
      </c>
      <c r="T43" s="60">
        <v>0</v>
      </c>
      <c r="U43" s="60">
        <v>0</v>
      </c>
      <c r="V43" s="60">
        <v>-71305498</v>
      </c>
      <c r="W43" s="60">
        <v>-55552500</v>
      </c>
      <c r="X43" s="60">
        <v>-15752998</v>
      </c>
      <c r="Y43" s="61">
        <v>28.36</v>
      </c>
      <c r="Z43" s="62">
        <v>-74070000</v>
      </c>
    </row>
    <row r="44" spans="1:26" ht="12.75">
      <c r="A44" s="58" t="s">
        <v>64</v>
      </c>
      <c r="B44" s="19">
        <v>-723877</v>
      </c>
      <c r="C44" s="19">
        <v>0</v>
      </c>
      <c r="D44" s="59">
        <v>0</v>
      </c>
      <c r="E44" s="60">
        <v>0</v>
      </c>
      <c r="F44" s="60">
        <v>15000000</v>
      </c>
      <c r="G44" s="60">
        <v>0</v>
      </c>
      <c r="H44" s="60">
        <v>0</v>
      </c>
      <c r="I44" s="60">
        <v>15000000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15000000</v>
      </c>
      <c r="W44" s="60"/>
      <c r="X44" s="60">
        <v>15000000</v>
      </c>
      <c r="Y44" s="61">
        <v>0</v>
      </c>
      <c r="Z44" s="62">
        <v>0</v>
      </c>
    </row>
    <row r="45" spans="1:26" ht="12.75">
      <c r="A45" s="70" t="s">
        <v>65</v>
      </c>
      <c r="B45" s="22">
        <v>205722007</v>
      </c>
      <c r="C45" s="22">
        <v>0</v>
      </c>
      <c r="D45" s="99">
        <v>176263172</v>
      </c>
      <c r="E45" s="100">
        <v>176263172</v>
      </c>
      <c r="F45" s="100">
        <v>37121155</v>
      </c>
      <c r="G45" s="100">
        <v>33145756</v>
      </c>
      <c r="H45" s="100">
        <v>32319414</v>
      </c>
      <c r="I45" s="100">
        <v>32319414</v>
      </c>
      <c r="J45" s="100">
        <v>22765842</v>
      </c>
      <c r="K45" s="100">
        <v>5541078</v>
      </c>
      <c r="L45" s="100">
        <v>16636953</v>
      </c>
      <c r="M45" s="100">
        <v>16636953</v>
      </c>
      <c r="N45" s="100">
        <v>-39187311</v>
      </c>
      <c r="O45" s="100">
        <v>-52197216</v>
      </c>
      <c r="P45" s="100">
        <v>-63877087</v>
      </c>
      <c r="Q45" s="100">
        <v>-63877087</v>
      </c>
      <c r="R45" s="100">
        <v>0</v>
      </c>
      <c r="S45" s="100">
        <v>0</v>
      </c>
      <c r="T45" s="100">
        <v>0</v>
      </c>
      <c r="U45" s="100">
        <v>0</v>
      </c>
      <c r="V45" s="100">
        <v>-63877087</v>
      </c>
      <c r="W45" s="100">
        <v>211956052</v>
      </c>
      <c r="X45" s="100">
        <v>-275833139</v>
      </c>
      <c r="Y45" s="101">
        <v>-130.14</v>
      </c>
      <c r="Z45" s="102">
        <v>176263172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22.5" hidden="1">
      <c r="A47" s="115" t="s">
        <v>284</v>
      </c>
      <c r="B47" s="115" t="s">
        <v>269</v>
      </c>
      <c r="C47" s="115"/>
      <c r="D47" s="116" t="s">
        <v>270</v>
      </c>
      <c r="E47" s="117" t="s">
        <v>271</v>
      </c>
      <c r="F47" s="118"/>
      <c r="G47" s="118"/>
      <c r="H47" s="118"/>
      <c r="I47" s="119" t="s">
        <v>272</v>
      </c>
      <c r="J47" s="118"/>
      <c r="K47" s="118"/>
      <c r="L47" s="118"/>
      <c r="M47" s="119" t="s">
        <v>273</v>
      </c>
      <c r="N47" s="120"/>
      <c r="O47" s="120"/>
      <c r="P47" s="120"/>
      <c r="Q47" s="119" t="s">
        <v>274</v>
      </c>
      <c r="R47" s="120"/>
      <c r="S47" s="120"/>
      <c r="T47" s="120"/>
      <c r="U47" s="120"/>
      <c r="V47" s="119" t="s">
        <v>275</v>
      </c>
      <c r="W47" s="119" t="s">
        <v>276</v>
      </c>
      <c r="X47" s="119" t="s">
        <v>277</v>
      </c>
      <c r="Y47" s="119"/>
      <c r="Z47" s="121"/>
    </row>
    <row r="48" spans="1:26" ht="12.7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2.75" hidden="1">
      <c r="A49" s="128" t="s">
        <v>67</v>
      </c>
      <c r="B49" s="52">
        <v>-1713654</v>
      </c>
      <c r="C49" s="52">
        <v>0</v>
      </c>
      <c r="D49" s="129">
        <v>2891496</v>
      </c>
      <c r="E49" s="54">
        <v>1477624</v>
      </c>
      <c r="F49" s="54">
        <v>0</v>
      </c>
      <c r="G49" s="54">
        <v>0</v>
      </c>
      <c r="H49" s="54">
        <v>0</v>
      </c>
      <c r="I49" s="54">
        <v>1221422</v>
      </c>
      <c r="J49" s="54">
        <v>0</v>
      </c>
      <c r="K49" s="54">
        <v>0</v>
      </c>
      <c r="L49" s="54">
        <v>0</v>
      </c>
      <c r="M49" s="54">
        <v>3331448</v>
      </c>
      <c r="N49" s="54">
        <v>0</v>
      </c>
      <c r="O49" s="54">
        <v>0</v>
      </c>
      <c r="P49" s="54">
        <v>0</v>
      </c>
      <c r="Q49" s="54">
        <v>54514874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  <c r="W49" s="54">
        <v>0</v>
      </c>
      <c r="X49" s="54">
        <v>61723210</v>
      </c>
      <c r="Y49" s="54">
        <v>0</v>
      </c>
      <c r="Z49" s="130">
        <v>0</v>
      </c>
    </row>
    <row r="50" spans="1:26" ht="12.7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2.75" hidden="1">
      <c r="A51" s="128" t="s">
        <v>69</v>
      </c>
      <c r="B51" s="52">
        <v>186096</v>
      </c>
      <c r="C51" s="52">
        <v>0</v>
      </c>
      <c r="D51" s="129">
        <v>715878</v>
      </c>
      <c r="E51" s="54">
        <v>268904</v>
      </c>
      <c r="F51" s="54">
        <v>0</v>
      </c>
      <c r="G51" s="54">
        <v>0</v>
      </c>
      <c r="H51" s="54">
        <v>0</v>
      </c>
      <c r="I51" s="54">
        <v>834800</v>
      </c>
      <c r="J51" s="54">
        <v>0</v>
      </c>
      <c r="K51" s="54">
        <v>0</v>
      </c>
      <c r="L51" s="54">
        <v>0</v>
      </c>
      <c r="M51" s="54">
        <v>649214</v>
      </c>
      <c r="N51" s="54">
        <v>0</v>
      </c>
      <c r="O51" s="54">
        <v>0</v>
      </c>
      <c r="P51" s="54">
        <v>0</v>
      </c>
      <c r="Q51" s="54">
        <v>286497</v>
      </c>
      <c r="R51" s="54">
        <v>0</v>
      </c>
      <c r="S51" s="54">
        <v>0</v>
      </c>
      <c r="T51" s="54">
        <v>0</v>
      </c>
      <c r="U51" s="54">
        <v>0</v>
      </c>
      <c r="V51" s="54">
        <v>755091</v>
      </c>
      <c r="W51" s="54">
        <v>0</v>
      </c>
      <c r="X51" s="54">
        <v>3696480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6" t="s">
        <v>285</v>
      </c>
      <c r="B58" s="5">
        <f>IF(B67=0,0,+(B76/B67)*100)</f>
        <v>113.52689392048813</v>
      </c>
      <c r="C58" s="5">
        <f>IF(C67=0,0,+(C76/C67)*100)</f>
        <v>0</v>
      </c>
      <c r="D58" s="6">
        <f aca="true" t="shared" si="6" ref="D58:Z58">IF(D67=0,0,+(D76/D67)*100)</f>
        <v>87.76285564688193</v>
      </c>
      <c r="E58" s="7">
        <f t="shared" si="6"/>
        <v>87.76285564688193</v>
      </c>
      <c r="F58" s="7">
        <f t="shared" si="6"/>
        <v>6.849332183374078</v>
      </c>
      <c r="G58" s="7">
        <f t="shared" si="6"/>
        <v>62.912158980282676</v>
      </c>
      <c r="H58" s="7">
        <f t="shared" si="6"/>
        <v>96.45805307678303</v>
      </c>
      <c r="I58" s="7">
        <f t="shared" si="6"/>
        <v>30.914931912455014</v>
      </c>
      <c r="J58" s="7">
        <f t="shared" si="6"/>
        <v>74.7003401918138</v>
      </c>
      <c r="K58" s="7">
        <f t="shared" si="6"/>
        <v>63.83886050245885</v>
      </c>
      <c r="L58" s="7">
        <f t="shared" si="6"/>
        <v>51.298698756562</v>
      </c>
      <c r="M58" s="7">
        <f t="shared" si="6"/>
        <v>63.5242760869556</v>
      </c>
      <c r="N58" s="7">
        <f t="shared" si="6"/>
        <v>86.81417629201981</v>
      </c>
      <c r="O58" s="7">
        <f t="shared" si="6"/>
        <v>34.69419839192236</v>
      </c>
      <c r="P58" s="7">
        <f t="shared" si="6"/>
        <v>-1971.2182050044805</v>
      </c>
      <c r="Q58" s="7">
        <f t="shared" si="6"/>
        <v>92.95796259774042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52.7171937639204</v>
      </c>
      <c r="W58" s="7">
        <f t="shared" si="6"/>
        <v>86.01670246085011</v>
      </c>
      <c r="X58" s="7">
        <f t="shared" si="6"/>
        <v>0</v>
      </c>
      <c r="Y58" s="7">
        <f t="shared" si="6"/>
        <v>0</v>
      </c>
      <c r="Z58" s="8">
        <f t="shared" si="6"/>
        <v>87.76285564688193</v>
      </c>
    </row>
    <row r="59" spans="1:26" ht="12.75">
      <c r="A59" s="37" t="s">
        <v>31</v>
      </c>
      <c r="B59" s="9">
        <f aca="true" t="shared" si="7" ref="B59:Z66">IF(B68=0,0,+(B77/B68)*100)</f>
        <v>115.10082949070544</v>
      </c>
      <c r="C59" s="9">
        <f t="shared" si="7"/>
        <v>0</v>
      </c>
      <c r="D59" s="2">
        <f t="shared" si="7"/>
        <v>87.50946712012211</v>
      </c>
      <c r="E59" s="10">
        <f t="shared" si="7"/>
        <v>87.50946712012211</v>
      </c>
      <c r="F59" s="10">
        <f t="shared" si="7"/>
        <v>5.986646882228538</v>
      </c>
      <c r="G59" s="10">
        <f t="shared" si="7"/>
        <v>80.15254677481693</v>
      </c>
      <c r="H59" s="10">
        <f t="shared" si="7"/>
        <v>96.03667502399793</v>
      </c>
      <c r="I59" s="10">
        <f t="shared" si="7"/>
        <v>30.006125254858674</v>
      </c>
      <c r="J59" s="10">
        <f t="shared" si="7"/>
        <v>83.01700805005234</v>
      </c>
      <c r="K59" s="10">
        <f t="shared" si="7"/>
        <v>63.08160485390395</v>
      </c>
      <c r="L59" s="10">
        <f t="shared" si="7"/>
        <v>46.31872350287616</v>
      </c>
      <c r="M59" s="10">
        <f t="shared" si="7"/>
        <v>63.24206002168328</v>
      </c>
      <c r="N59" s="10">
        <f t="shared" si="7"/>
        <v>53.8654937913201</v>
      </c>
      <c r="O59" s="10">
        <f t="shared" si="7"/>
        <v>38.29618149692155</v>
      </c>
      <c r="P59" s="10">
        <f t="shared" si="7"/>
        <v>-1832.602814948846</v>
      </c>
      <c r="Q59" s="10">
        <f t="shared" si="7"/>
        <v>76.44060927129475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49.004840769035</v>
      </c>
      <c r="W59" s="10">
        <f t="shared" si="7"/>
        <v>85.76370126851299</v>
      </c>
      <c r="X59" s="10">
        <f t="shared" si="7"/>
        <v>0</v>
      </c>
      <c r="Y59" s="10">
        <f t="shared" si="7"/>
        <v>0</v>
      </c>
      <c r="Z59" s="11">
        <f t="shared" si="7"/>
        <v>87.50946712012211</v>
      </c>
    </row>
    <row r="60" spans="1:26" ht="12.75">
      <c r="A60" s="38" t="s">
        <v>32</v>
      </c>
      <c r="B60" s="12">
        <f t="shared" si="7"/>
        <v>100</v>
      </c>
      <c r="C60" s="12">
        <f t="shared" si="7"/>
        <v>0</v>
      </c>
      <c r="D60" s="3">
        <f t="shared" si="7"/>
        <v>89.99999450285165</v>
      </c>
      <c r="E60" s="13">
        <f t="shared" si="7"/>
        <v>89.99999450285165</v>
      </c>
      <c r="F60" s="13">
        <f t="shared" si="7"/>
        <v>422.36086090831515</v>
      </c>
      <c r="G60" s="13">
        <f t="shared" si="7"/>
        <v>16.59528793315019</v>
      </c>
      <c r="H60" s="13">
        <f t="shared" si="7"/>
        <v>100</v>
      </c>
      <c r="I60" s="13">
        <f t="shared" si="7"/>
        <v>42.87338372812708</v>
      </c>
      <c r="J60" s="13">
        <f t="shared" si="7"/>
        <v>38.36844479342433</v>
      </c>
      <c r="K60" s="13">
        <f t="shared" si="7"/>
        <v>69.72404438318883</v>
      </c>
      <c r="L60" s="13">
        <f t="shared" si="7"/>
        <v>5870.9940420194425</v>
      </c>
      <c r="M60" s="13">
        <f t="shared" si="7"/>
        <v>65.62438143284018</v>
      </c>
      <c r="N60" s="13">
        <f t="shared" si="7"/>
        <v>6802.618375666353</v>
      </c>
      <c r="O60" s="13">
        <f t="shared" si="7"/>
        <v>0</v>
      </c>
      <c r="P60" s="13">
        <f t="shared" si="7"/>
        <v>-5069.12785434061</v>
      </c>
      <c r="Q60" s="13">
        <f t="shared" si="7"/>
        <v>134.65950047241745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63.31830424605225</v>
      </c>
      <c r="W60" s="13">
        <f t="shared" si="7"/>
        <v>88.25032248607447</v>
      </c>
      <c r="X60" s="13">
        <f t="shared" si="7"/>
        <v>0</v>
      </c>
      <c r="Y60" s="13">
        <f t="shared" si="7"/>
        <v>0</v>
      </c>
      <c r="Z60" s="14">
        <f t="shared" si="7"/>
        <v>89.99999450285165</v>
      </c>
    </row>
    <row r="61" spans="1:26" ht="12.7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2.7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2.7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2.7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422.36086090831515</v>
      </c>
      <c r="G64" s="13">
        <f t="shared" si="7"/>
        <v>16.59528793315019</v>
      </c>
      <c r="H64" s="13">
        <f t="shared" si="7"/>
        <v>111.34086971489727</v>
      </c>
      <c r="I64" s="13">
        <f t="shared" si="7"/>
        <v>43.856840052935866</v>
      </c>
      <c r="J64" s="13">
        <f t="shared" si="7"/>
        <v>44.27833839106343</v>
      </c>
      <c r="K64" s="13">
        <f t="shared" si="7"/>
        <v>10025.744747569772</v>
      </c>
      <c r="L64" s="13">
        <f t="shared" si="7"/>
        <v>5870.9940420194425</v>
      </c>
      <c r="M64" s="13">
        <f t="shared" si="7"/>
        <v>121.27593930586178</v>
      </c>
      <c r="N64" s="13">
        <f t="shared" si="7"/>
        <v>6802.618375666353</v>
      </c>
      <c r="O64" s="13">
        <f t="shared" si="7"/>
        <v>0</v>
      </c>
      <c r="P64" s="13">
        <f t="shared" si="7"/>
        <v>0</v>
      </c>
      <c r="Q64" s="13">
        <f t="shared" si="7"/>
        <v>14703.559109438695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93.08945923877894</v>
      </c>
      <c r="W64" s="13">
        <f t="shared" si="7"/>
        <v>88.25032248607447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2.7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2.7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100</v>
      </c>
      <c r="I66" s="16">
        <f t="shared" si="7"/>
        <v>100</v>
      </c>
      <c r="J66" s="16">
        <f t="shared" si="7"/>
        <v>0</v>
      </c>
      <c r="K66" s="16">
        <f t="shared" si="7"/>
        <v>100</v>
      </c>
      <c r="L66" s="16">
        <f t="shared" si="7"/>
        <v>0</v>
      </c>
      <c r="M66" s="16">
        <f t="shared" si="7"/>
        <v>-106.83028919330289</v>
      </c>
      <c r="N66" s="16">
        <f t="shared" si="7"/>
        <v>35855.70792520036</v>
      </c>
      <c r="O66" s="16">
        <f t="shared" si="7"/>
        <v>0</v>
      </c>
      <c r="P66" s="16">
        <f t="shared" si="7"/>
        <v>0</v>
      </c>
      <c r="Q66" s="16">
        <f t="shared" si="7"/>
        <v>35855.70792520036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36049.3143365984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2.75" hidden="1">
      <c r="A67" s="41" t="s">
        <v>286</v>
      </c>
      <c r="B67" s="24">
        <v>82065536</v>
      </c>
      <c r="C67" s="24"/>
      <c r="D67" s="25">
        <v>89399877</v>
      </c>
      <c r="E67" s="26">
        <v>89399877</v>
      </c>
      <c r="F67" s="26">
        <v>25452496</v>
      </c>
      <c r="G67" s="26">
        <v>7576688</v>
      </c>
      <c r="H67" s="26">
        <v>5646612</v>
      </c>
      <c r="I67" s="26">
        <v>38675796</v>
      </c>
      <c r="J67" s="26">
        <v>7869090</v>
      </c>
      <c r="K67" s="26">
        <v>8318333</v>
      </c>
      <c r="L67" s="26">
        <v>7407607</v>
      </c>
      <c r="M67" s="26">
        <v>23595030</v>
      </c>
      <c r="N67" s="26">
        <v>7407607</v>
      </c>
      <c r="O67" s="26">
        <v>7442178</v>
      </c>
      <c r="P67" s="26">
        <v>-232112</v>
      </c>
      <c r="Q67" s="26">
        <v>14617673</v>
      </c>
      <c r="R67" s="26"/>
      <c r="S67" s="26"/>
      <c r="T67" s="26"/>
      <c r="U67" s="26"/>
      <c r="V67" s="26">
        <v>76888499</v>
      </c>
      <c r="W67" s="26">
        <v>67050000</v>
      </c>
      <c r="X67" s="26"/>
      <c r="Y67" s="25"/>
      <c r="Z67" s="27">
        <v>89399877</v>
      </c>
    </row>
    <row r="68" spans="1:26" ht="12.75" hidden="1">
      <c r="A68" s="37" t="s">
        <v>31</v>
      </c>
      <c r="B68" s="19">
        <v>73511975</v>
      </c>
      <c r="C68" s="19"/>
      <c r="D68" s="20">
        <v>80304252</v>
      </c>
      <c r="E68" s="21">
        <v>80304252</v>
      </c>
      <c r="F68" s="21">
        <v>25399761</v>
      </c>
      <c r="G68" s="21">
        <v>5521454</v>
      </c>
      <c r="H68" s="21">
        <v>5046268</v>
      </c>
      <c r="I68" s="21">
        <v>35967483</v>
      </c>
      <c r="J68" s="21">
        <v>6389151</v>
      </c>
      <c r="K68" s="21">
        <v>7395614</v>
      </c>
      <c r="L68" s="21">
        <v>7395614</v>
      </c>
      <c r="M68" s="21">
        <v>21180379</v>
      </c>
      <c r="N68" s="21">
        <v>7395614</v>
      </c>
      <c r="O68" s="21">
        <v>6742197</v>
      </c>
      <c r="P68" s="21">
        <v>-222171</v>
      </c>
      <c r="Q68" s="21">
        <v>13915640</v>
      </c>
      <c r="R68" s="21"/>
      <c r="S68" s="21"/>
      <c r="T68" s="21"/>
      <c r="U68" s="21"/>
      <c r="V68" s="21">
        <v>71063502</v>
      </c>
      <c r="W68" s="21">
        <v>60228000</v>
      </c>
      <c r="X68" s="21"/>
      <c r="Y68" s="20"/>
      <c r="Z68" s="23">
        <v>80304252</v>
      </c>
    </row>
    <row r="69" spans="1:26" ht="12.75" hidden="1">
      <c r="A69" s="38" t="s">
        <v>32</v>
      </c>
      <c r="B69" s="19">
        <v>8553561</v>
      </c>
      <c r="C69" s="19"/>
      <c r="D69" s="20">
        <v>9095625</v>
      </c>
      <c r="E69" s="21">
        <v>9095625</v>
      </c>
      <c r="F69" s="21">
        <v>52735</v>
      </c>
      <c r="G69" s="21">
        <v>2055234</v>
      </c>
      <c r="H69" s="21">
        <v>595088</v>
      </c>
      <c r="I69" s="21">
        <v>2703057</v>
      </c>
      <c r="J69" s="21">
        <v>1496425</v>
      </c>
      <c r="K69" s="21">
        <v>917104</v>
      </c>
      <c r="L69" s="21">
        <v>6378</v>
      </c>
      <c r="M69" s="21">
        <v>2419907</v>
      </c>
      <c r="N69" s="21">
        <v>6378</v>
      </c>
      <c r="O69" s="21">
        <v>699981</v>
      </c>
      <c r="P69" s="21">
        <v>-9941</v>
      </c>
      <c r="Q69" s="21">
        <v>696418</v>
      </c>
      <c r="R69" s="21"/>
      <c r="S69" s="21"/>
      <c r="T69" s="21"/>
      <c r="U69" s="21"/>
      <c r="V69" s="21">
        <v>5819382</v>
      </c>
      <c r="W69" s="21">
        <v>6822000</v>
      </c>
      <c r="X69" s="21"/>
      <c r="Y69" s="20"/>
      <c r="Z69" s="23">
        <v>9095625</v>
      </c>
    </row>
    <row r="70" spans="1:26" ht="12.75" hidden="1">
      <c r="A70" s="39" t="s">
        <v>103</v>
      </c>
      <c r="B70" s="19"/>
      <c r="C70" s="19"/>
      <c r="D70" s="20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0"/>
      <c r="Z70" s="23"/>
    </row>
    <row r="71" spans="1:26" ht="12.7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2.7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2.75" hidden="1">
      <c r="A73" s="39" t="s">
        <v>106</v>
      </c>
      <c r="B73" s="19"/>
      <c r="C73" s="19"/>
      <c r="D73" s="20"/>
      <c r="E73" s="21"/>
      <c r="F73" s="21">
        <v>52735</v>
      </c>
      <c r="G73" s="21">
        <v>2055234</v>
      </c>
      <c r="H73" s="21">
        <v>534474</v>
      </c>
      <c r="I73" s="21">
        <v>2642443</v>
      </c>
      <c r="J73" s="21">
        <v>1296695</v>
      </c>
      <c r="K73" s="21">
        <v>6378</v>
      </c>
      <c r="L73" s="21">
        <v>6378</v>
      </c>
      <c r="M73" s="21">
        <v>1309451</v>
      </c>
      <c r="N73" s="21">
        <v>6378</v>
      </c>
      <c r="O73" s="21"/>
      <c r="P73" s="21"/>
      <c r="Q73" s="21">
        <v>6378</v>
      </c>
      <c r="R73" s="21"/>
      <c r="S73" s="21"/>
      <c r="T73" s="21"/>
      <c r="U73" s="21"/>
      <c r="V73" s="21">
        <v>3958272</v>
      </c>
      <c r="W73" s="21">
        <v>6822000</v>
      </c>
      <c r="X73" s="21"/>
      <c r="Y73" s="20"/>
      <c r="Z73" s="23"/>
    </row>
    <row r="74" spans="1:26" ht="12.75" hidden="1">
      <c r="A74" s="39" t="s">
        <v>107</v>
      </c>
      <c r="B74" s="19">
        <v>8553561</v>
      </c>
      <c r="C74" s="19"/>
      <c r="D74" s="20">
        <v>9095625</v>
      </c>
      <c r="E74" s="21">
        <v>9095625</v>
      </c>
      <c r="F74" s="21"/>
      <c r="G74" s="21"/>
      <c r="H74" s="21">
        <v>60614</v>
      </c>
      <c r="I74" s="21">
        <v>60614</v>
      </c>
      <c r="J74" s="21">
        <v>199730</v>
      </c>
      <c r="K74" s="21">
        <v>910726</v>
      </c>
      <c r="L74" s="21"/>
      <c r="M74" s="21">
        <v>1110456</v>
      </c>
      <c r="N74" s="21"/>
      <c r="O74" s="21">
        <v>699981</v>
      </c>
      <c r="P74" s="21">
        <v>-9941</v>
      </c>
      <c r="Q74" s="21">
        <v>690040</v>
      </c>
      <c r="R74" s="21"/>
      <c r="S74" s="21"/>
      <c r="T74" s="21"/>
      <c r="U74" s="21"/>
      <c r="V74" s="21">
        <v>1861110</v>
      </c>
      <c r="W74" s="21"/>
      <c r="X74" s="21"/>
      <c r="Y74" s="20"/>
      <c r="Z74" s="23">
        <v>9095625</v>
      </c>
    </row>
    <row r="75" spans="1:26" ht="12.75" hidden="1">
      <c r="A75" s="40" t="s">
        <v>110</v>
      </c>
      <c r="B75" s="28"/>
      <c r="C75" s="28"/>
      <c r="D75" s="29"/>
      <c r="E75" s="30"/>
      <c r="F75" s="30"/>
      <c r="G75" s="30"/>
      <c r="H75" s="30">
        <v>5256</v>
      </c>
      <c r="I75" s="30">
        <v>5256</v>
      </c>
      <c r="J75" s="30">
        <v>-16486</v>
      </c>
      <c r="K75" s="30">
        <v>5615</v>
      </c>
      <c r="L75" s="30">
        <v>5615</v>
      </c>
      <c r="M75" s="30">
        <v>-5256</v>
      </c>
      <c r="N75" s="30">
        <v>5615</v>
      </c>
      <c r="O75" s="30"/>
      <c r="P75" s="30"/>
      <c r="Q75" s="30">
        <v>5615</v>
      </c>
      <c r="R75" s="30"/>
      <c r="S75" s="30"/>
      <c r="T75" s="30"/>
      <c r="U75" s="30"/>
      <c r="V75" s="30">
        <v>5615</v>
      </c>
      <c r="W75" s="30"/>
      <c r="X75" s="30"/>
      <c r="Y75" s="29"/>
      <c r="Z75" s="31"/>
    </row>
    <row r="76" spans="1:26" ht="12.75" hidden="1">
      <c r="A76" s="42" t="s">
        <v>287</v>
      </c>
      <c r="B76" s="32">
        <v>93166454</v>
      </c>
      <c r="C76" s="32"/>
      <c r="D76" s="33">
        <v>78459885</v>
      </c>
      <c r="E76" s="34">
        <v>78459885</v>
      </c>
      <c r="F76" s="34">
        <v>1743326</v>
      </c>
      <c r="G76" s="34">
        <v>4766658</v>
      </c>
      <c r="H76" s="34">
        <v>5446612</v>
      </c>
      <c r="I76" s="34">
        <v>11956596</v>
      </c>
      <c r="J76" s="34">
        <v>5878237</v>
      </c>
      <c r="K76" s="34">
        <v>5310329</v>
      </c>
      <c r="L76" s="34">
        <v>3800006</v>
      </c>
      <c r="M76" s="34">
        <v>14988572</v>
      </c>
      <c r="N76" s="34">
        <v>6430853</v>
      </c>
      <c r="O76" s="34">
        <v>2582004</v>
      </c>
      <c r="P76" s="34">
        <v>4575434</v>
      </c>
      <c r="Q76" s="34">
        <v>13588291</v>
      </c>
      <c r="R76" s="34"/>
      <c r="S76" s="34"/>
      <c r="T76" s="34"/>
      <c r="U76" s="34"/>
      <c r="V76" s="34">
        <v>40533459</v>
      </c>
      <c r="W76" s="34">
        <v>57674199</v>
      </c>
      <c r="X76" s="34"/>
      <c r="Y76" s="33"/>
      <c r="Z76" s="35">
        <v>78459885</v>
      </c>
    </row>
    <row r="77" spans="1:26" ht="12.75" hidden="1">
      <c r="A77" s="37" t="s">
        <v>31</v>
      </c>
      <c r="B77" s="19">
        <v>84612893</v>
      </c>
      <c r="C77" s="19"/>
      <c r="D77" s="20">
        <v>70273823</v>
      </c>
      <c r="E77" s="21">
        <v>70273823</v>
      </c>
      <c r="F77" s="21">
        <v>1520594</v>
      </c>
      <c r="G77" s="21">
        <v>4425586</v>
      </c>
      <c r="H77" s="21">
        <v>4846268</v>
      </c>
      <c r="I77" s="21">
        <v>10792448</v>
      </c>
      <c r="J77" s="21">
        <v>5304082</v>
      </c>
      <c r="K77" s="21">
        <v>4665272</v>
      </c>
      <c r="L77" s="21">
        <v>3425554</v>
      </c>
      <c r="M77" s="21">
        <v>13394908</v>
      </c>
      <c r="N77" s="21">
        <v>3983684</v>
      </c>
      <c r="O77" s="21">
        <v>2582004</v>
      </c>
      <c r="P77" s="21">
        <v>4071512</v>
      </c>
      <c r="Q77" s="21">
        <v>10637200</v>
      </c>
      <c r="R77" s="21"/>
      <c r="S77" s="21"/>
      <c r="T77" s="21"/>
      <c r="U77" s="21"/>
      <c r="V77" s="21">
        <v>34824556</v>
      </c>
      <c r="W77" s="21">
        <v>51653762</v>
      </c>
      <c r="X77" s="21"/>
      <c r="Y77" s="20"/>
      <c r="Z77" s="23">
        <v>70273823</v>
      </c>
    </row>
    <row r="78" spans="1:26" ht="12.75" hidden="1">
      <c r="A78" s="38" t="s">
        <v>32</v>
      </c>
      <c r="B78" s="19">
        <v>8553561</v>
      </c>
      <c r="C78" s="19"/>
      <c r="D78" s="20">
        <v>8186062</v>
      </c>
      <c r="E78" s="21">
        <v>8186062</v>
      </c>
      <c r="F78" s="21">
        <v>222732</v>
      </c>
      <c r="G78" s="21">
        <v>341072</v>
      </c>
      <c r="H78" s="21">
        <v>595088</v>
      </c>
      <c r="I78" s="21">
        <v>1158892</v>
      </c>
      <c r="J78" s="21">
        <v>574155</v>
      </c>
      <c r="K78" s="21">
        <v>639442</v>
      </c>
      <c r="L78" s="21">
        <v>374452</v>
      </c>
      <c r="M78" s="21">
        <v>1588049</v>
      </c>
      <c r="N78" s="21">
        <v>433871</v>
      </c>
      <c r="O78" s="21"/>
      <c r="P78" s="21">
        <v>503922</v>
      </c>
      <c r="Q78" s="21">
        <v>937793</v>
      </c>
      <c r="R78" s="21"/>
      <c r="S78" s="21"/>
      <c r="T78" s="21"/>
      <c r="U78" s="21"/>
      <c r="V78" s="21">
        <v>3684734</v>
      </c>
      <c r="W78" s="21">
        <v>6020437</v>
      </c>
      <c r="X78" s="21"/>
      <c r="Y78" s="20"/>
      <c r="Z78" s="23">
        <v>8186062</v>
      </c>
    </row>
    <row r="79" spans="1:26" ht="12.75" hidden="1">
      <c r="A79" s="39" t="s">
        <v>103</v>
      </c>
      <c r="B79" s="19"/>
      <c r="C79" s="19"/>
      <c r="D79" s="20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0"/>
      <c r="Z79" s="23"/>
    </row>
    <row r="80" spans="1:26" ht="12.7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2.7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2.75" hidden="1">
      <c r="A82" s="39" t="s">
        <v>106</v>
      </c>
      <c r="B82" s="19">
        <v>8553561</v>
      </c>
      <c r="C82" s="19"/>
      <c r="D82" s="20">
        <v>8186062</v>
      </c>
      <c r="E82" s="21">
        <v>8186062</v>
      </c>
      <c r="F82" s="21">
        <v>222732</v>
      </c>
      <c r="G82" s="21">
        <v>341072</v>
      </c>
      <c r="H82" s="21">
        <v>595088</v>
      </c>
      <c r="I82" s="21">
        <v>1158892</v>
      </c>
      <c r="J82" s="21">
        <v>574155</v>
      </c>
      <c r="K82" s="21">
        <v>639442</v>
      </c>
      <c r="L82" s="21">
        <v>374452</v>
      </c>
      <c r="M82" s="21">
        <v>1588049</v>
      </c>
      <c r="N82" s="21">
        <v>433871</v>
      </c>
      <c r="O82" s="21"/>
      <c r="P82" s="21">
        <v>503922</v>
      </c>
      <c r="Q82" s="21">
        <v>937793</v>
      </c>
      <c r="R82" s="21"/>
      <c r="S82" s="21"/>
      <c r="T82" s="21"/>
      <c r="U82" s="21"/>
      <c r="V82" s="21">
        <v>3684734</v>
      </c>
      <c r="W82" s="21">
        <v>6020437</v>
      </c>
      <c r="X82" s="21"/>
      <c r="Y82" s="20"/>
      <c r="Z82" s="23">
        <v>8186062</v>
      </c>
    </row>
    <row r="83" spans="1:26" ht="12.7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2.75" hidden="1">
      <c r="A84" s="40" t="s">
        <v>110</v>
      </c>
      <c r="B84" s="28"/>
      <c r="C84" s="28"/>
      <c r="D84" s="29"/>
      <c r="E84" s="30"/>
      <c r="F84" s="30"/>
      <c r="G84" s="30"/>
      <c r="H84" s="30">
        <v>5256</v>
      </c>
      <c r="I84" s="30">
        <v>5256</v>
      </c>
      <c r="J84" s="30"/>
      <c r="K84" s="30">
        <v>5615</v>
      </c>
      <c r="L84" s="30"/>
      <c r="M84" s="30">
        <v>5615</v>
      </c>
      <c r="N84" s="30">
        <v>2013298</v>
      </c>
      <c r="O84" s="30"/>
      <c r="P84" s="30"/>
      <c r="Q84" s="30">
        <v>2013298</v>
      </c>
      <c r="R84" s="30"/>
      <c r="S84" s="30"/>
      <c r="T84" s="30"/>
      <c r="U84" s="30"/>
      <c r="V84" s="30">
        <v>2024169</v>
      </c>
      <c r="W84" s="30"/>
      <c r="X84" s="30"/>
      <c r="Y84" s="29"/>
      <c r="Z84" s="31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266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20441816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3375768</v>
      </c>
      <c r="Q5" s="356">
        <f t="shared" si="0"/>
        <v>0</v>
      </c>
      <c r="R5" s="358">
        <f t="shared" si="0"/>
        <v>3375768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3375768</v>
      </c>
      <c r="X5" s="356">
        <f t="shared" si="0"/>
        <v>0</v>
      </c>
      <c r="Y5" s="358">
        <f t="shared" si="0"/>
        <v>3375768</v>
      </c>
      <c r="Z5" s="359">
        <f>+IF(X5&lt;&gt;0,+(Y5/X5)*100,0)</f>
        <v>0</v>
      </c>
      <c r="AA5" s="360">
        <f>+AA6+AA8+AA11+AA13+AA15</f>
        <v>0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3375768</v>
      </c>
      <c r="Q6" s="60">
        <f t="shared" si="1"/>
        <v>0</v>
      </c>
      <c r="R6" s="59">
        <f t="shared" si="1"/>
        <v>3375768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3375768</v>
      </c>
      <c r="X6" s="60">
        <f t="shared" si="1"/>
        <v>0</v>
      </c>
      <c r="Y6" s="59">
        <f t="shared" si="1"/>
        <v>3375768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229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>
        <v>3375768</v>
      </c>
      <c r="Q7" s="60"/>
      <c r="R7" s="59">
        <v>3375768</v>
      </c>
      <c r="S7" s="59"/>
      <c r="T7" s="60"/>
      <c r="U7" s="60"/>
      <c r="V7" s="59"/>
      <c r="W7" s="59">
        <v>3375768</v>
      </c>
      <c r="X7" s="60"/>
      <c r="Y7" s="59">
        <v>3375768</v>
      </c>
      <c r="Z7" s="61"/>
      <c r="AA7" s="62"/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20441816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>
        <v>20441816</v>
      </c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107542</v>
      </c>
      <c r="J22" s="345">
        <f t="shared" si="6"/>
        <v>107542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17544</v>
      </c>
      <c r="Q22" s="343">
        <f t="shared" si="6"/>
        <v>0</v>
      </c>
      <c r="R22" s="345">
        <f t="shared" si="6"/>
        <v>17544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125086</v>
      </c>
      <c r="X22" s="343">
        <f t="shared" si="6"/>
        <v>0</v>
      </c>
      <c r="Y22" s="345">
        <f t="shared" si="6"/>
        <v>125086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>
        <v>107542</v>
      </c>
      <c r="J26" s="364">
        <v>107542</v>
      </c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>
        <v>107542</v>
      </c>
      <c r="X26" s="362"/>
      <c r="Y26" s="364">
        <v>107542</v>
      </c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>
        <v>17544</v>
      </c>
      <c r="Q32" s="60"/>
      <c r="R32" s="59">
        <v>17544</v>
      </c>
      <c r="S32" s="59"/>
      <c r="T32" s="60"/>
      <c r="U32" s="60"/>
      <c r="V32" s="59"/>
      <c r="W32" s="59">
        <v>17544</v>
      </c>
      <c r="X32" s="60"/>
      <c r="Y32" s="59">
        <v>17544</v>
      </c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358954</v>
      </c>
      <c r="Q40" s="343">
        <f t="shared" si="9"/>
        <v>1373878</v>
      </c>
      <c r="R40" s="345">
        <f t="shared" si="9"/>
        <v>1732832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1732832</v>
      </c>
      <c r="X40" s="343">
        <f t="shared" si="9"/>
        <v>0</v>
      </c>
      <c r="Y40" s="345">
        <f t="shared" si="9"/>
        <v>1732832</v>
      </c>
      <c r="Z40" s="336">
        <f>+IF(X40&lt;&gt;0,+(Y40/X40)*100,0)</f>
        <v>0</v>
      </c>
      <c r="AA40" s="350">
        <f>SUM(AA41:AA49)</f>
        <v>0</v>
      </c>
    </row>
    <row r="41" spans="1:27" ht="12.7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>
        <v>226096</v>
      </c>
      <c r="Q43" s="305">
        <v>643666</v>
      </c>
      <c r="R43" s="370">
        <v>869762</v>
      </c>
      <c r="S43" s="370"/>
      <c r="T43" s="305"/>
      <c r="U43" s="305"/>
      <c r="V43" s="370"/>
      <c r="W43" s="370">
        <v>869762</v>
      </c>
      <c r="X43" s="305"/>
      <c r="Y43" s="370">
        <v>869762</v>
      </c>
      <c r="Z43" s="371"/>
      <c r="AA43" s="303"/>
    </row>
    <row r="44" spans="1:27" ht="12.75">
      <c r="A44" s="361" t="s">
        <v>251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>
        <v>24212</v>
      </c>
      <c r="R44" s="53">
        <v>24212</v>
      </c>
      <c r="S44" s="53"/>
      <c r="T44" s="54"/>
      <c r="U44" s="54"/>
      <c r="V44" s="53"/>
      <c r="W44" s="53">
        <v>24212</v>
      </c>
      <c r="X44" s="54"/>
      <c r="Y44" s="53">
        <v>24212</v>
      </c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>
        <v>132858</v>
      </c>
      <c r="Q47" s="54">
        <v>174493</v>
      </c>
      <c r="R47" s="53">
        <v>307351</v>
      </c>
      <c r="S47" s="53"/>
      <c r="T47" s="54"/>
      <c r="U47" s="54"/>
      <c r="V47" s="53"/>
      <c r="W47" s="53">
        <v>307351</v>
      </c>
      <c r="X47" s="54"/>
      <c r="Y47" s="53">
        <v>307351</v>
      </c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>
        <v>531507</v>
      </c>
      <c r="R49" s="53">
        <v>531507</v>
      </c>
      <c r="S49" s="53"/>
      <c r="T49" s="54"/>
      <c r="U49" s="54"/>
      <c r="V49" s="53"/>
      <c r="W49" s="53">
        <v>531507</v>
      </c>
      <c r="X49" s="54"/>
      <c r="Y49" s="53">
        <v>531507</v>
      </c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268</v>
      </c>
      <c r="B60" s="149"/>
      <c r="C60" s="219">
        <f aca="true" t="shared" si="14" ref="C60:Y60">+C57+C54+C51+C40+C37+C34+C22+C5</f>
        <v>20441816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107542</v>
      </c>
      <c r="J60" s="264">
        <f t="shared" si="14"/>
        <v>107542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3752266</v>
      </c>
      <c r="Q60" s="219">
        <f t="shared" si="14"/>
        <v>1373878</v>
      </c>
      <c r="R60" s="264">
        <f t="shared" si="14"/>
        <v>5126144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5233686</v>
      </c>
      <c r="X60" s="219">
        <f t="shared" si="14"/>
        <v>0</v>
      </c>
      <c r="Y60" s="264">
        <f t="shared" si="14"/>
        <v>5233686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2.75">
      <c r="A5" s="135" t="s">
        <v>74</v>
      </c>
      <c r="B5" s="136"/>
      <c r="C5" s="153">
        <f aca="true" t="shared" si="0" ref="C5:Y5">SUM(C6:C8)</f>
        <v>327793884</v>
      </c>
      <c r="D5" s="153">
        <f>SUM(D6:D8)</f>
        <v>0</v>
      </c>
      <c r="E5" s="154">
        <f t="shared" si="0"/>
        <v>237456113</v>
      </c>
      <c r="F5" s="100">
        <f t="shared" si="0"/>
        <v>237456113</v>
      </c>
      <c r="G5" s="100">
        <f t="shared" si="0"/>
        <v>69030290</v>
      </c>
      <c r="H5" s="100">
        <f t="shared" si="0"/>
        <v>10674388</v>
      </c>
      <c r="I5" s="100">
        <f t="shared" si="0"/>
        <v>10006202</v>
      </c>
      <c r="J5" s="100">
        <f t="shared" si="0"/>
        <v>89710880</v>
      </c>
      <c r="K5" s="100">
        <f t="shared" si="0"/>
        <v>6640577</v>
      </c>
      <c r="L5" s="100">
        <f t="shared" si="0"/>
        <v>13268053</v>
      </c>
      <c r="M5" s="100">
        <f t="shared" si="0"/>
        <v>8186571</v>
      </c>
      <c r="N5" s="100">
        <f t="shared" si="0"/>
        <v>28095201</v>
      </c>
      <c r="O5" s="100">
        <f t="shared" si="0"/>
        <v>8186571</v>
      </c>
      <c r="P5" s="100">
        <f t="shared" si="0"/>
        <v>9690118</v>
      </c>
      <c r="Q5" s="100">
        <f t="shared" si="0"/>
        <v>41285035</v>
      </c>
      <c r="R5" s="100">
        <f t="shared" si="0"/>
        <v>59161724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176967805</v>
      </c>
      <c r="X5" s="100">
        <f t="shared" si="0"/>
        <v>187980777</v>
      </c>
      <c r="Y5" s="100">
        <f t="shared" si="0"/>
        <v>-11012972</v>
      </c>
      <c r="Z5" s="137">
        <f>+IF(X5&lt;&gt;0,+(Y5/X5)*100,0)</f>
        <v>-5.858562867840471</v>
      </c>
      <c r="AA5" s="153">
        <f>SUM(AA6:AA8)</f>
        <v>237456113</v>
      </c>
    </row>
    <row r="6" spans="1:27" ht="12.75">
      <c r="A6" s="138" t="s">
        <v>75</v>
      </c>
      <c r="B6" s="136"/>
      <c r="C6" s="155">
        <v>251278723</v>
      </c>
      <c r="D6" s="155"/>
      <c r="E6" s="156">
        <v>58911315</v>
      </c>
      <c r="F6" s="60">
        <v>58911315</v>
      </c>
      <c r="G6" s="60">
        <v>41514035</v>
      </c>
      <c r="H6" s="60">
        <v>684</v>
      </c>
      <c r="I6" s="60"/>
      <c r="J6" s="60">
        <v>41514719</v>
      </c>
      <c r="K6" s="60">
        <v>146154</v>
      </c>
      <c r="L6" s="60">
        <v>228</v>
      </c>
      <c r="M6" s="60">
        <v>228</v>
      </c>
      <c r="N6" s="60">
        <v>146610</v>
      </c>
      <c r="O6" s="60">
        <v>228</v>
      </c>
      <c r="P6" s="60"/>
      <c r="Q6" s="60"/>
      <c r="R6" s="60">
        <v>228</v>
      </c>
      <c r="S6" s="60"/>
      <c r="T6" s="60"/>
      <c r="U6" s="60"/>
      <c r="V6" s="60"/>
      <c r="W6" s="60">
        <v>41661557</v>
      </c>
      <c r="X6" s="60">
        <v>85188186</v>
      </c>
      <c r="Y6" s="60">
        <v>-43526629</v>
      </c>
      <c r="Z6" s="140">
        <v>-51.09</v>
      </c>
      <c r="AA6" s="155">
        <v>58911315</v>
      </c>
    </row>
    <row r="7" spans="1:27" ht="12.75">
      <c r="A7" s="138" t="s">
        <v>76</v>
      </c>
      <c r="B7" s="136"/>
      <c r="C7" s="157">
        <v>76515161</v>
      </c>
      <c r="D7" s="157"/>
      <c r="E7" s="158">
        <v>169012291</v>
      </c>
      <c r="F7" s="159">
        <v>169012291</v>
      </c>
      <c r="G7" s="159">
        <v>25739723</v>
      </c>
      <c r="H7" s="159">
        <v>10022651</v>
      </c>
      <c r="I7" s="159">
        <v>9546461</v>
      </c>
      <c r="J7" s="159">
        <v>45308835</v>
      </c>
      <c r="K7" s="159">
        <v>6034052</v>
      </c>
      <c r="L7" s="159">
        <v>12709612</v>
      </c>
      <c r="M7" s="159">
        <v>7628130</v>
      </c>
      <c r="N7" s="159">
        <v>26371794</v>
      </c>
      <c r="O7" s="159">
        <v>7628130</v>
      </c>
      <c r="P7" s="159">
        <v>9690118</v>
      </c>
      <c r="Q7" s="159">
        <v>41285035</v>
      </c>
      <c r="R7" s="159">
        <v>58603283</v>
      </c>
      <c r="S7" s="159"/>
      <c r="T7" s="159"/>
      <c r="U7" s="159"/>
      <c r="V7" s="159"/>
      <c r="W7" s="159">
        <v>130283912</v>
      </c>
      <c r="X7" s="159">
        <v>102792591</v>
      </c>
      <c r="Y7" s="159">
        <v>27491321</v>
      </c>
      <c r="Z7" s="141">
        <v>26.74</v>
      </c>
      <c r="AA7" s="157">
        <v>169012291</v>
      </c>
    </row>
    <row r="8" spans="1:27" ht="12.75">
      <c r="A8" s="138" t="s">
        <v>77</v>
      </c>
      <c r="B8" s="136"/>
      <c r="C8" s="155"/>
      <c r="D8" s="155"/>
      <c r="E8" s="156">
        <v>9532507</v>
      </c>
      <c r="F8" s="60">
        <v>9532507</v>
      </c>
      <c r="G8" s="60">
        <v>1776532</v>
      </c>
      <c r="H8" s="60">
        <v>651053</v>
      </c>
      <c r="I8" s="60">
        <v>459741</v>
      </c>
      <c r="J8" s="60">
        <v>2887326</v>
      </c>
      <c r="K8" s="60">
        <v>460371</v>
      </c>
      <c r="L8" s="60">
        <v>558213</v>
      </c>
      <c r="M8" s="60">
        <v>558213</v>
      </c>
      <c r="N8" s="60">
        <v>1576797</v>
      </c>
      <c r="O8" s="60">
        <v>558213</v>
      </c>
      <c r="P8" s="60"/>
      <c r="Q8" s="60"/>
      <c r="R8" s="60">
        <v>558213</v>
      </c>
      <c r="S8" s="60"/>
      <c r="T8" s="60"/>
      <c r="U8" s="60"/>
      <c r="V8" s="60"/>
      <c r="W8" s="60">
        <v>5022336</v>
      </c>
      <c r="X8" s="60"/>
      <c r="Y8" s="60">
        <v>5022336</v>
      </c>
      <c r="Z8" s="140">
        <v>0</v>
      </c>
      <c r="AA8" s="155">
        <v>9532507</v>
      </c>
    </row>
    <row r="9" spans="1:27" ht="12.7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17964746</v>
      </c>
      <c r="F9" s="100">
        <f t="shared" si="1"/>
        <v>17964746</v>
      </c>
      <c r="G9" s="100">
        <f t="shared" si="1"/>
        <v>734135</v>
      </c>
      <c r="H9" s="100">
        <f t="shared" si="1"/>
        <v>995032</v>
      </c>
      <c r="I9" s="100">
        <f t="shared" si="1"/>
        <v>115733</v>
      </c>
      <c r="J9" s="100">
        <f t="shared" si="1"/>
        <v>1844900</v>
      </c>
      <c r="K9" s="100">
        <f t="shared" si="1"/>
        <v>659831</v>
      </c>
      <c r="L9" s="100">
        <f t="shared" si="1"/>
        <v>5499546</v>
      </c>
      <c r="M9" s="100">
        <f t="shared" si="1"/>
        <v>5499546</v>
      </c>
      <c r="N9" s="100">
        <f t="shared" si="1"/>
        <v>11658923</v>
      </c>
      <c r="O9" s="100">
        <f t="shared" si="1"/>
        <v>5499546</v>
      </c>
      <c r="P9" s="100">
        <f t="shared" si="1"/>
        <v>0</v>
      </c>
      <c r="Q9" s="100">
        <f t="shared" si="1"/>
        <v>0</v>
      </c>
      <c r="R9" s="100">
        <f t="shared" si="1"/>
        <v>5499546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19003369</v>
      </c>
      <c r="X9" s="100">
        <f t="shared" si="1"/>
        <v>11913057</v>
      </c>
      <c r="Y9" s="100">
        <f t="shared" si="1"/>
        <v>7090312</v>
      </c>
      <c r="Z9" s="137">
        <f>+IF(X9&lt;&gt;0,+(Y9/X9)*100,0)</f>
        <v>59.51714996411081</v>
      </c>
      <c r="AA9" s="153">
        <f>SUM(AA10:AA14)</f>
        <v>17964746</v>
      </c>
    </row>
    <row r="10" spans="1:27" ht="12.75">
      <c r="A10" s="138" t="s">
        <v>79</v>
      </c>
      <c r="B10" s="136"/>
      <c r="C10" s="155"/>
      <c r="D10" s="155"/>
      <c r="E10" s="156">
        <v>17964746</v>
      </c>
      <c r="F10" s="60">
        <v>17964746</v>
      </c>
      <c r="G10" s="60">
        <v>734135</v>
      </c>
      <c r="H10" s="60">
        <v>995032</v>
      </c>
      <c r="I10" s="60">
        <v>35137</v>
      </c>
      <c r="J10" s="60">
        <v>1764304</v>
      </c>
      <c r="K10" s="60">
        <v>61058</v>
      </c>
      <c r="L10" s="60">
        <v>5423372</v>
      </c>
      <c r="M10" s="60">
        <v>5423372</v>
      </c>
      <c r="N10" s="60">
        <v>10907802</v>
      </c>
      <c r="O10" s="60">
        <v>5423372</v>
      </c>
      <c r="P10" s="60"/>
      <c r="Q10" s="60"/>
      <c r="R10" s="60">
        <v>5423372</v>
      </c>
      <c r="S10" s="60"/>
      <c r="T10" s="60"/>
      <c r="U10" s="60"/>
      <c r="V10" s="60"/>
      <c r="W10" s="60">
        <v>18095478</v>
      </c>
      <c r="X10" s="60">
        <v>4324464</v>
      </c>
      <c r="Y10" s="60">
        <v>13771014</v>
      </c>
      <c r="Z10" s="140">
        <v>318.44</v>
      </c>
      <c r="AA10" s="155">
        <v>17964746</v>
      </c>
    </row>
    <row r="11" spans="1:27" ht="12.75">
      <c r="A11" s="138" t="s">
        <v>80</v>
      </c>
      <c r="B11" s="136"/>
      <c r="C11" s="155"/>
      <c r="D11" s="155"/>
      <c r="E11" s="156"/>
      <c r="F11" s="60"/>
      <c r="G11" s="60"/>
      <c r="H11" s="60"/>
      <c r="I11" s="60">
        <v>19632</v>
      </c>
      <c r="J11" s="60">
        <v>19632</v>
      </c>
      <c r="K11" s="60">
        <v>6890</v>
      </c>
      <c r="L11" s="60">
        <v>23802</v>
      </c>
      <c r="M11" s="60">
        <v>23802</v>
      </c>
      <c r="N11" s="60">
        <v>54494</v>
      </c>
      <c r="O11" s="60">
        <v>23802</v>
      </c>
      <c r="P11" s="60"/>
      <c r="Q11" s="60"/>
      <c r="R11" s="60">
        <v>23802</v>
      </c>
      <c r="S11" s="60"/>
      <c r="T11" s="60"/>
      <c r="U11" s="60"/>
      <c r="V11" s="60"/>
      <c r="W11" s="60">
        <v>97928</v>
      </c>
      <c r="X11" s="60">
        <v>667593</v>
      </c>
      <c r="Y11" s="60">
        <v>-569665</v>
      </c>
      <c r="Z11" s="140">
        <v>-85.33</v>
      </c>
      <c r="AA11" s="155"/>
    </row>
    <row r="12" spans="1:27" ht="12.7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>
        <v>533715</v>
      </c>
      <c r="L12" s="60"/>
      <c r="M12" s="60"/>
      <c r="N12" s="60">
        <v>533715</v>
      </c>
      <c r="O12" s="60"/>
      <c r="P12" s="60"/>
      <c r="Q12" s="60"/>
      <c r="R12" s="60"/>
      <c r="S12" s="60"/>
      <c r="T12" s="60"/>
      <c r="U12" s="60"/>
      <c r="V12" s="60"/>
      <c r="W12" s="60">
        <v>533715</v>
      </c>
      <c r="X12" s="60">
        <v>6267375</v>
      </c>
      <c r="Y12" s="60">
        <v>-5733660</v>
      </c>
      <c r="Z12" s="140">
        <v>-91.48</v>
      </c>
      <c r="AA12" s="155"/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>
        <v>60964</v>
      </c>
      <c r="J13" s="60">
        <v>60964</v>
      </c>
      <c r="K13" s="60">
        <v>58168</v>
      </c>
      <c r="L13" s="60">
        <v>52372</v>
      </c>
      <c r="M13" s="60">
        <v>52372</v>
      </c>
      <c r="N13" s="60">
        <v>162912</v>
      </c>
      <c r="O13" s="60">
        <v>52372</v>
      </c>
      <c r="P13" s="60"/>
      <c r="Q13" s="60"/>
      <c r="R13" s="60">
        <v>52372</v>
      </c>
      <c r="S13" s="60"/>
      <c r="T13" s="60"/>
      <c r="U13" s="60"/>
      <c r="V13" s="60"/>
      <c r="W13" s="60">
        <v>276248</v>
      </c>
      <c r="X13" s="60">
        <v>653625</v>
      </c>
      <c r="Y13" s="60">
        <v>-377377</v>
      </c>
      <c r="Z13" s="140">
        <v>-57.74</v>
      </c>
      <c r="AA13" s="155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2.7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86198047</v>
      </c>
      <c r="F15" s="100">
        <f t="shared" si="2"/>
        <v>86198047</v>
      </c>
      <c r="G15" s="100">
        <f t="shared" si="2"/>
        <v>85125</v>
      </c>
      <c r="H15" s="100">
        <f t="shared" si="2"/>
        <v>150063</v>
      </c>
      <c r="I15" s="100">
        <f t="shared" si="2"/>
        <v>733341</v>
      </c>
      <c r="J15" s="100">
        <f t="shared" si="2"/>
        <v>968529</v>
      </c>
      <c r="K15" s="100">
        <f t="shared" si="2"/>
        <v>258868</v>
      </c>
      <c r="L15" s="100">
        <f t="shared" si="2"/>
        <v>1101502</v>
      </c>
      <c r="M15" s="100">
        <f t="shared" si="2"/>
        <v>1101502</v>
      </c>
      <c r="N15" s="100">
        <f t="shared" si="2"/>
        <v>2461872</v>
      </c>
      <c r="O15" s="100">
        <f t="shared" si="2"/>
        <v>1101502</v>
      </c>
      <c r="P15" s="100">
        <f t="shared" si="2"/>
        <v>0</v>
      </c>
      <c r="Q15" s="100">
        <f t="shared" si="2"/>
        <v>0</v>
      </c>
      <c r="R15" s="100">
        <f t="shared" si="2"/>
        <v>1101502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4531903</v>
      </c>
      <c r="X15" s="100">
        <f t="shared" si="2"/>
        <v>47696085</v>
      </c>
      <c r="Y15" s="100">
        <f t="shared" si="2"/>
        <v>-43164182</v>
      </c>
      <c r="Z15" s="137">
        <f>+IF(X15&lt;&gt;0,+(Y15/X15)*100,0)</f>
        <v>-90.49837528593804</v>
      </c>
      <c r="AA15" s="153">
        <f>SUM(AA16:AA18)</f>
        <v>86198047</v>
      </c>
    </row>
    <row r="16" spans="1:27" ht="12.75">
      <c r="A16" s="138" t="s">
        <v>85</v>
      </c>
      <c r="B16" s="136"/>
      <c r="C16" s="155"/>
      <c r="D16" s="155"/>
      <c r="E16" s="156">
        <v>1727290</v>
      </c>
      <c r="F16" s="60">
        <v>1727290</v>
      </c>
      <c r="G16" s="60">
        <v>71917</v>
      </c>
      <c r="H16" s="60">
        <v>80973</v>
      </c>
      <c r="I16" s="60">
        <v>70790</v>
      </c>
      <c r="J16" s="60">
        <v>223680</v>
      </c>
      <c r="K16" s="60">
        <v>111811</v>
      </c>
      <c r="L16" s="60">
        <v>101386</v>
      </c>
      <c r="M16" s="60">
        <v>101386</v>
      </c>
      <c r="N16" s="60">
        <v>314583</v>
      </c>
      <c r="O16" s="60">
        <v>101386</v>
      </c>
      <c r="P16" s="60"/>
      <c r="Q16" s="60"/>
      <c r="R16" s="60">
        <v>101386</v>
      </c>
      <c r="S16" s="60"/>
      <c r="T16" s="60"/>
      <c r="U16" s="60"/>
      <c r="V16" s="60"/>
      <c r="W16" s="60">
        <v>639649</v>
      </c>
      <c r="X16" s="60">
        <v>1075338</v>
      </c>
      <c r="Y16" s="60">
        <v>-435689</v>
      </c>
      <c r="Z16" s="140">
        <v>-40.52</v>
      </c>
      <c r="AA16" s="155">
        <v>1727290</v>
      </c>
    </row>
    <row r="17" spans="1:27" ht="12.75">
      <c r="A17" s="138" t="s">
        <v>86</v>
      </c>
      <c r="B17" s="136"/>
      <c r="C17" s="155"/>
      <c r="D17" s="155"/>
      <c r="E17" s="156">
        <v>84470757</v>
      </c>
      <c r="F17" s="60">
        <v>84470757</v>
      </c>
      <c r="G17" s="60">
        <v>13208</v>
      </c>
      <c r="H17" s="60">
        <v>69090</v>
      </c>
      <c r="I17" s="60">
        <v>662551</v>
      </c>
      <c r="J17" s="60">
        <v>744849</v>
      </c>
      <c r="K17" s="60">
        <v>147057</v>
      </c>
      <c r="L17" s="60">
        <v>1000116</v>
      </c>
      <c r="M17" s="60">
        <v>1000116</v>
      </c>
      <c r="N17" s="60">
        <v>2147289</v>
      </c>
      <c r="O17" s="60">
        <v>1000116</v>
      </c>
      <c r="P17" s="60"/>
      <c r="Q17" s="60"/>
      <c r="R17" s="60">
        <v>1000116</v>
      </c>
      <c r="S17" s="60"/>
      <c r="T17" s="60"/>
      <c r="U17" s="60"/>
      <c r="V17" s="60"/>
      <c r="W17" s="60">
        <v>3892254</v>
      </c>
      <c r="X17" s="60">
        <v>46620747</v>
      </c>
      <c r="Y17" s="60">
        <v>-42728493</v>
      </c>
      <c r="Z17" s="140">
        <v>-91.65</v>
      </c>
      <c r="AA17" s="155">
        <v>84470757</v>
      </c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2.7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0</v>
      </c>
      <c r="F19" s="100">
        <f t="shared" si="3"/>
        <v>0</v>
      </c>
      <c r="G19" s="100">
        <f t="shared" si="3"/>
        <v>52735</v>
      </c>
      <c r="H19" s="100">
        <f t="shared" si="3"/>
        <v>2055234</v>
      </c>
      <c r="I19" s="100">
        <f t="shared" si="3"/>
        <v>539730</v>
      </c>
      <c r="J19" s="100">
        <f t="shared" si="3"/>
        <v>2647699</v>
      </c>
      <c r="K19" s="100">
        <f t="shared" si="3"/>
        <v>1296695</v>
      </c>
      <c r="L19" s="100">
        <f t="shared" si="3"/>
        <v>14008</v>
      </c>
      <c r="M19" s="100">
        <f t="shared" si="3"/>
        <v>14008</v>
      </c>
      <c r="N19" s="100">
        <f t="shared" si="3"/>
        <v>1324711</v>
      </c>
      <c r="O19" s="100">
        <f t="shared" si="3"/>
        <v>14008</v>
      </c>
      <c r="P19" s="100">
        <f t="shared" si="3"/>
        <v>0</v>
      </c>
      <c r="Q19" s="100">
        <f t="shared" si="3"/>
        <v>0</v>
      </c>
      <c r="R19" s="100">
        <f t="shared" si="3"/>
        <v>14008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3986418</v>
      </c>
      <c r="X19" s="100">
        <f t="shared" si="3"/>
        <v>8625726</v>
      </c>
      <c r="Y19" s="100">
        <f t="shared" si="3"/>
        <v>-4639308</v>
      </c>
      <c r="Z19" s="137">
        <f>+IF(X19&lt;&gt;0,+(Y19/X19)*100,0)</f>
        <v>-53.78455100475021</v>
      </c>
      <c r="AA19" s="153">
        <f>SUM(AA20:AA23)</f>
        <v>0</v>
      </c>
    </row>
    <row r="20" spans="1:27" ht="12.7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>
        <v>0</v>
      </c>
      <c r="AA20" s="155"/>
    </row>
    <row r="21" spans="1:27" ht="12.7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>
        <v>0</v>
      </c>
      <c r="AA21" s="155"/>
    </row>
    <row r="22" spans="1:27" ht="12.7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>
        <v>1575630</v>
      </c>
      <c r="Y22" s="159">
        <v>-1575630</v>
      </c>
      <c r="Z22" s="141">
        <v>-100</v>
      </c>
      <c r="AA22" s="157"/>
    </row>
    <row r="23" spans="1:27" ht="12.75">
      <c r="A23" s="138" t="s">
        <v>92</v>
      </c>
      <c r="B23" s="136"/>
      <c r="C23" s="155"/>
      <c r="D23" s="155"/>
      <c r="E23" s="156"/>
      <c r="F23" s="60"/>
      <c r="G23" s="60">
        <v>52735</v>
      </c>
      <c r="H23" s="60">
        <v>2055234</v>
      </c>
      <c r="I23" s="60">
        <v>539730</v>
      </c>
      <c r="J23" s="60">
        <v>2647699</v>
      </c>
      <c r="K23" s="60">
        <v>1296695</v>
      </c>
      <c r="L23" s="60">
        <v>14008</v>
      </c>
      <c r="M23" s="60">
        <v>14008</v>
      </c>
      <c r="N23" s="60">
        <v>1324711</v>
      </c>
      <c r="O23" s="60">
        <v>14008</v>
      </c>
      <c r="P23" s="60"/>
      <c r="Q23" s="60"/>
      <c r="R23" s="60">
        <v>14008</v>
      </c>
      <c r="S23" s="60"/>
      <c r="T23" s="60"/>
      <c r="U23" s="60"/>
      <c r="V23" s="60"/>
      <c r="W23" s="60">
        <v>3986418</v>
      </c>
      <c r="X23" s="60">
        <v>7050096</v>
      </c>
      <c r="Y23" s="60">
        <v>-3063678</v>
      </c>
      <c r="Z23" s="140">
        <v>-43.46</v>
      </c>
      <c r="AA23" s="155"/>
    </row>
    <row r="24" spans="1:27" ht="12.7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2.75">
      <c r="A25" s="143" t="s">
        <v>95</v>
      </c>
      <c r="B25" s="144" t="s">
        <v>96</v>
      </c>
      <c r="C25" s="168">
        <f aca="true" t="shared" si="4" ref="C25:Y25">+C5+C9+C15+C19+C24</f>
        <v>327793884</v>
      </c>
      <c r="D25" s="168">
        <f>+D5+D9+D15+D19+D24</f>
        <v>0</v>
      </c>
      <c r="E25" s="169">
        <f t="shared" si="4"/>
        <v>341618906</v>
      </c>
      <c r="F25" s="73">
        <f t="shared" si="4"/>
        <v>341618906</v>
      </c>
      <c r="G25" s="73">
        <f t="shared" si="4"/>
        <v>69902285</v>
      </c>
      <c r="H25" s="73">
        <f t="shared" si="4"/>
        <v>13874717</v>
      </c>
      <c r="I25" s="73">
        <f t="shared" si="4"/>
        <v>11395006</v>
      </c>
      <c r="J25" s="73">
        <f t="shared" si="4"/>
        <v>95172008</v>
      </c>
      <c r="K25" s="73">
        <f t="shared" si="4"/>
        <v>8855971</v>
      </c>
      <c r="L25" s="73">
        <f t="shared" si="4"/>
        <v>19883109</v>
      </c>
      <c r="M25" s="73">
        <f t="shared" si="4"/>
        <v>14801627</v>
      </c>
      <c r="N25" s="73">
        <f t="shared" si="4"/>
        <v>43540707</v>
      </c>
      <c r="O25" s="73">
        <f t="shared" si="4"/>
        <v>14801627</v>
      </c>
      <c r="P25" s="73">
        <f t="shared" si="4"/>
        <v>9690118</v>
      </c>
      <c r="Q25" s="73">
        <f t="shared" si="4"/>
        <v>41285035</v>
      </c>
      <c r="R25" s="73">
        <f t="shared" si="4"/>
        <v>65776780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204489495</v>
      </c>
      <c r="X25" s="73">
        <f t="shared" si="4"/>
        <v>256215645</v>
      </c>
      <c r="Y25" s="73">
        <f t="shared" si="4"/>
        <v>-51726150</v>
      </c>
      <c r="Z25" s="170">
        <f>+IF(X25&lt;&gt;0,+(Y25/X25)*100,0)</f>
        <v>-20.18852127472544</v>
      </c>
      <c r="AA25" s="168">
        <f>+AA5+AA9+AA15+AA19+AA24</f>
        <v>341618906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2.7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135" t="s">
        <v>74</v>
      </c>
      <c r="B28" s="136"/>
      <c r="C28" s="153">
        <f aca="true" t="shared" si="5" ref="C28:Y28">SUM(C29:C31)</f>
        <v>246086657</v>
      </c>
      <c r="D28" s="153">
        <f>SUM(D29:D31)</f>
        <v>0</v>
      </c>
      <c r="E28" s="154">
        <f t="shared" si="5"/>
        <v>96601813</v>
      </c>
      <c r="F28" s="100">
        <f t="shared" si="5"/>
        <v>96601813</v>
      </c>
      <c r="G28" s="100">
        <f t="shared" si="5"/>
        <v>13270000</v>
      </c>
      <c r="H28" s="100">
        <f t="shared" si="5"/>
        <v>11229935</v>
      </c>
      <c r="I28" s="100">
        <f t="shared" si="5"/>
        <v>9405381</v>
      </c>
      <c r="J28" s="100">
        <f t="shared" si="5"/>
        <v>33905316</v>
      </c>
      <c r="K28" s="100">
        <f t="shared" si="5"/>
        <v>10361599</v>
      </c>
      <c r="L28" s="100">
        <f t="shared" si="5"/>
        <v>19180268</v>
      </c>
      <c r="M28" s="100">
        <f t="shared" si="5"/>
        <v>15564270</v>
      </c>
      <c r="N28" s="100">
        <f t="shared" si="5"/>
        <v>45106137</v>
      </c>
      <c r="O28" s="100">
        <f t="shared" si="5"/>
        <v>15564270</v>
      </c>
      <c r="P28" s="100">
        <f t="shared" si="5"/>
        <v>16564258</v>
      </c>
      <c r="Q28" s="100">
        <f t="shared" si="5"/>
        <v>24213114</v>
      </c>
      <c r="R28" s="100">
        <f t="shared" si="5"/>
        <v>56341642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135353095</v>
      </c>
      <c r="X28" s="100">
        <f t="shared" si="5"/>
        <v>70169643</v>
      </c>
      <c r="Y28" s="100">
        <f t="shared" si="5"/>
        <v>65183452</v>
      </c>
      <c r="Z28" s="137">
        <f>+IF(X28&lt;&gt;0,+(Y28/X28)*100,0)</f>
        <v>92.89409096751426</v>
      </c>
      <c r="AA28" s="153">
        <f>SUM(AA29:AA31)</f>
        <v>96601813</v>
      </c>
    </row>
    <row r="29" spans="1:27" ht="12.75">
      <c r="A29" s="138" t="s">
        <v>75</v>
      </c>
      <c r="B29" s="136"/>
      <c r="C29" s="155">
        <v>246086657</v>
      </c>
      <c r="D29" s="155"/>
      <c r="E29" s="156">
        <v>54009244</v>
      </c>
      <c r="F29" s="60">
        <v>54009244</v>
      </c>
      <c r="G29" s="60">
        <v>9149731</v>
      </c>
      <c r="H29" s="60">
        <v>6581769</v>
      </c>
      <c r="I29" s="60">
        <v>2482048</v>
      </c>
      <c r="J29" s="60">
        <v>18213548</v>
      </c>
      <c r="K29" s="60">
        <v>3427151</v>
      </c>
      <c r="L29" s="60">
        <v>13662054</v>
      </c>
      <c r="M29" s="60">
        <v>12983612</v>
      </c>
      <c r="N29" s="60">
        <v>30072817</v>
      </c>
      <c r="O29" s="60">
        <v>12983612</v>
      </c>
      <c r="P29" s="60">
        <v>16564258</v>
      </c>
      <c r="Q29" s="60">
        <v>1167491</v>
      </c>
      <c r="R29" s="60">
        <v>30715361</v>
      </c>
      <c r="S29" s="60"/>
      <c r="T29" s="60"/>
      <c r="U29" s="60"/>
      <c r="V29" s="60"/>
      <c r="W29" s="60">
        <v>79001726</v>
      </c>
      <c r="X29" s="60">
        <v>24073326</v>
      </c>
      <c r="Y29" s="60">
        <v>54928400</v>
      </c>
      <c r="Z29" s="140">
        <v>228.17</v>
      </c>
      <c r="AA29" s="155">
        <v>54009244</v>
      </c>
    </row>
    <row r="30" spans="1:27" ht="12.75">
      <c r="A30" s="138" t="s">
        <v>76</v>
      </c>
      <c r="B30" s="136"/>
      <c r="C30" s="157"/>
      <c r="D30" s="157"/>
      <c r="E30" s="158">
        <v>21839073</v>
      </c>
      <c r="F30" s="159">
        <v>21839073</v>
      </c>
      <c r="G30" s="159">
        <v>2983842</v>
      </c>
      <c r="H30" s="159">
        <v>3840814</v>
      </c>
      <c r="I30" s="159">
        <v>6023960</v>
      </c>
      <c r="J30" s="159">
        <v>12848616</v>
      </c>
      <c r="K30" s="159">
        <v>4970041</v>
      </c>
      <c r="L30" s="159">
        <v>3834445</v>
      </c>
      <c r="M30" s="159">
        <v>896889</v>
      </c>
      <c r="N30" s="159">
        <v>9701375</v>
      </c>
      <c r="O30" s="159">
        <v>896889</v>
      </c>
      <c r="P30" s="159"/>
      <c r="Q30" s="159">
        <v>23045623</v>
      </c>
      <c r="R30" s="159">
        <v>23942512</v>
      </c>
      <c r="S30" s="159"/>
      <c r="T30" s="159"/>
      <c r="U30" s="159"/>
      <c r="V30" s="159"/>
      <c r="W30" s="159">
        <v>46492503</v>
      </c>
      <c r="X30" s="159">
        <v>45275724</v>
      </c>
      <c r="Y30" s="159">
        <v>1216779</v>
      </c>
      <c r="Z30" s="141">
        <v>2.69</v>
      </c>
      <c r="AA30" s="157">
        <v>21839073</v>
      </c>
    </row>
    <row r="31" spans="1:27" ht="12.75">
      <c r="A31" s="138" t="s">
        <v>77</v>
      </c>
      <c r="B31" s="136"/>
      <c r="C31" s="155"/>
      <c r="D31" s="155"/>
      <c r="E31" s="156">
        <v>20753496</v>
      </c>
      <c r="F31" s="60">
        <v>20753496</v>
      </c>
      <c r="G31" s="60">
        <v>1136427</v>
      </c>
      <c r="H31" s="60">
        <v>807352</v>
      </c>
      <c r="I31" s="60">
        <v>899373</v>
      </c>
      <c r="J31" s="60">
        <v>2843152</v>
      </c>
      <c r="K31" s="60">
        <v>1964407</v>
      </c>
      <c r="L31" s="60">
        <v>1683769</v>
      </c>
      <c r="M31" s="60">
        <v>1683769</v>
      </c>
      <c r="N31" s="60">
        <v>5331945</v>
      </c>
      <c r="O31" s="60">
        <v>1683769</v>
      </c>
      <c r="P31" s="60"/>
      <c r="Q31" s="60"/>
      <c r="R31" s="60">
        <v>1683769</v>
      </c>
      <c r="S31" s="60"/>
      <c r="T31" s="60"/>
      <c r="U31" s="60"/>
      <c r="V31" s="60"/>
      <c r="W31" s="60">
        <v>9858866</v>
      </c>
      <c r="X31" s="60">
        <v>820593</v>
      </c>
      <c r="Y31" s="60">
        <v>9038273</v>
      </c>
      <c r="Z31" s="140">
        <v>1101.43</v>
      </c>
      <c r="AA31" s="155">
        <v>20753496</v>
      </c>
    </row>
    <row r="32" spans="1:27" ht="12.75">
      <c r="A32" s="135" t="s">
        <v>78</v>
      </c>
      <c r="B32" s="136"/>
      <c r="C32" s="153">
        <f aca="true" t="shared" si="6" ref="C32:Y32">SUM(C33:C37)</f>
        <v>0</v>
      </c>
      <c r="D32" s="153">
        <f>SUM(D33:D37)</f>
        <v>0</v>
      </c>
      <c r="E32" s="154">
        <f t="shared" si="6"/>
        <v>47364069</v>
      </c>
      <c r="F32" s="100">
        <f t="shared" si="6"/>
        <v>47364069</v>
      </c>
      <c r="G32" s="100">
        <f t="shared" si="6"/>
        <v>201268</v>
      </c>
      <c r="H32" s="100">
        <f t="shared" si="6"/>
        <v>703902</v>
      </c>
      <c r="I32" s="100">
        <f t="shared" si="6"/>
        <v>1452941</v>
      </c>
      <c r="J32" s="100">
        <f t="shared" si="6"/>
        <v>2358111</v>
      </c>
      <c r="K32" s="100">
        <f t="shared" si="6"/>
        <v>2057415</v>
      </c>
      <c r="L32" s="100">
        <f t="shared" si="6"/>
        <v>1323046</v>
      </c>
      <c r="M32" s="100">
        <f t="shared" si="6"/>
        <v>1323046</v>
      </c>
      <c r="N32" s="100">
        <f t="shared" si="6"/>
        <v>4703507</v>
      </c>
      <c r="O32" s="100">
        <f t="shared" si="6"/>
        <v>1323046</v>
      </c>
      <c r="P32" s="100">
        <f t="shared" si="6"/>
        <v>0</v>
      </c>
      <c r="Q32" s="100">
        <f t="shared" si="6"/>
        <v>0</v>
      </c>
      <c r="R32" s="100">
        <f t="shared" si="6"/>
        <v>1323046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8384664</v>
      </c>
      <c r="X32" s="100">
        <f t="shared" si="6"/>
        <v>56754270</v>
      </c>
      <c r="Y32" s="100">
        <f t="shared" si="6"/>
        <v>-48369606</v>
      </c>
      <c r="Z32" s="137">
        <f>+IF(X32&lt;&gt;0,+(Y32/X32)*100,0)</f>
        <v>-85.22637327552623</v>
      </c>
      <c r="AA32" s="153">
        <f>SUM(AA33:AA37)</f>
        <v>47364069</v>
      </c>
    </row>
    <row r="33" spans="1:27" ht="12.75">
      <c r="A33" s="138" t="s">
        <v>79</v>
      </c>
      <c r="B33" s="136"/>
      <c r="C33" s="155"/>
      <c r="D33" s="155"/>
      <c r="E33" s="156">
        <v>47364069</v>
      </c>
      <c r="F33" s="60">
        <v>47364069</v>
      </c>
      <c r="G33" s="60">
        <v>201268</v>
      </c>
      <c r="H33" s="60">
        <v>703902</v>
      </c>
      <c r="I33" s="60">
        <v>402296</v>
      </c>
      <c r="J33" s="60">
        <v>1307466</v>
      </c>
      <c r="K33" s="60">
        <v>388665</v>
      </c>
      <c r="L33" s="60">
        <v>217100</v>
      </c>
      <c r="M33" s="60">
        <v>217100</v>
      </c>
      <c r="N33" s="60">
        <v>822865</v>
      </c>
      <c r="O33" s="60">
        <v>217100</v>
      </c>
      <c r="P33" s="60"/>
      <c r="Q33" s="60"/>
      <c r="R33" s="60">
        <v>217100</v>
      </c>
      <c r="S33" s="60"/>
      <c r="T33" s="60"/>
      <c r="U33" s="60"/>
      <c r="V33" s="60"/>
      <c r="W33" s="60">
        <v>2347431</v>
      </c>
      <c r="X33" s="60">
        <v>15791364</v>
      </c>
      <c r="Y33" s="60">
        <v>-13443933</v>
      </c>
      <c r="Z33" s="140">
        <v>-85.13</v>
      </c>
      <c r="AA33" s="155">
        <v>47364069</v>
      </c>
    </row>
    <row r="34" spans="1:27" ht="12.75">
      <c r="A34" s="138" t="s">
        <v>80</v>
      </c>
      <c r="B34" s="136"/>
      <c r="C34" s="155"/>
      <c r="D34" s="155"/>
      <c r="E34" s="156"/>
      <c r="F34" s="60"/>
      <c r="G34" s="60"/>
      <c r="H34" s="60"/>
      <c r="I34" s="60">
        <v>935208</v>
      </c>
      <c r="J34" s="60">
        <v>935208</v>
      </c>
      <c r="K34" s="60">
        <v>1039442</v>
      </c>
      <c r="L34" s="60">
        <v>898469</v>
      </c>
      <c r="M34" s="60">
        <v>898469</v>
      </c>
      <c r="N34" s="60">
        <v>2836380</v>
      </c>
      <c r="O34" s="60">
        <v>898469</v>
      </c>
      <c r="P34" s="60"/>
      <c r="Q34" s="60"/>
      <c r="R34" s="60">
        <v>898469</v>
      </c>
      <c r="S34" s="60"/>
      <c r="T34" s="60"/>
      <c r="U34" s="60"/>
      <c r="V34" s="60"/>
      <c r="W34" s="60">
        <v>4670057</v>
      </c>
      <c r="X34" s="60">
        <v>22455558</v>
      </c>
      <c r="Y34" s="60">
        <v>-17785501</v>
      </c>
      <c r="Z34" s="140">
        <v>-79.2</v>
      </c>
      <c r="AA34" s="155"/>
    </row>
    <row r="35" spans="1:27" ht="12.75">
      <c r="A35" s="138" t="s">
        <v>81</v>
      </c>
      <c r="B35" s="136"/>
      <c r="C35" s="155"/>
      <c r="D35" s="155"/>
      <c r="E35" s="156"/>
      <c r="F35" s="60"/>
      <c r="G35" s="60"/>
      <c r="H35" s="60"/>
      <c r="I35" s="60">
        <v>2773</v>
      </c>
      <c r="J35" s="60">
        <v>2773</v>
      </c>
      <c r="K35" s="60">
        <v>348297</v>
      </c>
      <c r="L35" s="60">
        <v>195692</v>
      </c>
      <c r="M35" s="60">
        <v>195692</v>
      </c>
      <c r="N35" s="60">
        <v>739681</v>
      </c>
      <c r="O35" s="60">
        <v>195692</v>
      </c>
      <c r="P35" s="60"/>
      <c r="Q35" s="60"/>
      <c r="R35" s="60">
        <v>195692</v>
      </c>
      <c r="S35" s="60"/>
      <c r="T35" s="60"/>
      <c r="U35" s="60"/>
      <c r="V35" s="60"/>
      <c r="W35" s="60">
        <v>938146</v>
      </c>
      <c r="X35" s="60">
        <v>15018696</v>
      </c>
      <c r="Y35" s="60">
        <v>-14080550</v>
      </c>
      <c r="Z35" s="140">
        <v>-93.75</v>
      </c>
      <c r="AA35" s="155"/>
    </row>
    <row r="36" spans="1:27" ht="12.75">
      <c r="A36" s="138" t="s">
        <v>82</v>
      </c>
      <c r="B36" s="136"/>
      <c r="C36" s="155"/>
      <c r="D36" s="155"/>
      <c r="E36" s="156"/>
      <c r="F36" s="60"/>
      <c r="G36" s="60"/>
      <c r="H36" s="60"/>
      <c r="I36" s="60">
        <v>103727</v>
      </c>
      <c r="J36" s="60">
        <v>103727</v>
      </c>
      <c r="K36" s="60">
        <v>257691</v>
      </c>
      <c r="L36" s="60">
        <v>11785</v>
      </c>
      <c r="M36" s="60">
        <v>11785</v>
      </c>
      <c r="N36" s="60">
        <v>281261</v>
      </c>
      <c r="O36" s="60">
        <v>11785</v>
      </c>
      <c r="P36" s="60"/>
      <c r="Q36" s="60"/>
      <c r="R36" s="60">
        <v>11785</v>
      </c>
      <c r="S36" s="60"/>
      <c r="T36" s="60"/>
      <c r="U36" s="60"/>
      <c r="V36" s="60"/>
      <c r="W36" s="60">
        <v>396773</v>
      </c>
      <c r="X36" s="60">
        <v>3366405</v>
      </c>
      <c r="Y36" s="60">
        <v>-2969632</v>
      </c>
      <c r="Z36" s="140">
        <v>-88.21</v>
      </c>
      <c r="AA36" s="155"/>
    </row>
    <row r="37" spans="1:27" ht="12.75">
      <c r="A37" s="138" t="s">
        <v>83</v>
      </c>
      <c r="B37" s="136"/>
      <c r="C37" s="157"/>
      <c r="D37" s="157"/>
      <c r="E37" s="158"/>
      <c r="F37" s="159"/>
      <c r="G37" s="159"/>
      <c r="H37" s="159"/>
      <c r="I37" s="159">
        <v>8937</v>
      </c>
      <c r="J37" s="159">
        <v>8937</v>
      </c>
      <c r="K37" s="159">
        <v>23320</v>
      </c>
      <c r="L37" s="159"/>
      <c r="M37" s="159"/>
      <c r="N37" s="159">
        <v>23320</v>
      </c>
      <c r="O37" s="159"/>
      <c r="P37" s="159"/>
      <c r="Q37" s="159"/>
      <c r="R37" s="159"/>
      <c r="S37" s="159"/>
      <c r="T37" s="159"/>
      <c r="U37" s="159"/>
      <c r="V37" s="159"/>
      <c r="W37" s="159">
        <v>32257</v>
      </c>
      <c r="X37" s="159">
        <v>122247</v>
      </c>
      <c r="Y37" s="159">
        <v>-89990</v>
      </c>
      <c r="Z37" s="141">
        <v>-73.61</v>
      </c>
      <c r="AA37" s="157"/>
    </row>
    <row r="38" spans="1:27" ht="12.75">
      <c r="A38" s="135" t="s">
        <v>84</v>
      </c>
      <c r="B38" s="142"/>
      <c r="C38" s="153">
        <f aca="true" t="shared" si="7" ref="C38:Y38">SUM(C39:C41)</f>
        <v>0</v>
      </c>
      <c r="D38" s="153">
        <f>SUM(D39:D41)</f>
        <v>0</v>
      </c>
      <c r="E38" s="154">
        <f t="shared" si="7"/>
        <v>122863232</v>
      </c>
      <c r="F38" s="100">
        <f t="shared" si="7"/>
        <v>122863232</v>
      </c>
      <c r="G38" s="100">
        <f t="shared" si="7"/>
        <v>238458</v>
      </c>
      <c r="H38" s="100">
        <f t="shared" si="7"/>
        <v>1285915</v>
      </c>
      <c r="I38" s="100">
        <f t="shared" si="7"/>
        <v>924361</v>
      </c>
      <c r="J38" s="100">
        <f t="shared" si="7"/>
        <v>2448734</v>
      </c>
      <c r="K38" s="100">
        <f t="shared" si="7"/>
        <v>6268885</v>
      </c>
      <c r="L38" s="100">
        <f t="shared" si="7"/>
        <v>-260523</v>
      </c>
      <c r="M38" s="100">
        <f t="shared" si="7"/>
        <v>-260523</v>
      </c>
      <c r="N38" s="100">
        <f t="shared" si="7"/>
        <v>5747839</v>
      </c>
      <c r="O38" s="100">
        <f t="shared" si="7"/>
        <v>-260523</v>
      </c>
      <c r="P38" s="100">
        <f t="shared" si="7"/>
        <v>0</v>
      </c>
      <c r="Q38" s="100">
        <f t="shared" si="7"/>
        <v>0</v>
      </c>
      <c r="R38" s="100">
        <f t="shared" si="7"/>
        <v>-260523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7936050</v>
      </c>
      <c r="X38" s="100">
        <f t="shared" si="7"/>
        <v>57566763</v>
      </c>
      <c r="Y38" s="100">
        <f t="shared" si="7"/>
        <v>-49630713</v>
      </c>
      <c r="Z38" s="137">
        <f>+IF(X38&lt;&gt;0,+(Y38/X38)*100,0)</f>
        <v>-86.21418056804757</v>
      </c>
      <c r="AA38" s="153">
        <f>SUM(AA39:AA41)</f>
        <v>122863232</v>
      </c>
    </row>
    <row r="39" spans="1:27" ht="12.75">
      <c r="A39" s="138" t="s">
        <v>85</v>
      </c>
      <c r="B39" s="136"/>
      <c r="C39" s="155"/>
      <c r="D39" s="155"/>
      <c r="E39" s="156">
        <v>11221115</v>
      </c>
      <c r="F39" s="60">
        <v>11221115</v>
      </c>
      <c r="G39" s="60">
        <v>15132</v>
      </c>
      <c r="H39" s="60">
        <v>153079</v>
      </c>
      <c r="I39" s="60">
        <v>79681</v>
      </c>
      <c r="J39" s="60">
        <v>247892</v>
      </c>
      <c r="K39" s="60">
        <v>891738</v>
      </c>
      <c r="L39" s="60">
        <v>37713</v>
      </c>
      <c r="M39" s="60">
        <v>37713</v>
      </c>
      <c r="N39" s="60">
        <v>967164</v>
      </c>
      <c r="O39" s="60">
        <v>37713</v>
      </c>
      <c r="P39" s="60"/>
      <c r="Q39" s="60"/>
      <c r="R39" s="60">
        <v>37713</v>
      </c>
      <c r="S39" s="60"/>
      <c r="T39" s="60"/>
      <c r="U39" s="60"/>
      <c r="V39" s="60"/>
      <c r="W39" s="60">
        <v>1252769</v>
      </c>
      <c r="X39" s="60">
        <v>8666622</v>
      </c>
      <c r="Y39" s="60">
        <v>-7413853</v>
      </c>
      <c r="Z39" s="140">
        <v>-85.54</v>
      </c>
      <c r="AA39" s="155">
        <v>11221115</v>
      </c>
    </row>
    <row r="40" spans="1:27" ht="12.75">
      <c r="A40" s="138" t="s">
        <v>86</v>
      </c>
      <c r="B40" s="136"/>
      <c r="C40" s="155"/>
      <c r="D40" s="155"/>
      <c r="E40" s="156">
        <v>111642117</v>
      </c>
      <c r="F40" s="60">
        <v>111642117</v>
      </c>
      <c r="G40" s="60">
        <v>223326</v>
      </c>
      <c r="H40" s="60">
        <v>1132836</v>
      </c>
      <c r="I40" s="60">
        <v>826505</v>
      </c>
      <c r="J40" s="60">
        <v>2182667</v>
      </c>
      <c r="K40" s="60">
        <v>5375931</v>
      </c>
      <c r="L40" s="60">
        <v>-298744</v>
      </c>
      <c r="M40" s="60">
        <v>-298744</v>
      </c>
      <c r="N40" s="60">
        <v>4778443</v>
      </c>
      <c r="O40" s="60">
        <v>-298744</v>
      </c>
      <c r="P40" s="60"/>
      <c r="Q40" s="60"/>
      <c r="R40" s="60">
        <v>-298744</v>
      </c>
      <c r="S40" s="60"/>
      <c r="T40" s="60"/>
      <c r="U40" s="60"/>
      <c r="V40" s="60"/>
      <c r="W40" s="60">
        <v>6662366</v>
      </c>
      <c r="X40" s="60">
        <v>48068325</v>
      </c>
      <c r="Y40" s="60">
        <v>-41405959</v>
      </c>
      <c r="Z40" s="140">
        <v>-86.14</v>
      </c>
      <c r="AA40" s="155">
        <v>111642117</v>
      </c>
    </row>
    <row r="41" spans="1:27" ht="12.75">
      <c r="A41" s="138" t="s">
        <v>87</v>
      </c>
      <c r="B41" s="136"/>
      <c r="C41" s="155"/>
      <c r="D41" s="155"/>
      <c r="E41" s="156"/>
      <c r="F41" s="60"/>
      <c r="G41" s="60"/>
      <c r="H41" s="60"/>
      <c r="I41" s="60">
        <v>18175</v>
      </c>
      <c r="J41" s="60">
        <v>18175</v>
      </c>
      <c r="K41" s="60">
        <v>1216</v>
      </c>
      <c r="L41" s="60">
        <v>508</v>
      </c>
      <c r="M41" s="60">
        <v>508</v>
      </c>
      <c r="N41" s="60">
        <v>2232</v>
      </c>
      <c r="O41" s="60">
        <v>508</v>
      </c>
      <c r="P41" s="60"/>
      <c r="Q41" s="60"/>
      <c r="R41" s="60">
        <v>508</v>
      </c>
      <c r="S41" s="60"/>
      <c r="T41" s="60"/>
      <c r="U41" s="60"/>
      <c r="V41" s="60"/>
      <c r="W41" s="60">
        <v>20915</v>
      </c>
      <c r="X41" s="60">
        <v>831816</v>
      </c>
      <c r="Y41" s="60">
        <v>-810901</v>
      </c>
      <c r="Z41" s="140">
        <v>-97.49</v>
      </c>
      <c r="AA41" s="155"/>
    </row>
    <row r="42" spans="1:27" ht="12.75">
      <c r="A42" s="135" t="s">
        <v>88</v>
      </c>
      <c r="B42" s="142"/>
      <c r="C42" s="153">
        <f aca="true" t="shared" si="8" ref="C42:Y42">SUM(C43:C46)</f>
        <v>0</v>
      </c>
      <c r="D42" s="153">
        <f>SUM(D43:D46)</f>
        <v>0</v>
      </c>
      <c r="E42" s="154">
        <f t="shared" si="8"/>
        <v>0</v>
      </c>
      <c r="F42" s="100">
        <f t="shared" si="8"/>
        <v>0</v>
      </c>
      <c r="G42" s="100">
        <f t="shared" si="8"/>
        <v>0</v>
      </c>
      <c r="H42" s="100">
        <f t="shared" si="8"/>
        <v>0</v>
      </c>
      <c r="I42" s="100">
        <f t="shared" si="8"/>
        <v>777468</v>
      </c>
      <c r="J42" s="100">
        <f t="shared" si="8"/>
        <v>777468</v>
      </c>
      <c r="K42" s="100">
        <f t="shared" si="8"/>
        <v>685868</v>
      </c>
      <c r="L42" s="100">
        <f t="shared" si="8"/>
        <v>1682047</v>
      </c>
      <c r="M42" s="100">
        <f t="shared" si="8"/>
        <v>1682047</v>
      </c>
      <c r="N42" s="100">
        <f t="shared" si="8"/>
        <v>4049962</v>
      </c>
      <c r="O42" s="100">
        <f t="shared" si="8"/>
        <v>1682047</v>
      </c>
      <c r="P42" s="100">
        <f t="shared" si="8"/>
        <v>0</v>
      </c>
      <c r="Q42" s="100">
        <f t="shared" si="8"/>
        <v>0</v>
      </c>
      <c r="R42" s="100">
        <f t="shared" si="8"/>
        <v>1682047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6509477</v>
      </c>
      <c r="X42" s="100">
        <f t="shared" si="8"/>
        <v>16171731</v>
      </c>
      <c r="Y42" s="100">
        <f t="shared" si="8"/>
        <v>-9662254</v>
      </c>
      <c r="Z42" s="137">
        <f>+IF(X42&lt;&gt;0,+(Y42/X42)*100,0)</f>
        <v>-59.74780312633199</v>
      </c>
      <c r="AA42" s="153">
        <f>SUM(AA43:AA46)</f>
        <v>0</v>
      </c>
    </row>
    <row r="43" spans="1:27" ht="12.75">
      <c r="A43" s="138" t="s">
        <v>89</v>
      </c>
      <c r="B43" s="136"/>
      <c r="C43" s="155"/>
      <c r="D43" s="155"/>
      <c r="E43" s="156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40">
        <v>0</v>
      </c>
      <c r="AA43" s="155"/>
    </row>
    <row r="44" spans="1:27" ht="12.75">
      <c r="A44" s="138" t="s">
        <v>90</v>
      </c>
      <c r="B44" s="136"/>
      <c r="C44" s="155"/>
      <c r="D44" s="155"/>
      <c r="E44" s="156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40">
        <v>0</v>
      </c>
      <c r="AA44" s="155"/>
    </row>
    <row r="45" spans="1:27" ht="12.75">
      <c r="A45" s="138" t="s">
        <v>91</v>
      </c>
      <c r="B45" s="136"/>
      <c r="C45" s="157"/>
      <c r="D45" s="157"/>
      <c r="E45" s="158"/>
      <c r="F45" s="159"/>
      <c r="G45" s="159"/>
      <c r="H45" s="159"/>
      <c r="I45" s="159"/>
      <c r="J45" s="159"/>
      <c r="K45" s="159">
        <v>139072</v>
      </c>
      <c r="L45" s="159">
        <v>100686</v>
      </c>
      <c r="M45" s="159">
        <v>100686</v>
      </c>
      <c r="N45" s="159">
        <v>340444</v>
      </c>
      <c r="O45" s="159">
        <v>100686</v>
      </c>
      <c r="P45" s="159"/>
      <c r="Q45" s="159"/>
      <c r="R45" s="159">
        <v>100686</v>
      </c>
      <c r="S45" s="159"/>
      <c r="T45" s="159"/>
      <c r="U45" s="159"/>
      <c r="V45" s="159"/>
      <c r="W45" s="159">
        <v>441130</v>
      </c>
      <c r="X45" s="159">
        <v>4568652</v>
      </c>
      <c r="Y45" s="159">
        <v>-4127522</v>
      </c>
      <c r="Z45" s="141">
        <v>-90.34</v>
      </c>
      <c r="AA45" s="157"/>
    </row>
    <row r="46" spans="1:27" ht="12.75">
      <c r="A46" s="138" t="s">
        <v>92</v>
      </c>
      <c r="B46" s="136"/>
      <c r="C46" s="155"/>
      <c r="D46" s="155"/>
      <c r="E46" s="156"/>
      <c r="F46" s="60"/>
      <c r="G46" s="60"/>
      <c r="H46" s="60"/>
      <c r="I46" s="60">
        <v>777468</v>
      </c>
      <c r="J46" s="60">
        <v>777468</v>
      </c>
      <c r="K46" s="60">
        <v>546796</v>
      </c>
      <c r="L46" s="60">
        <v>1581361</v>
      </c>
      <c r="M46" s="60">
        <v>1581361</v>
      </c>
      <c r="N46" s="60">
        <v>3709518</v>
      </c>
      <c r="O46" s="60">
        <v>1581361</v>
      </c>
      <c r="P46" s="60"/>
      <c r="Q46" s="60"/>
      <c r="R46" s="60">
        <v>1581361</v>
      </c>
      <c r="S46" s="60"/>
      <c r="T46" s="60"/>
      <c r="U46" s="60"/>
      <c r="V46" s="60"/>
      <c r="W46" s="60">
        <v>6068347</v>
      </c>
      <c r="X46" s="60">
        <v>11603079</v>
      </c>
      <c r="Y46" s="60">
        <v>-5534732</v>
      </c>
      <c r="Z46" s="140">
        <v>-47.7</v>
      </c>
      <c r="AA46" s="155"/>
    </row>
    <row r="47" spans="1:27" ht="12.7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2.75">
      <c r="A48" s="143" t="s">
        <v>98</v>
      </c>
      <c r="B48" s="144" t="s">
        <v>99</v>
      </c>
      <c r="C48" s="168">
        <f aca="true" t="shared" si="9" ref="C48:Y48">+C28+C32+C38+C42+C47</f>
        <v>246086657</v>
      </c>
      <c r="D48" s="168">
        <f>+D28+D32+D38+D42+D47</f>
        <v>0</v>
      </c>
      <c r="E48" s="169">
        <f t="shared" si="9"/>
        <v>266829114</v>
      </c>
      <c r="F48" s="73">
        <f t="shared" si="9"/>
        <v>266829114</v>
      </c>
      <c r="G48" s="73">
        <f t="shared" si="9"/>
        <v>13709726</v>
      </c>
      <c r="H48" s="73">
        <f t="shared" si="9"/>
        <v>13219752</v>
      </c>
      <c r="I48" s="73">
        <f t="shared" si="9"/>
        <v>12560151</v>
      </c>
      <c r="J48" s="73">
        <f t="shared" si="9"/>
        <v>39489629</v>
      </c>
      <c r="K48" s="73">
        <f t="shared" si="9"/>
        <v>19373767</v>
      </c>
      <c r="L48" s="73">
        <f t="shared" si="9"/>
        <v>21924838</v>
      </c>
      <c r="M48" s="73">
        <f t="shared" si="9"/>
        <v>18308840</v>
      </c>
      <c r="N48" s="73">
        <f t="shared" si="9"/>
        <v>59607445</v>
      </c>
      <c r="O48" s="73">
        <f t="shared" si="9"/>
        <v>18308840</v>
      </c>
      <c r="P48" s="73">
        <f t="shared" si="9"/>
        <v>16564258</v>
      </c>
      <c r="Q48" s="73">
        <f t="shared" si="9"/>
        <v>24213114</v>
      </c>
      <c r="R48" s="73">
        <f t="shared" si="9"/>
        <v>59086212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158183286</v>
      </c>
      <c r="X48" s="73">
        <f t="shared" si="9"/>
        <v>200662407</v>
      </c>
      <c r="Y48" s="73">
        <f t="shared" si="9"/>
        <v>-42479121</v>
      </c>
      <c r="Z48" s="170">
        <f>+IF(X48&lt;&gt;0,+(Y48/X48)*100,0)</f>
        <v>-21.169446552088854</v>
      </c>
      <c r="AA48" s="168">
        <f>+AA28+AA32+AA38+AA42+AA47</f>
        <v>266829114</v>
      </c>
    </row>
    <row r="49" spans="1:27" ht="12.75">
      <c r="A49" s="148" t="s">
        <v>49</v>
      </c>
      <c r="B49" s="149"/>
      <c r="C49" s="171">
        <f aca="true" t="shared" si="10" ref="C49:Y49">+C25-C48</f>
        <v>81707227</v>
      </c>
      <c r="D49" s="171">
        <f>+D25-D48</f>
        <v>0</v>
      </c>
      <c r="E49" s="172">
        <f t="shared" si="10"/>
        <v>74789792</v>
      </c>
      <c r="F49" s="173">
        <f t="shared" si="10"/>
        <v>74789792</v>
      </c>
      <c r="G49" s="173">
        <f t="shared" si="10"/>
        <v>56192559</v>
      </c>
      <c r="H49" s="173">
        <f t="shared" si="10"/>
        <v>654965</v>
      </c>
      <c r="I49" s="173">
        <f t="shared" si="10"/>
        <v>-1165145</v>
      </c>
      <c r="J49" s="173">
        <f t="shared" si="10"/>
        <v>55682379</v>
      </c>
      <c r="K49" s="173">
        <f t="shared" si="10"/>
        <v>-10517796</v>
      </c>
      <c r="L49" s="173">
        <f t="shared" si="10"/>
        <v>-2041729</v>
      </c>
      <c r="M49" s="173">
        <f t="shared" si="10"/>
        <v>-3507213</v>
      </c>
      <c r="N49" s="173">
        <f t="shared" si="10"/>
        <v>-16066738</v>
      </c>
      <c r="O49" s="173">
        <f t="shared" si="10"/>
        <v>-3507213</v>
      </c>
      <c r="P49" s="173">
        <f t="shared" si="10"/>
        <v>-6874140</v>
      </c>
      <c r="Q49" s="173">
        <f t="shared" si="10"/>
        <v>17071921</v>
      </c>
      <c r="R49" s="173">
        <f t="shared" si="10"/>
        <v>6690568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46306209</v>
      </c>
      <c r="X49" s="173">
        <f>IF(F25=F48,0,X25-X48)</f>
        <v>55553238</v>
      </c>
      <c r="Y49" s="173">
        <f t="shared" si="10"/>
        <v>-9247029</v>
      </c>
      <c r="Z49" s="174">
        <f>+IF(X49&lt;&gt;0,+(Y49/X49)*100,0)</f>
        <v>-16.645346577277817</v>
      </c>
      <c r="AA49" s="171">
        <f>+AA25-AA48</f>
        <v>74789792</v>
      </c>
    </row>
    <row r="50" spans="1:27" ht="12.75">
      <c r="A50" s="150" t="s">
        <v>288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51" t="s">
        <v>289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52" t="s">
        <v>290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51" t="s">
        <v>291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292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2.7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2.7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2.75">
      <c r="A5" s="181" t="s">
        <v>31</v>
      </c>
      <c r="B5" s="182"/>
      <c r="C5" s="155">
        <v>73511975</v>
      </c>
      <c r="D5" s="155">
        <v>0</v>
      </c>
      <c r="E5" s="156">
        <v>80304252</v>
      </c>
      <c r="F5" s="60">
        <v>80304252</v>
      </c>
      <c r="G5" s="60">
        <v>25399761</v>
      </c>
      <c r="H5" s="60">
        <v>5521454</v>
      </c>
      <c r="I5" s="60">
        <v>5046268</v>
      </c>
      <c r="J5" s="60">
        <v>35967483</v>
      </c>
      <c r="K5" s="60">
        <v>6389151</v>
      </c>
      <c r="L5" s="60">
        <v>7395614</v>
      </c>
      <c r="M5" s="60">
        <v>7395614</v>
      </c>
      <c r="N5" s="60">
        <v>21180379</v>
      </c>
      <c r="O5" s="60">
        <v>7395614</v>
      </c>
      <c r="P5" s="60">
        <v>6742197</v>
      </c>
      <c r="Q5" s="60">
        <v>-222171</v>
      </c>
      <c r="R5" s="60">
        <v>13915640</v>
      </c>
      <c r="S5" s="60">
        <v>0</v>
      </c>
      <c r="T5" s="60">
        <v>0</v>
      </c>
      <c r="U5" s="60">
        <v>0</v>
      </c>
      <c r="V5" s="60">
        <v>0</v>
      </c>
      <c r="W5" s="60">
        <v>71063502</v>
      </c>
      <c r="X5" s="60">
        <v>60228000</v>
      </c>
      <c r="Y5" s="60">
        <v>10835502</v>
      </c>
      <c r="Z5" s="140">
        <v>17.99</v>
      </c>
      <c r="AA5" s="155">
        <v>80304252</v>
      </c>
    </row>
    <row r="6" spans="1:27" ht="12.75">
      <c r="A6" s="181" t="s">
        <v>102</v>
      </c>
      <c r="B6" s="182"/>
      <c r="C6" s="155">
        <v>3003186</v>
      </c>
      <c r="D6" s="155">
        <v>0</v>
      </c>
      <c r="E6" s="156">
        <v>0</v>
      </c>
      <c r="F6" s="60">
        <v>0</v>
      </c>
      <c r="G6" s="60">
        <v>273481</v>
      </c>
      <c r="H6" s="60">
        <v>254267</v>
      </c>
      <c r="I6" s="60">
        <v>265752</v>
      </c>
      <c r="J6" s="60">
        <v>793500</v>
      </c>
      <c r="K6" s="60">
        <v>-793500</v>
      </c>
      <c r="L6" s="60">
        <v>0</v>
      </c>
      <c r="M6" s="60">
        <v>0</v>
      </c>
      <c r="N6" s="60">
        <v>-793500</v>
      </c>
      <c r="O6" s="60">
        <v>0</v>
      </c>
      <c r="P6" s="60">
        <v>611940</v>
      </c>
      <c r="Q6" s="60">
        <v>-4512</v>
      </c>
      <c r="R6" s="60">
        <v>607428</v>
      </c>
      <c r="S6" s="60">
        <v>0</v>
      </c>
      <c r="T6" s="60">
        <v>0</v>
      </c>
      <c r="U6" s="60">
        <v>0</v>
      </c>
      <c r="V6" s="60">
        <v>0</v>
      </c>
      <c r="W6" s="60">
        <v>607428</v>
      </c>
      <c r="X6" s="60"/>
      <c r="Y6" s="60">
        <v>607428</v>
      </c>
      <c r="Z6" s="140">
        <v>0</v>
      </c>
      <c r="AA6" s="155">
        <v>0</v>
      </c>
    </row>
    <row r="7" spans="1:27" ht="12.75">
      <c r="A7" s="183" t="s">
        <v>103</v>
      </c>
      <c r="B7" s="182"/>
      <c r="C7" s="155">
        <v>0</v>
      </c>
      <c r="D7" s="155">
        <v>0</v>
      </c>
      <c r="E7" s="156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0</v>
      </c>
      <c r="X7" s="60"/>
      <c r="Y7" s="60">
        <v>0</v>
      </c>
      <c r="Z7" s="140">
        <v>0</v>
      </c>
      <c r="AA7" s="155">
        <v>0</v>
      </c>
    </row>
    <row r="8" spans="1:27" ht="12.7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/>
      <c r="Y8" s="60">
        <v>0</v>
      </c>
      <c r="Z8" s="140">
        <v>0</v>
      </c>
      <c r="AA8" s="155">
        <v>0</v>
      </c>
    </row>
    <row r="9" spans="1:27" ht="12.7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/>
      <c r="Y9" s="60">
        <v>0</v>
      </c>
      <c r="Z9" s="140">
        <v>0</v>
      </c>
      <c r="AA9" s="155">
        <v>0</v>
      </c>
    </row>
    <row r="10" spans="1:27" ht="12.75">
      <c r="A10" s="183" t="s">
        <v>106</v>
      </c>
      <c r="B10" s="182"/>
      <c r="C10" s="155">
        <v>0</v>
      </c>
      <c r="D10" s="155">
        <v>0</v>
      </c>
      <c r="E10" s="156">
        <v>0</v>
      </c>
      <c r="F10" s="54">
        <v>0</v>
      </c>
      <c r="G10" s="54">
        <v>52735</v>
      </c>
      <c r="H10" s="54">
        <v>2055234</v>
      </c>
      <c r="I10" s="54">
        <v>534474</v>
      </c>
      <c r="J10" s="54">
        <v>2642443</v>
      </c>
      <c r="K10" s="54">
        <v>1296695</v>
      </c>
      <c r="L10" s="54">
        <v>6378</v>
      </c>
      <c r="M10" s="54">
        <v>6378</v>
      </c>
      <c r="N10" s="54">
        <v>1309451</v>
      </c>
      <c r="O10" s="54">
        <v>6378</v>
      </c>
      <c r="P10" s="54">
        <v>0</v>
      </c>
      <c r="Q10" s="54">
        <v>0</v>
      </c>
      <c r="R10" s="54">
        <v>6378</v>
      </c>
      <c r="S10" s="54">
        <v>0</v>
      </c>
      <c r="T10" s="54">
        <v>0</v>
      </c>
      <c r="U10" s="54">
        <v>0</v>
      </c>
      <c r="V10" s="54">
        <v>0</v>
      </c>
      <c r="W10" s="54">
        <v>3958272</v>
      </c>
      <c r="X10" s="54">
        <v>6822000</v>
      </c>
      <c r="Y10" s="54">
        <v>-2863728</v>
      </c>
      <c r="Z10" s="184">
        <v>-41.98</v>
      </c>
      <c r="AA10" s="130">
        <v>0</v>
      </c>
    </row>
    <row r="11" spans="1:27" ht="12.75">
      <c r="A11" s="183" t="s">
        <v>107</v>
      </c>
      <c r="B11" s="185"/>
      <c r="C11" s="155">
        <v>8553561</v>
      </c>
      <c r="D11" s="155">
        <v>0</v>
      </c>
      <c r="E11" s="156">
        <v>9095625</v>
      </c>
      <c r="F11" s="60">
        <v>9095625</v>
      </c>
      <c r="G11" s="60">
        <v>0</v>
      </c>
      <c r="H11" s="60">
        <v>0</v>
      </c>
      <c r="I11" s="60">
        <v>60614</v>
      </c>
      <c r="J11" s="60">
        <v>60614</v>
      </c>
      <c r="K11" s="60">
        <v>199730</v>
      </c>
      <c r="L11" s="60">
        <v>910726</v>
      </c>
      <c r="M11" s="60">
        <v>0</v>
      </c>
      <c r="N11" s="60">
        <v>1110456</v>
      </c>
      <c r="O11" s="60">
        <v>0</v>
      </c>
      <c r="P11" s="60">
        <v>699981</v>
      </c>
      <c r="Q11" s="60">
        <v>-9941</v>
      </c>
      <c r="R11" s="60">
        <v>690040</v>
      </c>
      <c r="S11" s="60">
        <v>0</v>
      </c>
      <c r="T11" s="60">
        <v>0</v>
      </c>
      <c r="U11" s="60">
        <v>0</v>
      </c>
      <c r="V11" s="60">
        <v>0</v>
      </c>
      <c r="W11" s="60">
        <v>1861110</v>
      </c>
      <c r="X11" s="60"/>
      <c r="Y11" s="60">
        <v>1861110</v>
      </c>
      <c r="Z11" s="140">
        <v>0</v>
      </c>
      <c r="AA11" s="155">
        <v>9095625</v>
      </c>
    </row>
    <row r="12" spans="1:27" ht="12.75">
      <c r="A12" s="183" t="s">
        <v>108</v>
      </c>
      <c r="B12" s="185"/>
      <c r="C12" s="155">
        <v>5244843</v>
      </c>
      <c r="D12" s="155">
        <v>0</v>
      </c>
      <c r="E12" s="156">
        <v>5091457</v>
      </c>
      <c r="F12" s="60">
        <v>5091457</v>
      </c>
      <c r="G12" s="60">
        <v>471437</v>
      </c>
      <c r="H12" s="60">
        <v>679676</v>
      </c>
      <c r="I12" s="60">
        <v>466586</v>
      </c>
      <c r="J12" s="60">
        <v>1617699</v>
      </c>
      <c r="K12" s="60">
        <v>500496</v>
      </c>
      <c r="L12" s="60">
        <v>583608</v>
      </c>
      <c r="M12" s="60">
        <v>583608</v>
      </c>
      <c r="N12" s="60">
        <v>1667712</v>
      </c>
      <c r="O12" s="60">
        <v>583608</v>
      </c>
      <c r="P12" s="60">
        <v>481784</v>
      </c>
      <c r="Q12" s="60">
        <v>51132</v>
      </c>
      <c r="R12" s="60">
        <v>1116524</v>
      </c>
      <c r="S12" s="60">
        <v>0</v>
      </c>
      <c r="T12" s="60">
        <v>0</v>
      </c>
      <c r="U12" s="60">
        <v>0</v>
      </c>
      <c r="V12" s="60">
        <v>0</v>
      </c>
      <c r="W12" s="60">
        <v>4401935</v>
      </c>
      <c r="X12" s="60">
        <v>3818250</v>
      </c>
      <c r="Y12" s="60">
        <v>583685</v>
      </c>
      <c r="Z12" s="140">
        <v>15.29</v>
      </c>
      <c r="AA12" s="155">
        <v>5091457</v>
      </c>
    </row>
    <row r="13" spans="1:27" ht="12.75">
      <c r="A13" s="181" t="s">
        <v>109</v>
      </c>
      <c r="B13" s="185"/>
      <c r="C13" s="155">
        <v>12149774</v>
      </c>
      <c r="D13" s="155">
        <v>0</v>
      </c>
      <c r="E13" s="156">
        <v>12075000</v>
      </c>
      <c r="F13" s="60">
        <v>12075000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0</v>
      </c>
      <c r="X13" s="60">
        <v>9056250</v>
      </c>
      <c r="Y13" s="60">
        <v>-9056250</v>
      </c>
      <c r="Z13" s="140">
        <v>-100</v>
      </c>
      <c r="AA13" s="155">
        <v>12075000</v>
      </c>
    </row>
    <row r="14" spans="1:27" ht="12.75">
      <c r="A14" s="181" t="s">
        <v>110</v>
      </c>
      <c r="B14" s="185"/>
      <c r="C14" s="155">
        <v>0</v>
      </c>
      <c r="D14" s="155">
        <v>0</v>
      </c>
      <c r="E14" s="156">
        <v>0</v>
      </c>
      <c r="F14" s="60">
        <v>0</v>
      </c>
      <c r="G14" s="60">
        <v>0</v>
      </c>
      <c r="H14" s="60">
        <v>0</v>
      </c>
      <c r="I14" s="60">
        <v>5256</v>
      </c>
      <c r="J14" s="60">
        <v>5256</v>
      </c>
      <c r="K14" s="60">
        <v>-16486</v>
      </c>
      <c r="L14" s="60">
        <v>5615</v>
      </c>
      <c r="M14" s="60">
        <v>5615</v>
      </c>
      <c r="N14" s="60">
        <v>-5256</v>
      </c>
      <c r="O14" s="60">
        <v>5615</v>
      </c>
      <c r="P14" s="60">
        <v>0</v>
      </c>
      <c r="Q14" s="60">
        <v>0</v>
      </c>
      <c r="R14" s="60">
        <v>5615</v>
      </c>
      <c r="S14" s="60">
        <v>0</v>
      </c>
      <c r="T14" s="60">
        <v>0</v>
      </c>
      <c r="U14" s="60">
        <v>0</v>
      </c>
      <c r="V14" s="60">
        <v>0</v>
      </c>
      <c r="W14" s="60">
        <v>5615</v>
      </c>
      <c r="X14" s="60"/>
      <c r="Y14" s="60">
        <v>5615</v>
      </c>
      <c r="Z14" s="140">
        <v>0</v>
      </c>
      <c r="AA14" s="155">
        <v>0</v>
      </c>
    </row>
    <row r="15" spans="1:27" ht="12.7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2.75">
      <c r="A16" s="181" t="s">
        <v>112</v>
      </c>
      <c r="B16" s="185"/>
      <c r="C16" s="155">
        <v>1027715</v>
      </c>
      <c r="D16" s="155">
        <v>0</v>
      </c>
      <c r="E16" s="156">
        <v>1792541</v>
      </c>
      <c r="F16" s="60">
        <v>1792541</v>
      </c>
      <c r="G16" s="60">
        <v>10678</v>
      </c>
      <c r="H16" s="60">
        <v>36591</v>
      </c>
      <c r="I16" s="60">
        <v>22810</v>
      </c>
      <c r="J16" s="60">
        <v>70079</v>
      </c>
      <c r="K16" s="60">
        <v>-155028</v>
      </c>
      <c r="L16" s="60">
        <v>121859</v>
      </c>
      <c r="M16" s="60">
        <v>121859</v>
      </c>
      <c r="N16" s="60">
        <v>88690</v>
      </c>
      <c r="O16" s="60">
        <v>121859</v>
      </c>
      <c r="P16" s="60">
        <v>11999</v>
      </c>
      <c r="Q16" s="60">
        <v>26992</v>
      </c>
      <c r="R16" s="60">
        <v>160850</v>
      </c>
      <c r="S16" s="60">
        <v>0</v>
      </c>
      <c r="T16" s="60">
        <v>0</v>
      </c>
      <c r="U16" s="60">
        <v>0</v>
      </c>
      <c r="V16" s="60">
        <v>0</v>
      </c>
      <c r="W16" s="60">
        <v>319619</v>
      </c>
      <c r="X16" s="60">
        <v>1344753</v>
      </c>
      <c r="Y16" s="60">
        <v>-1025134</v>
      </c>
      <c r="Z16" s="140">
        <v>-76.23</v>
      </c>
      <c r="AA16" s="155">
        <v>1792541</v>
      </c>
    </row>
    <row r="17" spans="1:27" ht="12.75">
      <c r="A17" s="181" t="s">
        <v>113</v>
      </c>
      <c r="B17" s="185"/>
      <c r="C17" s="155">
        <v>8097732</v>
      </c>
      <c r="D17" s="155">
        <v>0</v>
      </c>
      <c r="E17" s="156">
        <v>7812105</v>
      </c>
      <c r="F17" s="60">
        <v>7812105</v>
      </c>
      <c r="G17" s="60">
        <v>680587</v>
      </c>
      <c r="H17" s="60">
        <v>786675</v>
      </c>
      <c r="I17" s="60">
        <v>647112</v>
      </c>
      <c r="J17" s="60">
        <v>2114374</v>
      </c>
      <c r="K17" s="60">
        <v>630063</v>
      </c>
      <c r="L17" s="60">
        <v>762951</v>
      </c>
      <c r="M17" s="60">
        <v>762951</v>
      </c>
      <c r="N17" s="60">
        <v>2155965</v>
      </c>
      <c r="O17" s="60">
        <v>762951</v>
      </c>
      <c r="P17" s="60">
        <v>670228</v>
      </c>
      <c r="Q17" s="60">
        <v>695974</v>
      </c>
      <c r="R17" s="60">
        <v>2129153</v>
      </c>
      <c r="S17" s="60">
        <v>0</v>
      </c>
      <c r="T17" s="60">
        <v>0</v>
      </c>
      <c r="U17" s="60">
        <v>0</v>
      </c>
      <c r="V17" s="60">
        <v>0</v>
      </c>
      <c r="W17" s="60">
        <v>6399492</v>
      </c>
      <c r="X17" s="60">
        <v>5859000</v>
      </c>
      <c r="Y17" s="60">
        <v>540492</v>
      </c>
      <c r="Z17" s="140">
        <v>9.22</v>
      </c>
      <c r="AA17" s="155">
        <v>7812105</v>
      </c>
    </row>
    <row r="18" spans="1:27" ht="12.7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/>
      <c r="Y18" s="60">
        <v>0</v>
      </c>
      <c r="Z18" s="140">
        <v>0</v>
      </c>
      <c r="AA18" s="155">
        <v>0</v>
      </c>
    </row>
    <row r="19" spans="1:27" ht="12.75">
      <c r="A19" s="181" t="s">
        <v>34</v>
      </c>
      <c r="B19" s="185"/>
      <c r="C19" s="155">
        <v>139000000</v>
      </c>
      <c r="D19" s="155">
        <v>0</v>
      </c>
      <c r="E19" s="156">
        <v>115500000</v>
      </c>
      <c r="F19" s="60">
        <v>115500000</v>
      </c>
      <c r="G19" s="60">
        <v>42849123</v>
      </c>
      <c r="H19" s="60">
        <v>4170756</v>
      </c>
      <c r="I19" s="60">
        <v>4170756</v>
      </c>
      <c r="J19" s="60">
        <v>51190635</v>
      </c>
      <c r="K19" s="60">
        <v>0</v>
      </c>
      <c r="L19" s="60">
        <v>9557598</v>
      </c>
      <c r="M19" s="60">
        <v>5386842</v>
      </c>
      <c r="N19" s="60">
        <v>14944440</v>
      </c>
      <c r="O19" s="60">
        <v>5386842</v>
      </c>
      <c r="P19" s="60">
        <v>0</v>
      </c>
      <c r="Q19" s="60">
        <v>40388929</v>
      </c>
      <c r="R19" s="60">
        <v>45775771</v>
      </c>
      <c r="S19" s="60">
        <v>0</v>
      </c>
      <c r="T19" s="60">
        <v>0</v>
      </c>
      <c r="U19" s="60">
        <v>0</v>
      </c>
      <c r="V19" s="60">
        <v>0</v>
      </c>
      <c r="W19" s="60">
        <v>111910846</v>
      </c>
      <c r="X19" s="60">
        <v>86625000</v>
      </c>
      <c r="Y19" s="60">
        <v>25285846</v>
      </c>
      <c r="Z19" s="140">
        <v>29.19</v>
      </c>
      <c r="AA19" s="155">
        <v>115500000</v>
      </c>
    </row>
    <row r="20" spans="1:27" ht="12.75">
      <c r="A20" s="181" t="s">
        <v>35</v>
      </c>
      <c r="B20" s="185"/>
      <c r="C20" s="155">
        <v>8161087</v>
      </c>
      <c r="D20" s="155">
        <v>0</v>
      </c>
      <c r="E20" s="156">
        <v>35877926</v>
      </c>
      <c r="F20" s="54">
        <v>35877926</v>
      </c>
      <c r="G20" s="54">
        <v>164483</v>
      </c>
      <c r="H20" s="54">
        <v>370064</v>
      </c>
      <c r="I20" s="54">
        <v>175378</v>
      </c>
      <c r="J20" s="54">
        <v>709925</v>
      </c>
      <c r="K20" s="54">
        <v>804850</v>
      </c>
      <c r="L20" s="54">
        <v>538760</v>
      </c>
      <c r="M20" s="54">
        <v>538760</v>
      </c>
      <c r="N20" s="54">
        <v>1882370</v>
      </c>
      <c r="O20" s="54">
        <v>538760</v>
      </c>
      <c r="P20" s="54">
        <v>471989</v>
      </c>
      <c r="Q20" s="54">
        <v>358632</v>
      </c>
      <c r="R20" s="54">
        <v>1369381</v>
      </c>
      <c r="S20" s="54">
        <v>0</v>
      </c>
      <c r="T20" s="54">
        <v>0</v>
      </c>
      <c r="U20" s="54">
        <v>0</v>
      </c>
      <c r="V20" s="54">
        <v>0</v>
      </c>
      <c r="W20" s="54">
        <v>3961676</v>
      </c>
      <c r="X20" s="54">
        <v>26908497</v>
      </c>
      <c r="Y20" s="54">
        <v>-22946821</v>
      </c>
      <c r="Z20" s="184">
        <v>-85.28</v>
      </c>
      <c r="AA20" s="130">
        <v>35877926</v>
      </c>
    </row>
    <row r="21" spans="1:27" ht="12.7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/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258749873</v>
      </c>
      <c r="D22" s="188">
        <f>SUM(D5:D21)</f>
        <v>0</v>
      </c>
      <c r="E22" s="189">
        <f t="shared" si="0"/>
        <v>267548906</v>
      </c>
      <c r="F22" s="190">
        <f t="shared" si="0"/>
        <v>267548906</v>
      </c>
      <c r="G22" s="190">
        <f t="shared" si="0"/>
        <v>69902285</v>
      </c>
      <c r="H22" s="190">
        <f t="shared" si="0"/>
        <v>13874717</v>
      </c>
      <c r="I22" s="190">
        <f t="shared" si="0"/>
        <v>11395006</v>
      </c>
      <c r="J22" s="190">
        <f t="shared" si="0"/>
        <v>95172008</v>
      </c>
      <c r="K22" s="190">
        <f t="shared" si="0"/>
        <v>8855971</v>
      </c>
      <c r="L22" s="190">
        <f t="shared" si="0"/>
        <v>19883109</v>
      </c>
      <c r="M22" s="190">
        <f t="shared" si="0"/>
        <v>14801627</v>
      </c>
      <c r="N22" s="190">
        <f t="shared" si="0"/>
        <v>43540707</v>
      </c>
      <c r="O22" s="190">
        <f t="shared" si="0"/>
        <v>14801627</v>
      </c>
      <c r="P22" s="190">
        <f t="shared" si="0"/>
        <v>9690118</v>
      </c>
      <c r="Q22" s="190">
        <f t="shared" si="0"/>
        <v>41285035</v>
      </c>
      <c r="R22" s="190">
        <f t="shared" si="0"/>
        <v>65776780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204489495</v>
      </c>
      <c r="X22" s="190">
        <f t="shared" si="0"/>
        <v>200661750</v>
      </c>
      <c r="Y22" s="190">
        <f t="shared" si="0"/>
        <v>3827745</v>
      </c>
      <c r="Z22" s="191">
        <f>+IF(X22&lt;&gt;0,+(Y22/X22)*100,0)</f>
        <v>1.9075608580110557</v>
      </c>
      <c r="AA22" s="188">
        <f>SUM(AA5:AA21)</f>
        <v>267548906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2.7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2.75">
      <c r="A25" s="183" t="s">
        <v>117</v>
      </c>
      <c r="B25" s="182"/>
      <c r="C25" s="155">
        <v>93713610</v>
      </c>
      <c r="D25" s="155">
        <v>0</v>
      </c>
      <c r="E25" s="156">
        <v>97602814</v>
      </c>
      <c r="F25" s="60">
        <v>97602814</v>
      </c>
      <c r="G25" s="60">
        <v>8167314</v>
      </c>
      <c r="H25" s="60">
        <v>4766699</v>
      </c>
      <c r="I25" s="60">
        <v>4766709</v>
      </c>
      <c r="J25" s="60">
        <v>17700722</v>
      </c>
      <c r="K25" s="60">
        <v>4821870</v>
      </c>
      <c r="L25" s="60">
        <v>11312565</v>
      </c>
      <c r="M25" s="60">
        <v>11312565</v>
      </c>
      <c r="N25" s="60">
        <v>27447000</v>
      </c>
      <c r="O25" s="60">
        <v>11312565</v>
      </c>
      <c r="P25" s="60">
        <v>6461386</v>
      </c>
      <c r="Q25" s="60">
        <v>5312743</v>
      </c>
      <c r="R25" s="60">
        <v>23086694</v>
      </c>
      <c r="S25" s="60">
        <v>0</v>
      </c>
      <c r="T25" s="60">
        <v>0</v>
      </c>
      <c r="U25" s="60">
        <v>0</v>
      </c>
      <c r="V25" s="60">
        <v>0</v>
      </c>
      <c r="W25" s="60">
        <v>68234416</v>
      </c>
      <c r="X25" s="60">
        <v>73202247</v>
      </c>
      <c r="Y25" s="60">
        <v>-4967831</v>
      </c>
      <c r="Z25" s="140">
        <v>-6.79</v>
      </c>
      <c r="AA25" s="155">
        <v>97602814</v>
      </c>
    </row>
    <row r="26" spans="1:27" ht="12.75">
      <c r="A26" s="183" t="s">
        <v>38</v>
      </c>
      <c r="B26" s="182"/>
      <c r="C26" s="155">
        <v>11679778</v>
      </c>
      <c r="D26" s="155">
        <v>0</v>
      </c>
      <c r="E26" s="156">
        <v>12610692</v>
      </c>
      <c r="F26" s="60">
        <v>12610692</v>
      </c>
      <c r="G26" s="60">
        <v>678442</v>
      </c>
      <c r="H26" s="60">
        <v>682360</v>
      </c>
      <c r="I26" s="60">
        <v>682360</v>
      </c>
      <c r="J26" s="60">
        <v>2043162</v>
      </c>
      <c r="K26" s="60">
        <v>678442</v>
      </c>
      <c r="L26" s="60">
        <v>1700824</v>
      </c>
      <c r="M26" s="60">
        <v>1022382</v>
      </c>
      <c r="N26" s="60">
        <v>3401648</v>
      </c>
      <c r="O26" s="60">
        <v>1022382</v>
      </c>
      <c r="P26" s="60">
        <v>1143323</v>
      </c>
      <c r="Q26" s="60">
        <v>1167491</v>
      </c>
      <c r="R26" s="60">
        <v>3333196</v>
      </c>
      <c r="S26" s="60">
        <v>0</v>
      </c>
      <c r="T26" s="60">
        <v>0</v>
      </c>
      <c r="U26" s="60">
        <v>0</v>
      </c>
      <c r="V26" s="60">
        <v>0</v>
      </c>
      <c r="W26" s="60">
        <v>8778006</v>
      </c>
      <c r="X26" s="60">
        <v>9683253</v>
      </c>
      <c r="Y26" s="60">
        <v>-905247</v>
      </c>
      <c r="Z26" s="140">
        <v>-9.35</v>
      </c>
      <c r="AA26" s="155">
        <v>12610692</v>
      </c>
    </row>
    <row r="27" spans="1:27" ht="12.75">
      <c r="A27" s="183" t="s">
        <v>118</v>
      </c>
      <c r="B27" s="182"/>
      <c r="C27" s="155">
        <v>892799</v>
      </c>
      <c r="D27" s="155">
        <v>0</v>
      </c>
      <c r="E27" s="156">
        <v>1575000</v>
      </c>
      <c r="F27" s="60">
        <v>1575000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1181250</v>
      </c>
      <c r="Y27" s="60">
        <v>-1181250</v>
      </c>
      <c r="Z27" s="140">
        <v>-100</v>
      </c>
      <c r="AA27" s="155">
        <v>1575000</v>
      </c>
    </row>
    <row r="28" spans="1:27" ht="12.75">
      <c r="A28" s="183" t="s">
        <v>39</v>
      </c>
      <c r="B28" s="182"/>
      <c r="C28" s="155">
        <v>36170887</v>
      </c>
      <c r="D28" s="155">
        <v>0</v>
      </c>
      <c r="E28" s="156">
        <v>36000000</v>
      </c>
      <c r="F28" s="60">
        <v>36000000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1484024</v>
      </c>
      <c r="Q28" s="60">
        <v>13108553</v>
      </c>
      <c r="R28" s="60">
        <v>14592577</v>
      </c>
      <c r="S28" s="60">
        <v>0</v>
      </c>
      <c r="T28" s="60">
        <v>0</v>
      </c>
      <c r="U28" s="60">
        <v>0</v>
      </c>
      <c r="V28" s="60">
        <v>0</v>
      </c>
      <c r="W28" s="60">
        <v>14592577</v>
      </c>
      <c r="X28" s="60">
        <v>27315000</v>
      </c>
      <c r="Y28" s="60">
        <v>-12722423</v>
      </c>
      <c r="Z28" s="140">
        <v>-46.58</v>
      </c>
      <c r="AA28" s="155">
        <v>36000000</v>
      </c>
    </row>
    <row r="29" spans="1:27" ht="12.75">
      <c r="A29" s="183" t="s">
        <v>40</v>
      </c>
      <c r="B29" s="182"/>
      <c r="C29" s="155">
        <v>1032766</v>
      </c>
      <c r="D29" s="155">
        <v>0</v>
      </c>
      <c r="E29" s="156">
        <v>420000</v>
      </c>
      <c r="F29" s="60">
        <v>420000</v>
      </c>
      <c r="G29" s="60">
        <v>32168</v>
      </c>
      <c r="H29" s="60">
        <v>32127</v>
      </c>
      <c r="I29" s="60">
        <v>61431</v>
      </c>
      <c r="J29" s="60">
        <v>125726</v>
      </c>
      <c r="K29" s="60">
        <v>2384</v>
      </c>
      <c r="L29" s="60">
        <v>30000</v>
      </c>
      <c r="M29" s="60">
        <v>0</v>
      </c>
      <c r="N29" s="60">
        <v>32384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158110</v>
      </c>
      <c r="X29" s="60">
        <v>315000</v>
      </c>
      <c r="Y29" s="60">
        <v>-156890</v>
      </c>
      <c r="Z29" s="140">
        <v>-49.81</v>
      </c>
      <c r="AA29" s="155">
        <v>420000</v>
      </c>
    </row>
    <row r="30" spans="1:27" ht="12.75">
      <c r="A30" s="183" t="s">
        <v>119</v>
      </c>
      <c r="B30" s="182"/>
      <c r="C30" s="155">
        <v>0</v>
      </c>
      <c r="D30" s="155">
        <v>0</v>
      </c>
      <c r="E30" s="156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/>
      <c r="Y30" s="60">
        <v>0</v>
      </c>
      <c r="Z30" s="140">
        <v>0</v>
      </c>
      <c r="AA30" s="155">
        <v>0</v>
      </c>
    </row>
    <row r="31" spans="1:27" ht="12.75">
      <c r="A31" s="183" t="s">
        <v>120</v>
      </c>
      <c r="B31" s="182"/>
      <c r="C31" s="155">
        <v>0</v>
      </c>
      <c r="D31" s="155">
        <v>0</v>
      </c>
      <c r="E31" s="156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/>
      <c r="Y31" s="60">
        <v>0</v>
      </c>
      <c r="Z31" s="140">
        <v>0</v>
      </c>
      <c r="AA31" s="155">
        <v>0</v>
      </c>
    </row>
    <row r="32" spans="1:27" ht="12.75">
      <c r="A32" s="183" t="s">
        <v>121</v>
      </c>
      <c r="B32" s="182"/>
      <c r="C32" s="155">
        <v>26093885</v>
      </c>
      <c r="D32" s="155">
        <v>0</v>
      </c>
      <c r="E32" s="156">
        <v>23996143</v>
      </c>
      <c r="F32" s="60">
        <v>23996143</v>
      </c>
      <c r="G32" s="60">
        <v>0</v>
      </c>
      <c r="H32" s="60">
        <v>1261735</v>
      </c>
      <c r="I32" s="60">
        <v>2523418</v>
      </c>
      <c r="J32" s="60">
        <v>3785153</v>
      </c>
      <c r="K32" s="60">
        <v>3517982</v>
      </c>
      <c r="L32" s="60">
        <v>2472429</v>
      </c>
      <c r="M32" s="60">
        <v>2472429</v>
      </c>
      <c r="N32" s="60">
        <v>8462840</v>
      </c>
      <c r="O32" s="60">
        <v>2472429</v>
      </c>
      <c r="P32" s="60">
        <v>1553921</v>
      </c>
      <c r="Q32" s="60">
        <v>2936960</v>
      </c>
      <c r="R32" s="60">
        <v>6963310</v>
      </c>
      <c r="S32" s="60">
        <v>0</v>
      </c>
      <c r="T32" s="60">
        <v>0</v>
      </c>
      <c r="U32" s="60">
        <v>0</v>
      </c>
      <c r="V32" s="60">
        <v>0</v>
      </c>
      <c r="W32" s="60">
        <v>19211303</v>
      </c>
      <c r="X32" s="60">
        <v>17997003</v>
      </c>
      <c r="Y32" s="60">
        <v>1214300</v>
      </c>
      <c r="Z32" s="140">
        <v>6.75</v>
      </c>
      <c r="AA32" s="155">
        <v>23996143</v>
      </c>
    </row>
    <row r="33" spans="1:27" ht="12.75">
      <c r="A33" s="183" t="s">
        <v>42</v>
      </c>
      <c r="B33" s="182"/>
      <c r="C33" s="155">
        <v>0</v>
      </c>
      <c r="D33" s="155">
        <v>0</v>
      </c>
      <c r="E33" s="156">
        <v>3962700</v>
      </c>
      <c r="F33" s="60">
        <v>3962700</v>
      </c>
      <c r="G33" s="60">
        <v>121618</v>
      </c>
      <c r="H33" s="60">
        <v>34000</v>
      </c>
      <c r="I33" s="60">
        <v>95046</v>
      </c>
      <c r="J33" s="60">
        <v>250664</v>
      </c>
      <c r="K33" s="60">
        <v>279462</v>
      </c>
      <c r="L33" s="60">
        <v>123144</v>
      </c>
      <c r="M33" s="60">
        <v>123144</v>
      </c>
      <c r="N33" s="60">
        <v>525750</v>
      </c>
      <c r="O33" s="60">
        <v>123144</v>
      </c>
      <c r="P33" s="60">
        <v>156488</v>
      </c>
      <c r="Q33" s="60">
        <v>0</v>
      </c>
      <c r="R33" s="60">
        <v>279632</v>
      </c>
      <c r="S33" s="60">
        <v>0</v>
      </c>
      <c r="T33" s="60">
        <v>0</v>
      </c>
      <c r="U33" s="60">
        <v>0</v>
      </c>
      <c r="V33" s="60">
        <v>0</v>
      </c>
      <c r="W33" s="60">
        <v>1056046</v>
      </c>
      <c r="X33" s="60">
        <v>2972250</v>
      </c>
      <c r="Y33" s="60">
        <v>-1916204</v>
      </c>
      <c r="Z33" s="140">
        <v>-64.47</v>
      </c>
      <c r="AA33" s="155">
        <v>3962700</v>
      </c>
    </row>
    <row r="34" spans="1:27" ht="12.75">
      <c r="A34" s="183" t="s">
        <v>43</v>
      </c>
      <c r="B34" s="182"/>
      <c r="C34" s="155">
        <v>76474238</v>
      </c>
      <c r="D34" s="155">
        <v>0</v>
      </c>
      <c r="E34" s="156">
        <v>90661765</v>
      </c>
      <c r="F34" s="60">
        <v>90661765</v>
      </c>
      <c r="G34" s="60">
        <v>4710184</v>
      </c>
      <c r="H34" s="60">
        <v>6442831</v>
      </c>
      <c r="I34" s="60">
        <v>4431187</v>
      </c>
      <c r="J34" s="60">
        <v>15584202</v>
      </c>
      <c r="K34" s="60">
        <v>10073627</v>
      </c>
      <c r="L34" s="60">
        <v>6285876</v>
      </c>
      <c r="M34" s="60">
        <v>3378320</v>
      </c>
      <c r="N34" s="60">
        <v>19737823</v>
      </c>
      <c r="O34" s="60">
        <v>3378320</v>
      </c>
      <c r="P34" s="60">
        <v>5765116</v>
      </c>
      <c r="Q34" s="60">
        <v>1687367</v>
      </c>
      <c r="R34" s="60">
        <v>10830803</v>
      </c>
      <c r="S34" s="60">
        <v>0</v>
      </c>
      <c r="T34" s="60">
        <v>0</v>
      </c>
      <c r="U34" s="60">
        <v>0</v>
      </c>
      <c r="V34" s="60">
        <v>0</v>
      </c>
      <c r="W34" s="60">
        <v>46152828</v>
      </c>
      <c r="X34" s="60">
        <v>67996503</v>
      </c>
      <c r="Y34" s="60">
        <v>-21843675</v>
      </c>
      <c r="Z34" s="140">
        <v>-32.12</v>
      </c>
      <c r="AA34" s="155">
        <v>90661765</v>
      </c>
    </row>
    <row r="35" spans="1:27" ht="12.75">
      <c r="A35" s="181" t="s">
        <v>122</v>
      </c>
      <c r="B35" s="185"/>
      <c r="C35" s="155">
        <v>28694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246086657</v>
      </c>
      <c r="D36" s="188">
        <f>SUM(D25:D35)</f>
        <v>0</v>
      </c>
      <c r="E36" s="189">
        <f t="shared" si="1"/>
        <v>266829114</v>
      </c>
      <c r="F36" s="190">
        <f t="shared" si="1"/>
        <v>266829114</v>
      </c>
      <c r="G36" s="190">
        <f t="shared" si="1"/>
        <v>13709726</v>
      </c>
      <c r="H36" s="190">
        <f t="shared" si="1"/>
        <v>13219752</v>
      </c>
      <c r="I36" s="190">
        <f t="shared" si="1"/>
        <v>12560151</v>
      </c>
      <c r="J36" s="190">
        <f t="shared" si="1"/>
        <v>39489629</v>
      </c>
      <c r="K36" s="190">
        <f t="shared" si="1"/>
        <v>19373767</v>
      </c>
      <c r="L36" s="190">
        <f t="shared" si="1"/>
        <v>21924838</v>
      </c>
      <c r="M36" s="190">
        <f t="shared" si="1"/>
        <v>18308840</v>
      </c>
      <c r="N36" s="190">
        <f t="shared" si="1"/>
        <v>59607445</v>
      </c>
      <c r="O36" s="190">
        <f t="shared" si="1"/>
        <v>18308840</v>
      </c>
      <c r="P36" s="190">
        <f t="shared" si="1"/>
        <v>16564258</v>
      </c>
      <c r="Q36" s="190">
        <f t="shared" si="1"/>
        <v>24213114</v>
      </c>
      <c r="R36" s="190">
        <f t="shared" si="1"/>
        <v>59086212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158183286</v>
      </c>
      <c r="X36" s="190">
        <f t="shared" si="1"/>
        <v>200662506</v>
      </c>
      <c r="Y36" s="190">
        <f t="shared" si="1"/>
        <v>-42479220</v>
      </c>
      <c r="Z36" s="191">
        <f>+IF(X36&lt;&gt;0,+(Y36/X36)*100,0)</f>
        <v>-21.169485444380925</v>
      </c>
      <c r="AA36" s="188">
        <f>SUM(AA25:AA35)</f>
        <v>266829114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2.75">
      <c r="A38" s="198" t="s">
        <v>45</v>
      </c>
      <c r="B38" s="185"/>
      <c r="C38" s="199">
        <f aca="true" t="shared" si="2" ref="C38:Y38">+C22-C36</f>
        <v>12663216</v>
      </c>
      <c r="D38" s="199">
        <f>+D22-D36</f>
        <v>0</v>
      </c>
      <c r="E38" s="200">
        <f t="shared" si="2"/>
        <v>719792</v>
      </c>
      <c r="F38" s="106">
        <f t="shared" si="2"/>
        <v>719792</v>
      </c>
      <c r="G38" s="106">
        <f t="shared" si="2"/>
        <v>56192559</v>
      </c>
      <c r="H38" s="106">
        <f t="shared" si="2"/>
        <v>654965</v>
      </c>
      <c r="I38" s="106">
        <f t="shared" si="2"/>
        <v>-1165145</v>
      </c>
      <c r="J38" s="106">
        <f t="shared" si="2"/>
        <v>55682379</v>
      </c>
      <c r="K38" s="106">
        <f t="shared" si="2"/>
        <v>-10517796</v>
      </c>
      <c r="L38" s="106">
        <f t="shared" si="2"/>
        <v>-2041729</v>
      </c>
      <c r="M38" s="106">
        <f t="shared" si="2"/>
        <v>-3507213</v>
      </c>
      <c r="N38" s="106">
        <f t="shared" si="2"/>
        <v>-16066738</v>
      </c>
      <c r="O38" s="106">
        <f t="shared" si="2"/>
        <v>-3507213</v>
      </c>
      <c r="P38" s="106">
        <f t="shared" si="2"/>
        <v>-6874140</v>
      </c>
      <c r="Q38" s="106">
        <f t="shared" si="2"/>
        <v>17071921</v>
      </c>
      <c r="R38" s="106">
        <f t="shared" si="2"/>
        <v>6690568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46306209</v>
      </c>
      <c r="X38" s="106">
        <f>IF(F22=F36,0,X22-X36)</f>
        <v>-756</v>
      </c>
      <c r="Y38" s="106">
        <f t="shared" si="2"/>
        <v>46306965</v>
      </c>
      <c r="Z38" s="201">
        <f>+IF(X38&lt;&gt;0,+(Y38/X38)*100,0)</f>
        <v>-6125259.920634921</v>
      </c>
      <c r="AA38" s="199">
        <f>+AA22-AA36</f>
        <v>719792</v>
      </c>
    </row>
    <row r="39" spans="1:27" ht="12.75">
      <c r="A39" s="181" t="s">
        <v>46</v>
      </c>
      <c r="B39" s="185"/>
      <c r="C39" s="155">
        <v>69044011</v>
      </c>
      <c r="D39" s="155">
        <v>0</v>
      </c>
      <c r="E39" s="156">
        <v>74070000</v>
      </c>
      <c r="F39" s="60">
        <v>74070000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0</v>
      </c>
      <c r="X39" s="60">
        <v>40199247</v>
      </c>
      <c r="Y39" s="60">
        <v>-40199247</v>
      </c>
      <c r="Z39" s="140">
        <v>-100</v>
      </c>
      <c r="AA39" s="155">
        <v>74070000</v>
      </c>
    </row>
    <row r="40" spans="1:27" ht="12.7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>
        <v>15353253</v>
      </c>
      <c r="Y40" s="54">
        <v>-15353253</v>
      </c>
      <c r="Z40" s="184">
        <v>-100</v>
      </c>
      <c r="AA40" s="130">
        <v>0</v>
      </c>
    </row>
    <row r="41" spans="1:27" ht="12.7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81707227</v>
      </c>
      <c r="D42" s="206">
        <f>SUM(D38:D41)</f>
        <v>0</v>
      </c>
      <c r="E42" s="207">
        <f t="shared" si="3"/>
        <v>74789792</v>
      </c>
      <c r="F42" s="88">
        <f t="shared" si="3"/>
        <v>74789792</v>
      </c>
      <c r="G42" s="88">
        <f t="shared" si="3"/>
        <v>56192559</v>
      </c>
      <c r="H42" s="88">
        <f t="shared" si="3"/>
        <v>654965</v>
      </c>
      <c r="I42" s="88">
        <f t="shared" si="3"/>
        <v>-1165145</v>
      </c>
      <c r="J42" s="88">
        <f t="shared" si="3"/>
        <v>55682379</v>
      </c>
      <c r="K42" s="88">
        <f t="shared" si="3"/>
        <v>-10517796</v>
      </c>
      <c r="L42" s="88">
        <f t="shared" si="3"/>
        <v>-2041729</v>
      </c>
      <c r="M42" s="88">
        <f t="shared" si="3"/>
        <v>-3507213</v>
      </c>
      <c r="N42" s="88">
        <f t="shared" si="3"/>
        <v>-16066738</v>
      </c>
      <c r="O42" s="88">
        <f t="shared" si="3"/>
        <v>-3507213</v>
      </c>
      <c r="P42" s="88">
        <f t="shared" si="3"/>
        <v>-6874140</v>
      </c>
      <c r="Q42" s="88">
        <f t="shared" si="3"/>
        <v>17071921</v>
      </c>
      <c r="R42" s="88">
        <f t="shared" si="3"/>
        <v>6690568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46306209</v>
      </c>
      <c r="X42" s="88">
        <f t="shared" si="3"/>
        <v>55551744</v>
      </c>
      <c r="Y42" s="88">
        <f t="shared" si="3"/>
        <v>-9245535</v>
      </c>
      <c r="Z42" s="208">
        <f>+IF(X42&lt;&gt;0,+(Y42/X42)*100,0)</f>
        <v>-16.643104850137558</v>
      </c>
      <c r="AA42" s="206">
        <f>SUM(AA38:AA41)</f>
        <v>74789792</v>
      </c>
    </row>
    <row r="43" spans="1:27" ht="12.7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2.75">
      <c r="A44" s="209" t="s">
        <v>126</v>
      </c>
      <c r="B44" s="185"/>
      <c r="C44" s="210">
        <f aca="true" t="shared" si="4" ref="C44:Y44">+C42-C43</f>
        <v>81707227</v>
      </c>
      <c r="D44" s="210">
        <f>+D42-D43</f>
        <v>0</v>
      </c>
      <c r="E44" s="211">
        <f t="shared" si="4"/>
        <v>74789792</v>
      </c>
      <c r="F44" s="77">
        <f t="shared" si="4"/>
        <v>74789792</v>
      </c>
      <c r="G44" s="77">
        <f t="shared" si="4"/>
        <v>56192559</v>
      </c>
      <c r="H44" s="77">
        <f t="shared" si="4"/>
        <v>654965</v>
      </c>
      <c r="I44" s="77">
        <f t="shared" si="4"/>
        <v>-1165145</v>
      </c>
      <c r="J44" s="77">
        <f t="shared" si="4"/>
        <v>55682379</v>
      </c>
      <c r="K44" s="77">
        <f t="shared" si="4"/>
        <v>-10517796</v>
      </c>
      <c r="L44" s="77">
        <f t="shared" si="4"/>
        <v>-2041729</v>
      </c>
      <c r="M44" s="77">
        <f t="shared" si="4"/>
        <v>-3507213</v>
      </c>
      <c r="N44" s="77">
        <f t="shared" si="4"/>
        <v>-16066738</v>
      </c>
      <c r="O44" s="77">
        <f t="shared" si="4"/>
        <v>-3507213</v>
      </c>
      <c r="P44" s="77">
        <f t="shared" si="4"/>
        <v>-6874140</v>
      </c>
      <c r="Q44" s="77">
        <f t="shared" si="4"/>
        <v>17071921</v>
      </c>
      <c r="R44" s="77">
        <f t="shared" si="4"/>
        <v>6690568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46306209</v>
      </c>
      <c r="X44" s="77">
        <f t="shared" si="4"/>
        <v>55551744</v>
      </c>
      <c r="Y44" s="77">
        <f t="shared" si="4"/>
        <v>-9245535</v>
      </c>
      <c r="Z44" s="212">
        <f>+IF(X44&lt;&gt;0,+(Y44/X44)*100,0)</f>
        <v>-16.643104850137558</v>
      </c>
      <c r="AA44" s="210">
        <f>+AA42-AA43</f>
        <v>74789792</v>
      </c>
    </row>
    <row r="45" spans="1:27" ht="12.7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2.75">
      <c r="A46" s="209" t="s">
        <v>128</v>
      </c>
      <c r="B46" s="185"/>
      <c r="C46" s="206">
        <f aca="true" t="shared" si="5" ref="C46:Y46">SUM(C44:C45)</f>
        <v>81707227</v>
      </c>
      <c r="D46" s="206">
        <f>SUM(D44:D45)</f>
        <v>0</v>
      </c>
      <c r="E46" s="207">
        <f t="shared" si="5"/>
        <v>74789792</v>
      </c>
      <c r="F46" s="88">
        <f t="shared" si="5"/>
        <v>74789792</v>
      </c>
      <c r="G46" s="88">
        <f t="shared" si="5"/>
        <v>56192559</v>
      </c>
      <c r="H46" s="88">
        <f t="shared" si="5"/>
        <v>654965</v>
      </c>
      <c r="I46" s="88">
        <f t="shared" si="5"/>
        <v>-1165145</v>
      </c>
      <c r="J46" s="88">
        <f t="shared" si="5"/>
        <v>55682379</v>
      </c>
      <c r="K46" s="88">
        <f t="shared" si="5"/>
        <v>-10517796</v>
      </c>
      <c r="L46" s="88">
        <f t="shared" si="5"/>
        <v>-2041729</v>
      </c>
      <c r="M46" s="88">
        <f t="shared" si="5"/>
        <v>-3507213</v>
      </c>
      <c r="N46" s="88">
        <f t="shared" si="5"/>
        <v>-16066738</v>
      </c>
      <c r="O46" s="88">
        <f t="shared" si="5"/>
        <v>-3507213</v>
      </c>
      <c r="P46" s="88">
        <f t="shared" si="5"/>
        <v>-6874140</v>
      </c>
      <c r="Q46" s="88">
        <f t="shared" si="5"/>
        <v>17071921</v>
      </c>
      <c r="R46" s="88">
        <f t="shared" si="5"/>
        <v>6690568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46306209</v>
      </c>
      <c r="X46" s="88">
        <f t="shared" si="5"/>
        <v>55551744</v>
      </c>
      <c r="Y46" s="88">
        <f t="shared" si="5"/>
        <v>-9245535</v>
      </c>
      <c r="Z46" s="208">
        <f>+IF(X46&lt;&gt;0,+(Y46/X46)*100,0)</f>
        <v>-16.643104850137558</v>
      </c>
      <c r="AA46" s="206">
        <f>SUM(AA44:AA45)</f>
        <v>74789792</v>
      </c>
    </row>
    <row r="47" spans="1:27" ht="12.7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2.75">
      <c r="A48" s="215" t="s">
        <v>49</v>
      </c>
      <c r="B48" s="216"/>
      <c r="C48" s="217">
        <f aca="true" t="shared" si="6" ref="C48:Y48">SUM(C46:C47)</f>
        <v>81707227</v>
      </c>
      <c r="D48" s="217">
        <f>SUM(D46:D47)</f>
        <v>0</v>
      </c>
      <c r="E48" s="218">
        <f t="shared" si="6"/>
        <v>74789792</v>
      </c>
      <c r="F48" s="219">
        <f t="shared" si="6"/>
        <v>74789792</v>
      </c>
      <c r="G48" s="219">
        <f t="shared" si="6"/>
        <v>56192559</v>
      </c>
      <c r="H48" s="220">
        <f t="shared" si="6"/>
        <v>654965</v>
      </c>
      <c r="I48" s="220">
        <f t="shared" si="6"/>
        <v>-1165145</v>
      </c>
      <c r="J48" s="220">
        <f t="shared" si="6"/>
        <v>55682379</v>
      </c>
      <c r="K48" s="220">
        <f t="shared" si="6"/>
        <v>-10517796</v>
      </c>
      <c r="L48" s="220">
        <f t="shared" si="6"/>
        <v>-2041729</v>
      </c>
      <c r="M48" s="219">
        <f t="shared" si="6"/>
        <v>-3507213</v>
      </c>
      <c r="N48" s="219">
        <f t="shared" si="6"/>
        <v>-16066738</v>
      </c>
      <c r="O48" s="220">
        <f t="shared" si="6"/>
        <v>-3507213</v>
      </c>
      <c r="P48" s="220">
        <f t="shared" si="6"/>
        <v>-6874140</v>
      </c>
      <c r="Q48" s="220">
        <f t="shared" si="6"/>
        <v>17071921</v>
      </c>
      <c r="R48" s="220">
        <f t="shared" si="6"/>
        <v>6690568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46306209</v>
      </c>
      <c r="X48" s="220">
        <f t="shared" si="6"/>
        <v>55551744</v>
      </c>
      <c r="Y48" s="220">
        <f t="shared" si="6"/>
        <v>-9245535</v>
      </c>
      <c r="Z48" s="221">
        <f>+IF(X48&lt;&gt;0,+(Y48/X48)*100,0)</f>
        <v>-16.643104850137558</v>
      </c>
      <c r="AA48" s="222">
        <f>SUM(AA46:AA47)</f>
        <v>74789792</v>
      </c>
    </row>
    <row r="49" spans="1:27" ht="12.7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2.75">
      <c r="A5" s="135" t="s">
        <v>74</v>
      </c>
      <c r="B5" s="136"/>
      <c r="C5" s="153">
        <f aca="true" t="shared" si="0" ref="C5:Y5">SUM(C6:C8)</f>
        <v>70730962</v>
      </c>
      <c r="D5" s="153">
        <f>SUM(D6:D8)</f>
        <v>0</v>
      </c>
      <c r="E5" s="154">
        <f t="shared" si="0"/>
        <v>1000000</v>
      </c>
      <c r="F5" s="100">
        <f t="shared" si="0"/>
        <v>1000000</v>
      </c>
      <c r="G5" s="100">
        <f t="shared" si="0"/>
        <v>0</v>
      </c>
      <c r="H5" s="100">
        <f t="shared" si="0"/>
        <v>0</v>
      </c>
      <c r="I5" s="100">
        <f t="shared" si="0"/>
        <v>0</v>
      </c>
      <c r="J5" s="100">
        <f t="shared" si="0"/>
        <v>0</v>
      </c>
      <c r="K5" s="100">
        <f t="shared" si="0"/>
        <v>534854</v>
      </c>
      <c r="L5" s="100">
        <f t="shared" si="0"/>
        <v>0</v>
      </c>
      <c r="M5" s="100">
        <f t="shared" si="0"/>
        <v>0</v>
      </c>
      <c r="N5" s="100">
        <f t="shared" si="0"/>
        <v>534854</v>
      </c>
      <c r="O5" s="100">
        <f t="shared" si="0"/>
        <v>0</v>
      </c>
      <c r="P5" s="100">
        <f t="shared" si="0"/>
        <v>0</v>
      </c>
      <c r="Q5" s="100">
        <f t="shared" si="0"/>
        <v>62700</v>
      </c>
      <c r="R5" s="100">
        <f t="shared" si="0"/>
        <v>62700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597554</v>
      </c>
      <c r="X5" s="100">
        <f t="shared" si="0"/>
        <v>750006</v>
      </c>
      <c r="Y5" s="100">
        <f t="shared" si="0"/>
        <v>-152452</v>
      </c>
      <c r="Z5" s="137">
        <f>+IF(X5&lt;&gt;0,+(Y5/X5)*100,0)</f>
        <v>-20.32677071916758</v>
      </c>
      <c r="AA5" s="153">
        <f>SUM(AA6:AA8)</f>
        <v>1000000</v>
      </c>
    </row>
    <row r="6" spans="1:27" ht="12.75">
      <c r="A6" s="138" t="s">
        <v>75</v>
      </c>
      <c r="B6" s="136"/>
      <c r="C6" s="155">
        <v>70730962</v>
      </c>
      <c r="D6" s="155"/>
      <c r="E6" s="156">
        <v>800000</v>
      </c>
      <c r="F6" s="60">
        <v>800000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>
        <v>600003</v>
      </c>
      <c r="Y6" s="60">
        <v>-600003</v>
      </c>
      <c r="Z6" s="140">
        <v>-100</v>
      </c>
      <c r="AA6" s="62">
        <v>800000</v>
      </c>
    </row>
    <row r="7" spans="1:27" ht="12.75">
      <c r="A7" s="138" t="s">
        <v>76</v>
      </c>
      <c r="B7" s="136"/>
      <c r="C7" s="157"/>
      <c r="D7" s="157"/>
      <c r="E7" s="158">
        <v>200000</v>
      </c>
      <c r="F7" s="159">
        <v>200000</v>
      </c>
      <c r="G7" s="159"/>
      <c r="H7" s="159"/>
      <c r="I7" s="159"/>
      <c r="J7" s="159"/>
      <c r="K7" s="159">
        <v>534854</v>
      </c>
      <c r="L7" s="159"/>
      <c r="M7" s="159"/>
      <c r="N7" s="159">
        <v>534854</v>
      </c>
      <c r="O7" s="159"/>
      <c r="P7" s="159"/>
      <c r="Q7" s="159"/>
      <c r="R7" s="159"/>
      <c r="S7" s="159"/>
      <c r="T7" s="159"/>
      <c r="U7" s="159"/>
      <c r="V7" s="159"/>
      <c r="W7" s="159">
        <v>534854</v>
      </c>
      <c r="X7" s="159">
        <v>150003</v>
      </c>
      <c r="Y7" s="159">
        <v>384851</v>
      </c>
      <c r="Z7" s="141">
        <v>256.56</v>
      </c>
      <c r="AA7" s="225">
        <v>200000</v>
      </c>
    </row>
    <row r="8" spans="1:27" ht="12.75">
      <c r="A8" s="138" t="s">
        <v>77</v>
      </c>
      <c r="B8" s="136"/>
      <c r="C8" s="155"/>
      <c r="D8" s="155"/>
      <c r="E8" s="156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>
        <v>62700</v>
      </c>
      <c r="R8" s="60">
        <v>62700</v>
      </c>
      <c r="S8" s="60"/>
      <c r="T8" s="60"/>
      <c r="U8" s="60"/>
      <c r="V8" s="60"/>
      <c r="W8" s="60">
        <v>62700</v>
      </c>
      <c r="X8" s="60"/>
      <c r="Y8" s="60">
        <v>62700</v>
      </c>
      <c r="Z8" s="140"/>
      <c r="AA8" s="62"/>
    </row>
    <row r="9" spans="1:27" ht="12.7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3675000</v>
      </c>
      <c r="F9" s="100">
        <f t="shared" si="1"/>
        <v>3675000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111781</v>
      </c>
      <c r="L9" s="100">
        <f t="shared" si="1"/>
        <v>148614</v>
      </c>
      <c r="M9" s="100">
        <f t="shared" si="1"/>
        <v>144515</v>
      </c>
      <c r="N9" s="100">
        <f t="shared" si="1"/>
        <v>404910</v>
      </c>
      <c r="O9" s="100">
        <f t="shared" si="1"/>
        <v>144515</v>
      </c>
      <c r="P9" s="100">
        <f t="shared" si="1"/>
        <v>629680</v>
      </c>
      <c r="Q9" s="100">
        <f t="shared" si="1"/>
        <v>11900</v>
      </c>
      <c r="R9" s="100">
        <f t="shared" si="1"/>
        <v>786095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1191005</v>
      </c>
      <c r="X9" s="100">
        <f t="shared" si="1"/>
        <v>2756250</v>
      </c>
      <c r="Y9" s="100">
        <f t="shared" si="1"/>
        <v>-1565245</v>
      </c>
      <c r="Z9" s="137">
        <f>+IF(X9&lt;&gt;0,+(Y9/X9)*100,0)</f>
        <v>-56.788934240362806</v>
      </c>
      <c r="AA9" s="102">
        <f>SUM(AA10:AA14)</f>
        <v>3675000</v>
      </c>
    </row>
    <row r="10" spans="1:27" ht="12.75">
      <c r="A10" s="138" t="s">
        <v>79</v>
      </c>
      <c r="B10" s="136"/>
      <c r="C10" s="155"/>
      <c r="D10" s="155"/>
      <c r="E10" s="156">
        <v>1513000</v>
      </c>
      <c r="F10" s="60">
        <v>1513000</v>
      </c>
      <c r="G10" s="60"/>
      <c r="H10" s="60"/>
      <c r="I10" s="60"/>
      <c r="J10" s="60"/>
      <c r="K10" s="60">
        <v>30981</v>
      </c>
      <c r="L10" s="60">
        <v>99364</v>
      </c>
      <c r="M10" s="60">
        <v>144515</v>
      </c>
      <c r="N10" s="60">
        <v>274860</v>
      </c>
      <c r="O10" s="60">
        <v>144515</v>
      </c>
      <c r="P10" s="60">
        <v>66680</v>
      </c>
      <c r="Q10" s="60">
        <v>8900</v>
      </c>
      <c r="R10" s="60">
        <v>220095</v>
      </c>
      <c r="S10" s="60"/>
      <c r="T10" s="60"/>
      <c r="U10" s="60"/>
      <c r="V10" s="60"/>
      <c r="W10" s="60">
        <v>494955</v>
      </c>
      <c r="X10" s="60">
        <v>1134747</v>
      </c>
      <c r="Y10" s="60">
        <v>-639792</v>
      </c>
      <c r="Z10" s="140">
        <v>-56.38</v>
      </c>
      <c r="AA10" s="62">
        <v>1513000</v>
      </c>
    </row>
    <row r="11" spans="1:27" ht="12.75">
      <c r="A11" s="138" t="s">
        <v>80</v>
      </c>
      <c r="B11" s="136"/>
      <c r="C11" s="155"/>
      <c r="D11" s="155"/>
      <c r="E11" s="156">
        <v>1220000</v>
      </c>
      <c r="F11" s="60">
        <v>1220000</v>
      </c>
      <c r="G11" s="60"/>
      <c r="H11" s="60"/>
      <c r="I11" s="60"/>
      <c r="J11" s="60"/>
      <c r="K11" s="60">
        <v>80800</v>
      </c>
      <c r="L11" s="60">
        <v>49250</v>
      </c>
      <c r="M11" s="60"/>
      <c r="N11" s="60">
        <v>130050</v>
      </c>
      <c r="O11" s="60"/>
      <c r="P11" s="60">
        <v>563000</v>
      </c>
      <c r="Q11" s="60">
        <v>3000</v>
      </c>
      <c r="R11" s="60">
        <v>566000</v>
      </c>
      <c r="S11" s="60"/>
      <c r="T11" s="60"/>
      <c r="U11" s="60"/>
      <c r="V11" s="60"/>
      <c r="W11" s="60">
        <v>696050</v>
      </c>
      <c r="X11" s="60">
        <v>915003</v>
      </c>
      <c r="Y11" s="60">
        <v>-218953</v>
      </c>
      <c r="Z11" s="140">
        <v>-23.93</v>
      </c>
      <c r="AA11" s="62">
        <v>1220000</v>
      </c>
    </row>
    <row r="12" spans="1:27" ht="12.75">
      <c r="A12" s="138" t="s">
        <v>81</v>
      </c>
      <c r="B12" s="136"/>
      <c r="C12" s="155"/>
      <c r="D12" s="155"/>
      <c r="E12" s="156">
        <v>942000</v>
      </c>
      <c r="F12" s="60">
        <v>942000</v>
      </c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>
        <v>706500</v>
      </c>
      <c r="Y12" s="60">
        <v>-706500</v>
      </c>
      <c r="Z12" s="140">
        <v>-100</v>
      </c>
      <c r="AA12" s="62">
        <v>942000</v>
      </c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2.7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1422000</v>
      </c>
      <c r="F15" s="100">
        <f t="shared" si="2"/>
        <v>1422000</v>
      </c>
      <c r="G15" s="100">
        <f t="shared" si="2"/>
        <v>583256</v>
      </c>
      <c r="H15" s="100">
        <f t="shared" si="2"/>
        <v>1213083</v>
      </c>
      <c r="I15" s="100">
        <f t="shared" si="2"/>
        <v>9346595</v>
      </c>
      <c r="J15" s="100">
        <f t="shared" si="2"/>
        <v>11142934</v>
      </c>
      <c r="K15" s="100">
        <f t="shared" si="2"/>
        <v>8253916</v>
      </c>
      <c r="L15" s="100">
        <f t="shared" si="2"/>
        <v>6898599</v>
      </c>
      <c r="M15" s="100">
        <f t="shared" si="2"/>
        <v>2355880</v>
      </c>
      <c r="N15" s="100">
        <f t="shared" si="2"/>
        <v>17508395</v>
      </c>
      <c r="O15" s="100">
        <f t="shared" si="2"/>
        <v>3338094</v>
      </c>
      <c r="P15" s="100">
        <f t="shared" si="2"/>
        <v>668624</v>
      </c>
      <c r="Q15" s="100">
        <f t="shared" si="2"/>
        <v>31685</v>
      </c>
      <c r="R15" s="100">
        <f t="shared" si="2"/>
        <v>4038403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32689732</v>
      </c>
      <c r="X15" s="100">
        <f t="shared" si="2"/>
        <v>1066500</v>
      </c>
      <c r="Y15" s="100">
        <f t="shared" si="2"/>
        <v>31623232</v>
      </c>
      <c r="Z15" s="137">
        <f>+IF(X15&lt;&gt;0,+(Y15/X15)*100,0)</f>
        <v>2965.1413033286453</v>
      </c>
      <c r="AA15" s="102">
        <f>SUM(AA16:AA18)</f>
        <v>1422000</v>
      </c>
    </row>
    <row r="16" spans="1:27" ht="12.75">
      <c r="A16" s="138" t="s">
        <v>85</v>
      </c>
      <c r="B16" s="136"/>
      <c r="C16" s="155"/>
      <c r="D16" s="155"/>
      <c r="E16" s="156">
        <v>1020000</v>
      </c>
      <c r="F16" s="60">
        <v>1020000</v>
      </c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>
        <v>765000</v>
      </c>
      <c r="Y16" s="60">
        <v>-765000</v>
      </c>
      <c r="Z16" s="140">
        <v>-100</v>
      </c>
      <c r="AA16" s="62">
        <v>1020000</v>
      </c>
    </row>
    <row r="17" spans="1:27" ht="12.75">
      <c r="A17" s="138" t="s">
        <v>86</v>
      </c>
      <c r="B17" s="136"/>
      <c r="C17" s="155"/>
      <c r="D17" s="155"/>
      <c r="E17" s="156">
        <v>402000</v>
      </c>
      <c r="F17" s="60">
        <v>402000</v>
      </c>
      <c r="G17" s="60">
        <v>583256</v>
      </c>
      <c r="H17" s="60">
        <v>1213083</v>
      </c>
      <c r="I17" s="60">
        <v>9346595</v>
      </c>
      <c r="J17" s="60">
        <v>11142934</v>
      </c>
      <c r="K17" s="60">
        <v>8253916</v>
      </c>
      <c r="L17" s="60">
        <v>6898599</v>
      </c>
      <c r="M17" s="60">
        <v>2355880</v>
      </c>
      <c r="N17" s="60">
        <v>17508395</v>
      </c>
      <c r="O17" s="60">
        <v>3338094</v>
      </c>
      <c r="P17" s="60">
        <v>668624</v>
      </c>
      <c r="Q17" s="60">
        <v>31685</v>
      </c>
      <c r="R17" s="60">
        <v>4038403</v>
      </c>
      <c r="S17" s="60"/>
      <c r="T17" s="60"/>
      <c r="U17" s="60"/>
      <c r="V17" s="60"/>
      <c r="W17" s="60">
        <v>32689732</v>
      </c>
      <c r="X17" s="60">
        <v>301500</v>
      </c>
      <c r="Y17" s="60">
        <v>32388232</v>
      </c>
      <c r="Z17" s="140">
        <v>10742.37</v>
      </c>
      <c r="AA17" s="62">
        <v>402000</v>
      </c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0</v>
      </c>
      <c r="F19" s="100">
        <f t="shared" si="3"/>
        <v>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16834955</v>
      </c>
      <c r="R19" s="100">
        <f t="shared" si="3"/>
        <v>16834955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16834955</v>
      </c>
      <c r="X19" s="100">
        <f t="shared" si="3"/>
        <v>0</v>
      </c>
      <c r="Y19" s="100">
        <f t="shared" si="3"/>
        <v>16834955</v>
      </c>
      <c r="Z19" s="137">
        <f>+IF(X19&lt;&gt;0,+(Y19/X19)*100,0)</f>
        <v>0</v>
      </c>
      <c r="AA19" s="102">
        <f>SUM(AA20:AA23)</f>
        <v>0</v>
      </c>
    </row>
    <row r="20" spans="1:27" ht="12.7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>
        <v>16834955</v>
      </c>
      <c r="R22" s="159">
        <v>16834955</v>
      </c>
      <c r="S22" s="159"/>
      <c r="T22" s="159"/>
      <c r="U22" s="159"/>
      <c r="V22" s="159"/>
      <c r="W22" s="159">
        <v>16834955</v>
      </c>
      <c r="X22" s="159"/>
      <c r="Y22" s="159">
        <v>16834955</v>
      </c>
      <c r="Z22" s="141"/>
      <c r="AA22" s="225"/>
    </row>
    <row r="23" spans="1:27" ht="12.7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2.75">
      <c r="A24" s="135" t="s">
        <v>93</v>
      </c>
      <c r="B24" s="142"/>
      <c r="C24" s="153"/>
      <c r="D24" s="153"/>
      <c r="E24" s="154">
        <v>67973000</v>
      </c>
      <c r="F24" s="100">
        <v>67973000</v>
      </c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>
        <v>50979753</v>
      </c>
      <c r="Y24" s="100">
        <v>-50979753</v>
      </c>
      <c r="Z24" s="137">
        <v>-100</v>
      </c>
      <c r="AA24" s="102">
        <v>67973000</v>
      </c>
    </row>
    <row r="25" spans="1:27" ht="12.75">
      <c r="A25" s="148" t="s">
        <v>131</v>
      </c>
      <c r="B25" s="149" t="s">
        <v>99</v>
      </c>
      <c r="C25" s="217">
        <f aca="true" t="shared" si="4" ref="C25:Y25">+C5+C9+C15+C19+C24</f>
        <v>70730962</v>
      </c>
      <c r="D25" s="217">
        <f>+D5+D9+D15+D19+D24</f>
        <v>0</v>
      </c>
      <c r="E25" s="230">
        <f t="shared" si="4"/>
        <v>74070000</v>
      </c>
      <c r="F25" s="219">
        <f t="shared" si="4"/>
        <v>74070000</v>
      </c>
      <c r="G25" s="219">
        <f t="shared" si="4"/>
        <v>583256</v>
      </c>
      <c r="H25" s="219">
        <f t="shared" si="4"/>
        <v>1213083</v>
      </c>
      <c r="I25" s="219">
        <f t="shared" si="4"/>
        <v>9346595</v>
      </c>
      <c r="J25" s="219">
        <f t="shared" si="4"/>
        <v>11142934</v>
      </c>
      <c r="K25" s="219">
        <f t="shared" si="4"/>
        <v>8900551</v>
      </c>
      <c r="L25" s="219">
        <f t="shared" si="4"/>
        <v>7047213</v>
      </c>
      <c r="M25" s="219">
        <f t="shared" si="4"/>
        <v>2500395</v>
      </c>
      <c r="N25" s="219">
        <f t="shared" si="4"/>
        <v>18448159</v>
      </c>
      <c r="O25" s="219">
        <f t="shared" si="4"/>
        <v>3482609</v>
      </c>
      <c r="P25" s="219">
        <f t="shared" si="4"/>
        <v>1298304</v>
      </c>
      <c r="Q25" s="219">
        <f t="shared" si="4"/>
        <v>16941240</v>
      </c>
      <c r="R25" s="219">
        <f t="shared" si="4"/>
        <v>21722153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51313246</v>
      </c>
      <c r="X25" s="219">
        <f t="shared" si="4"/>
        <v>55552509</v>
      </c>
      <c r="Y25" s="219">
        <f t="shared" si="4"/>
        <v>-4239263</v>
      </c>
      <c r="Z25" s="231">
        <f>+IF(X25&lt;&gt;0,+(Y25/X25)*100,0)</f>
        <v>-7.631091873816176</v>
      </c>
      <c r="AA25" s="232">
        <f>+AA5+AA9+AA15+AA19+AA24</f>
        <v>74070000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34" t="s">
        <v>133</v>
      </c>
      <c r="B28" s="136"/>
      <c r="C28" s="155"/>
      <c r="D28" s="155"/>
      <c r="E28" s="156">
        <v>53161000</v>
      </c>
      <c r="F28" s="60">
        <v>53161000</v>
      </c>
      <c r="G28" s="60">
        <v>583256</v>
      </c>
      <c r="H28" s="60">
        <v>1213083</v>
      </c>
      <c r="I28" s="60">
        <v>9346595</v>
      </c>
      <c r="J28" s="60">
        <v>11142934</v>
      </c>
      <c r="K28" s="60">
        <v>4584616</v>
      </c>
      <c r="L28" s="60">
        <v>3019698</v>
      </c>
      <c r="M28" s="60">
        <v>2418795</v>
      </c>
      <c r="N28" s="60">
        <v>10023109</v>
      </c>
      <c r="O28" s="60">
        <v>3401009</v>
      </c>
      <c r="P28" s="60">
        <v>595127</v>
      </c>
      <c r="Q28" s="60">
        <v>106285</v>
      </c>
      <c r="R28" s="60">
        <v>4102421</v>
      </c>
      <c r="S28" s="60"/>
      <c r="T28" s="60"/>
      <c r="U28" s="60"/>
      <c r="V28" s="60"/>
      <c r="W28" s="60">
        <v>25268464</v>
      </c>
      <c r="X28" s="60">
        <v>39870747</v>
      </c>
      <c r="Y28" s="60">
        <v>-14602283</v>
      </c>
      <c r="Z28" s="140">
        <v>-36.62</v>
      </c>
      <c r="AA28" s="155">
        <v>53161000</v>
      </c>
    </row>
    <row r="29" spans="1:27" ht="12.75">
      <c r="A29" s="234" t="s">
        <v>134</v>
      </c>
      <c r="B29" s="136"/>
      <c r="C29" s="155">
        <v>5820607</v>
      </c>
      <c r="D29" s="155"/>
      <c r="E29" s="156">
        <v>438000</v>
      </c>
      <c r="F29" s="60">
        <v>438000</v>
      </c>
      <c r="G29" s="60"/>
      <c r="H29" s="60"/>
      <c r="I29" s="60"/>
      <c r="J29" s="60"/>
      <c r="K29" s="60">
        <v>3435641</v>
      </c>
      <c r="L29" s="60">
        <v>3804104</v>
      </c>
      <c r="M29" s="60">
        <v>81600</v>
      </c>
      <c r="N29" s="60">
        <v>7321345</v>
      </c>
      <c r="O29" s="60">
        <v>81600</v>
      </c>
      <c r="P29" s="60">
        <v>660267</v>
      </c>
      <c r="Q29" s="60">
        <v>16834955</v>
      </c>
      <c r="R29" s="60">
        <v>17576822</v>
      </c>
      <c r="S29" s="60"/>
      <c r="T29" s="60"/>
      <c r="U29" s="60"/>
      <c r="V29" s="60"/>
      <c r="W29" s="60">
        <v>24898167</v>
      </c>
      <c r="X29" s="60">
        <v>328500</v>
      </c>
      <c r="Y29" s="60">
        <v>24569667</v>
      </c>
      <c r="Z29" s="140">
        <v>7479.35</v>
      </c>
      <c r="AA29" s="62">
        <v>438000</v>
      </c>
    </row>
    <row r="30" spans="1:27" ht="12.75">
      <c r="A30" s="234" t="s">
        <v>135</v>
      </c>
      <c r="B30" s="136"/>
      <c r="C30" s="157">
        <v>52992303</v>
      </c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2.7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36" t="s">
        <v>46</v>
      </c>
      <c r="B32" s="136"/>
      <c r="C32" s="210">
        <f aca="true" t="shared" si="5" ref="C32:Y32">SUM(C28:C31)</f>
        <v>58812910</v>
      </c>
      <c r="D32" s="210">
        <f>SUM(D28:D31)</f>
        <v>0</v>
      </c>
      <c r="E32" s="211">
        <f t="shared" si="5"/>
        <v>53599000</v>
      </c>
      <c r="F32" s="77">
        <f t="shared" si="5"/>
        <v>53599000</v>
      </c>
      <c r="G32" s="77">
        <f t="shared" si="5"/>
        <v>583256</v>
      </c>
      <c r="H32" s="77">
        <f t="shared" si="5"/>
        <v>1213083</v>
      </c>
      <c r="I32" s="77">
        <f t="shared" si="5"/>
        <v>9346595</v>
      </c>
      <c r="J32" s="77">
        <f t="shared" si="5"/>
        <v>11142934</v>
      </c>
      <c r="K32" s="77">
        <f t="shared" si="5"/>
        <v>8020257</v>
      </c>
      <c r="L32" s="77">
        <f t="shared" si="5"/>
        <v>6823802</v>
      </c>
      <c r="M32" s="77">
        <f t="shared" si="5"/>
        <v>2500395</v>
      </c>
      <c r="N32" s="77">
        <f t="shared" si="5"/>
        <v>17344454</v>
      </c>
      <c r="O32" s="77">
        <f t="shared" si="5"/>
        <v>3482609</v>
      </c>
      <c r="P32" s="77">
        <f t="shared" si="5"/>
        <v>1255394</v>
      </c>
      <c r="Q32" s="77">
        <f t="shared" si="5"/>
        <v>16941240</v>
      </c>
      <c r="R32" s="77">
        <f t="shared" si="5"/>
        <v>21679243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50166631</v>
      </c>
      <c r="X32" s="77">
        <f t="shared" si="5"/>
        <v>40199247</v>
      </c>
      <c r="Y32" s="77">
        <f t="shared" si="5"/>
        <v>9967384</v>
      </c>
      <c r="Z32" s="212">
        <f>+IF(X32&lt;&gt;0,+(Y32/X32)*100,0)</f>
        <v>24.79495200494676</v>
      </c>
      <c r="AA32" s="79">
        <f>SUM(AA28:AA31)</f>
        <v>53599000</v>
      </c>
    </row>
    <row r="33" spans="1:27" ht="12.7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>
        <v>880294</v>
      </c>
      <c r="L33" s="60">
        <v>98361</v>
      </c>
      <c r="M33" s="60"/>
      <c r="N33" s="60">
        <v>978655</v>
      </c>
      <c r="O33" s="60"/>
      <c r="P33" s="60">
        <v>42910</v>
      </c>
      <c r="Q33" s="60"/>
      <c r="R33" s="60">
        <v>42910</v>
      </c>
      <c r="S33" s="60"/>
      <c r="T33" s="60"/>
      <c r="U33" s="60"/>
      <c r="V33" s="60"/>
      <c r="W33" s="60">
        <v>1021565</v>
      </c>
      <c r="X33" s="60"/>
      <c r="Y33" s="60">
        <v>1021565</v>
      </c>
      <c r="Z33" s="140"/>
      <c r="AA33" s="62"/>
    </row>
    <row r="34" spans="1:27" ht="12.7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37" t="s">
        <v>53</v>
      </c>
      <c r="B35" s="136"/>
      <c r="C35" s="155">
        <v>11918052</v>
      </c>
      <c r="D35" s="155"/>
      <c r="E35" s="156">
        <v>20471000</v>
      </c>
      <c r="F35" s="60">
        <v>20471000</v>
      </c>
      <c r="G35" s="60"/>
      <c r="H35" s="60"/>
      <c r="I35" s="60"/>
      <c r="J35" s="60"/>
      <c r="K35" s="60"/>
      <c r="L35" s="60">
        <v>125050</v>
      </c>
      <c r="M35" s="60"/>
      <c r="N35" s="60">
        <v>125050</v>
      </c>
      <c r="O35" s="60"/>
      <c r="P35" s="60"/>
      <c r="Q35" s="60"/>
      <c r="R35" s="60"/>
      <c r="S35" s="60"/>
      <c r="T35" s="60"/>
      <c r="U35" s="60"/>
      <c r="V35" s="60"/>
      <c r="W35" s="60">
        <v>125050</v>
      </c>
      <c r="X35" s="60">
        <v>15353253</v>
      </c>
      <c r="Y35" s="60">
        <v>-15228203</v>
      </c>
      <c r="Z35" s="140">
        <v>-99.19</v>
      </c>
      <c r="AA35" s="62">
        <v>20471000</v>
      </c>
    </row>
    <row r="36" spans="1:27" ht="12.75">
      <c r="A36" s="238" t="s">
        <v>139</v>
      </c>
      <c r="B36" s="149"/>
      <c r="C36" s="222">
        <f aca="true" t="shared" si="6" ref="C36:Y36">SUM(C32:C35)</f>
        <v>70730962</v>
      </c>
      <c r="D36" s="222">
        <f>SUM(D32:D35)</f>
        <v>0</v>
      </c>
      <c r="E36" s="218">
        <f t="shared" si="6"/>
        <v>74070000</v>
      </c>
      <c r="F36" s="220">
        <f t="shared" si="6"/>
        <v>74070000</v>
      </c>
      <c r="G36" s="220">
        <f t="shared" si="6"/>
        <v>583256</v>
      </c>
      <c r="H36" s="220">
        <f t="shared" si="6"/>
        <v>1213083</v>
      </c>
      <c r="I36" s="220">
        <f t="shared" si="6"/>
        <v>9346595</v>
      </c>
      <c r="J36" s="220">
        <f t="shared" si="6"/>
        <v>11142934</v>
      </c>
      <c r="K36" s="220">
        <f t="shared" si="6"/>
        <v>8900551</v>
      </c>
      <c r="L36" s="220">
        <f t="shared" si="6"/>
        <v>7047213</v>
      </c>
      <c r="M36" s="220">
        <f t="shared" si="6"/>
        <v>2500395</v>
      </c>
      <c r="N36" s="220">
        <f t="shared" si="6"/>
        <v>18448159</v>
      </c>
      <c r="O36" s="220">
        <f t="shared" si="6"/>
        <v>3482609</v>
      </c>
      <c r="P36" s="220">
        <f t="shared" si="6"/>
        <v>1298304</v>
      </c>
      <c r="Q36" s="220">
        <f t="shared" si="6"/>
        <v>16941240</v>
      </c>
      <c r="R36" s="220">
        <f t="shared" si="6"/>
        <v>21722153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51313246</v>
      </c>
      <c r="X36" s="220">
        <f t="shared" si="6"/>
        <v>55552500</v>
      </c>
      <c r="Y36" s="220">
        <f t="shared" si="6"/>
        <v>-4239254</v>
      </c>
      <c r="Z36" s="221">
        <f>+IF(X36&lt;&gt;0,+(Y36/X36)*100,0)</f>
        <v>-7.631076909230007</v>
      </c>
      <c r="AA36" s="239">
        <f>SUM(AA32:AA35)</f>
        <v>74070000</v>
      </c>
    </row>
    <row r="37" spans="1:27" ht="12.75">
      <c r="A37" s="150" t="s">
        <v>288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2.75">
      <c r="A38" s="240" t="s">
        <v>294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2.75">
      <c r="A39" s="151" t="s">
        <v>295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2.75">
      <c r="A40" s="151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2.7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2.7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2.7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143</v>
      </c>
      <c r="B6" s="182"/>
      <c r="C6" s="155">
        <v>205722007</v>
      </c>
      <c r="D6" s="155"/>
      <c r="E6" s="59">
        <v>126364782</v>
      </c>
      <c r="F6" s="60">
        <v>126364782</v>
      </c>
      <c r="G6" s="60">
        <v>37121155</v>
      </c>
      <c r="H6" s="60">
        <v>33145755</v>
      </c>
      <c r="I6" s="60">
        <v>33145755</v>
      </c>
      <c r="J6" s="60">
        <v>33145755</v>
      </c>
      <c r="K6" s="60">
        <v>34228783</v>
      </c>
      <c r="L6" s="60">
        <v>34228783</v>
      </c>
      <c r="M6" s="60"/>
      <c r="N6" s="60"/>
      <c r="O6" s="60">
        <v>-15239257</v>
      </c>
      <c r="P6" s="60">
        <v>91925849</v>
      </c>
      <c r="Q6" s="60">
        <v>34345240</v>
      </c>
      <c r="R6" s="60">
        <v>34345240</v>
      </c>
      <c r="S6" s="60"/>
      <c r="T6" s="60"/>
      <c r="U6" s="60"/>
      <c r="V6" s="60"/>
      <c r="W6" s="60">
        <v>34345240</v>
      </c>
      <c r="X6" s="60">
        <v>94773587</v>
      </c>
      <c r="Y6" s="60">
        <v>-60428347</v>
      </c>
      <c r="Z6" s="140">
        <v>-63.76</v>
      </c>
      <c r="AA6" s="62">
        <v>126364782</v>
      </c>
    </row>
    <row r="7" spans="1:27" ht="12.75">
      <c r="A7" s="249" t="s">
        <v>144</v>
      </c>
      <c r="B7" s="182"/>
      <c r="C7" s="155">
        <v>415902</v>
      </c>
      <c r="D7" s="155"/>
      <c r="E7" s="59">
        <v>77000000</v>
      </c>
      <c r="F7" s="60">
        <v>77000000</v>
      </c>
      <c r="G7" s="60">
        <v>193568221</v>
      </c>
      <c r="H7" s="60">
        <v>191418540</v>
      </c>
      <c r="I7" s="60">
        <v>191418540</v>
      </c>
      <c r="J7" s="60">
        <v>191418540</v>
      </c>
      <c r="K7" s="60">
        <v>193397620</v>
      </c>
      <c r="L7" s="60">
        <v>193397620</v>
      </c>
      <c r="M7" s="60"/>
      <c r="N7" s="60"/>
      <c r="O7" s="60"/>
      <c r="P7" s="60">
        <v>212393471</v>
      </c>
      <c r="Q7" s="60">
        <v>194112470</v>
      </c>
      <c r="R7" s="60">
        <v>194112470</v>
      </c>
      <c r="S7" s="60"/>
      <c r="T7" s="60"/>
      <c r="U7" s="60"/>
      <c r="V7" s="60"/>
      <c r="W7" s="60">
        <v>194112470</v>
      </c>
      <c r="X7" s="60">
        <v>57750000</v>
      </c>
      <c r="Y7" s="60">
        <v>136362470</v>
      </c>
      <c r="Z7" s="140">
        <v>236.13</v>
      </c>
      <c r="AA7" s="62">
        <v>77000000</v>
      </c>
    </row>
    <row r="8" spans="1:27" ht="12.75">
      <c r="A8" s="249" t="s">
        <v>145</v>
      </c>
      <c r="B8" s="182"/>
      <c r="C8" s="155">
        <v>44226972</v>
      </c>
      <c r="D8" s="155"/>
      <c r="E8" s="59">
        <v>7364988</v>
      </c>
      <c r="F8" s="60">
        <v>7364988</v>
      </c>
      <c r="G8" s="60">
        <v>59549663</v>
      </c>
      <c r="H8" s="60">
        <v>61628362</v>
      </c>
      <c r="I8" s="60">
        <v>61628362</v>
      </c>
      <c r="J8" s="60">
        <v>61628362</v>
      </c>
      <c r="K8" s="60">
        <v>47566941</v>
      </c>
      <c r="L8" s="60">
        <v>47566941</v>
      </c>
      <c r="M8" s="60">
        <v>-7138</v>
      </c>
      <c r="N8" s="60">
        <v>-7138</v>
      </c>
      <c r="O8" s="60">
        <v>3272829</v>
      </c>
      <c r="P8" s="60">
        <v>55428682</v>
      </c>
      <c r="Q8" s="60">
        <v>56320855</v>
      </c>
      <c r="R8" s="60">
        <v>56320855</v>
      </c>
      <c r="S8" s="60"/>
      <c r="T8" s="60"/>
      <c r="U8" s="60"/>
      <c r="V8" s="60"/>
      <c r="W8" s="60">
        <v>56320855</v>
      </c>
      <c r="X8" s="60">
        <v>5523741</v>
      </c>
      <c r="Y8" s="60">
        <v>50797114</v>
      </c>
      <c r="Z8" s="140">
        <v>919.61</v>
      </c>
      <c r="AA8" s="62">
        <v>7364988</v>
      </c>
    </row>
    <row r="9" spans="1:27" ht="12.75">
      <c r="A9" s="249" t="s">
        <v>146</v>
      </c>
      <c r="B9" s="182"/>
      <c r="C9" s="155">
        <v>5147168</v>
      </c>
      <c r="D9" s="155"/>
      <c r="E9" s="59"/>
      <c r="F9" s="60"/>
      <c r="G9" s="60">
        <v>20601777</v>
      </c>
      <c r="H9" s="60">
        <v>15559712</v>
      </c>
      <c r="I9" s="60">
        <v>15559712</v>
      </c>
      <c r="J9" s="60">
        <v>15559712</v>
      </c>
      <c r="K9" s="60">
        <v>2877788</v>
      </c>
      <c r="L9" s="60">
        <v>2877788</v>
      </c>
      <c r="M9" s="60">
        <v>11058264</v>
      </c>
      <c r="N9" s="60">
        <v>11058264</v>
      </c>
      <c r="O9" s="60">
        <v>1582669</v>
      </c>
      <c r="P9" s="60">
        <v>9052110</v>
      </c>
      <c r="Q9" s="60">
        <v>35909459</v>
      </c>
      <c r="R9" s="60">
        <v>35909459</v>
      </c>
      <c r="S9" s="60"/>
      <c r="T9" s="60"/>
      <c r="U9" s="60"/>
      <c r="V9" s="60"/>
      <c r="W9" s="60">
        <v>35909459</v>
      </c>
      <c r="X9" s="60"/>
      <c r="Y9" s="60">
        <v>35909459</v>
      </c>
      <c r="Z9" s="140"/>
      <c r="AA9" s="62"/>
    </row>
    <row r="10" spans="1:27" ht="12.75">
      <c r="A10" s="249" t="s">
        <v>147</v>
      </c>
      <c r="B10" s="182"/>
      <c r="C10" s="155">
        <v>9996642</v>
      </c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>
        <v>415902</v>
      </c>
      <c r="Q10" s="60">
        <v>415902</v>
      </c>
      <c r="R10" s="159">
        <v>415902</v>
      </c>
      <c r="S10" s="159"/>
      <c r="T10" s="60"/>
      <c r="U10" s="159"/>
      <c r="V10" s="159"/>
      <c r="W10" s="159">
        <v>415902</v>
      </c>
      <c r="X10" s="60"/>
      <c r="Y10" s="159">
        <v>415902</v>
      </c>
      <c r="Z10" s="141"/>
      <c r="AA10" s="225"/>
    </row>
    <row r="11" spans="1:27" ht="12.75">
      <c r="A11" s="249" t="s">
        <v>148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2.75">
      <c r="A12" s="250" t="s">
        <v>56</v>
      </c>
      <c r="B12" s="251"/>
      <c r="C12" s="168">
        <f aca="true" t="shared" si="0" ref="C12:Y12">SUM(C6:C11)</f>
        <v>265508691</v>
      </c>
      <c r="D12" s="168">
        <f>SUM(D6:D11)</f>
        <v>0</v>
      </c>
      <c r="E12" s="72">
        <f t="shared" si="0"/>
        <v>210729770</v>
      </c>
      <c r="F12" s="73">
        <f t="shared" si="0"/>
        <v>210729770</v>
      </c>
      <c r="G12" s="73">
        <f t="shared" si="0"/>
        <v>310840816</v>
      </c>
      <c r="H12" s="73">
        <f t="shared" si="0"/>
        <v>301752369</v>
      </c>
      <c r="I12" s="73">
        <f t="shared" si="0"/>
        <v>301752369</v>
      </c>
      <c r="J12" s="73">
        <f t="shared" si="0"/>
        <v>301752369</v>
      </c>
      <c r="K12" s="73">
        <f t="shared" si="0"/>
        <v>278071132</v>
      </c>
      <c r="L12" s="73">
        <f t="shared" si="0"/>
        <v>278071132</v>
      </c>
      <c r="M12" s="73">
        <f t="shared" si="0"/>
        <v>11051126</v>
      </c>
      <c r="N12" s="73">
        <f t="shared" si="0"/>
        <v>11051126</v>
      </c>
      <c r="O12" s="73">
        <f t="shared" si="0"/>
        <v>-10383759</v>
      </c>
      <c r="P12" s="73">
        <f t="shared" si="0"/>
        <v>369216014</v>
      </c>
      <c r="Q12" s="73">
        <f t="shared" si="0"/>
        <v>321103926</v>
      </c>
      <c r="R12" s="73">
        <f t="shared" si="0"/>
        <v>321103926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321103926</v>
      </c>
      <c r="X12" s="73">
        <f t="shared" si="0"/>
        <v>158047328</v>
      </c>
      <c r="Y12" s="73">
        <f t="shared" si="0"/>
        <v>163056598</v>
      </c>
      <c r="Z12" s="170">
        <f>+IF(X12&lt;&gt;0,+(Y12/X12)*100,0)</f>
        <v>103.1694746525547</v>
      </c>
      <c r="AA12" s="74">
        <f>SUM(AA6:AA11)</f>
        <v>210729770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2.7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2.7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2.75">
      <c r="A17" s="249" t="s">
        <v>152</v>
      </c>
      <c r="B17" s="182"/>
      <c r="C17" s="155">
        <v>26486746</v>
      </c>
      <c r="D17" s="155"/>
      <c r="E17" s="59"/>
      <c r="F17" s="60"/>
      <c r="G17" s="60">
        <v>26486747</v>
      </c>
      <c r="H17" s="60">
        <v>26486746</v>
      </c>
      <c r="I17" s="60">
        <v>26486746</v>
      </c>
      <c r="J17" s="60">
        <v>26486746</v>
      </c>
      <c r="K17" s="60">
        <v>26486746</v>
      </c>
      <c r="L17" s="60">
        <v>26486746</v>
      </c>
      <c r="M17" s="60"/>
      <c r="N17" s="60"/>
      <c r="O17" s="60"/>
      <c r="P17" s="60">
        <v>26287885</v>
      </c>
      <c r="Q17" s="60">
        <v>26093874</v>
      </c>
      <c r="R17" s="60">
        <v>26093874</v>
      </c>
      <c r="S17" s="60"/>
      <c r="T17" s="60"/>
      <c r="U17" s="60"/>
      <c r="V17" s="60"/>
      <c r="W17" s="60">
        <v>26093874</v>
      </c>
      <c r="X17" s="60"/>
      <c r="Y17" s="60">
        <v>26093874</v>
      </c>
      <c r="Z17" s="140"/>
      <c r="AA17" s="62"/>
    </row>
    <row r="18" spans="1:27" ht="12.7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9" t="s">
        <v>154</v>
      </c>
      <c r="B19" s="182"/>
      <c r="C19" s="155">
        <v>710807558</v>
      </c>
      <c r="D19" s="155"/>
      <c r="E19" s="59">
        <v>630597703</v>
      </c>
      <c r="F19" s="60">
        <v>630597703</v>
      </c>
      <c r="G19" s="60">
        <v>699205562</v>
      </c>
      <c r="H19" s="60">
        <v>706603897</v>
      </c>
      <c r="I19" s="60">
        <v>706603897</v>
      </c>
      <c r="J19" s="60">
        <v>706603897</v>
      </c>
      <c r="K19" s="60">
        <v>754441686</v>
      </c>
      <c r="L19" s="60">
        <v>754441686</v>
      </c>
      <c r="M19" s="60">
        <v>22996218</v>
      </c>
      <c r="N19" s="60">
        <v>22996218</v>
      </c>
      <c r="O19" s="60">
        <v>54500</v>
      </c>
      <c r="P19" s="60">
        <v>681488646</v>
      </c>
      <c r="Q19" s="60">
        <v>717990077</v>
      </c>
      <c r="R19" s="60">
        <v>717990077</v>
      </c>
      <c r="S19" s="60"/>
      <c r="T19" s="60"/>
      <c r="U19" s="60"/>
      <c r="V19" s="60"/>
      <c r="W19" s="60">
        <v>717990077</v>
      </c>
      <c r="X19" s="60">
        <v>472948277</v>
      </c>
      <c r="Y19" s="60">
        <v>245041800</v>
      </c>
      <c r="Z19" s="140">
        <v>51.81</v>
      </c>
      <c r="AA19" s="62">
        <v>630597703</v>
      </c>
    </row>
    <row r="20" spans="1:27" ht="12.7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249" t="s">
        <v>157</v>
      </c>
      <c r="B22" s="182"/>
      <c r="C22" s="155">
        <v>986816</v>
      </c>
      <c r="D22" s="155"/>
      <c r="E22" s="59"/>
      <c r="F22" s="60"/>
      <c r="G22" s="60">
        <v>986816</v>
      </c>
      <c r="H22" s="60">
        <v>986816</v>
      </c>
      <c r="I22" s="60">
        <v>986816</v>
      </c>
      <c r="J22" s="60">
        <v>986816</v>
      </c>
      <c r="K22" s="60">
        <v>986816</v>
      </c>
      <c r="L22" s="60">
        <v>986816</v>
      </c>
      <c r="M22" s="60"/>
      <c r="N22" s="60"/>
      <c r="O22" s="60"/>
      <c r="P22" s="60">
        <v>861845</v>
      </c>
      <c r="Q22" s="60">
        <v>739923</v>
      </c>
      <c r="R22" s="60">
        <v>739923</v>
      </c>
      <c r="S22" s="60"/>
      <c r="T22" s="60"/>
      <c r="U22" s="60"/>
      <c r="V22" s="60"/>
      <c r="W22" s="60">
        <v>739923</v>
      </c>
      <c r="X22" s="60"/>
      <c r="Y22" s="60">
        <v>739923</v>
      </c>
      <c r="Z22" s="140"/>
      <c r="AA22" s="62"/>
    </row>
    <row r="23" spans="1:27" ht="12.75">
      <c r="A23" s="249" t="s">
        <v>158</v>
      </c>
      <c r="B23" s="182"/>
      <c r="C23" s="155">
        <v>261011</v>
      </c>
      <c r="D23" s="155"/>
      <c r="E23" s="59"/>
      <c r="F23" s="60"/>
      <c r="G23" s="159">
        <v>9446265</v>
      </c>
      <c r="H23" s="159">
        <v>261011</v>
      </c>
      <c r="I23" s="159">
        <v>261011</v>
      </c>
      <c r="J23" s="60">
        <v>261011</v>
      </c>
      <c r="K23" s="159">
        <v>261011</v>
      </c>
      <c r="L23" s="159">
        <v>261011</v>
      </c>
      <c r="M23" s="60"/>
      <c r="N23" s="159"/>
      <c r="O23" s="159"/>
      <c r="P23" s="159">
        <v>261001</v>
      </c>
      <c r="Q23" s="60">
        <v>261001</v>
      </c>
      <c r="R23" s="159">
        <v>261001</v>
      </c>
      <c r="S23" s="159"/>
      <c r="T23" s="60"/>
      <c r="U23" s="159"/>
      <c r="V23" s="159"/>
      <c r="W23" s="159">
        <v>261001</v>
      </c>
      <c r="X23" s="60"/>
      <c r="Y23" s="159">
        <v>261001</v>
      </c>
      <c r="Z23" s="141"/>
      <c r="AA23" s="225"/>
    </row>
    <row r="24" spans="1:27" ht="12.75">
      <c r="A24" s="250" t="s">
        <v>57</v>
      </c>
      <c r="B24" s="253"/>
      <c r="C24" s="168">
        <f aca="true" t="shared" si="1" ref="C24:Y24">SUM(C15:C23)</f>
        <v>738542131</v>
      </c>
      <c r="D24" s="168">
        <f>SUM(D15:D23)</f>
        <v>0</v>
      </c>
      <c r="E24" s="76">
        <f t="shared" si="1"/>
        <v>630597703</v>
      </c>
      <c r="F24" s="77">
        <f t="shared" si="1"/>
        <v>630597703</v>
      </c>
      <c r="G24" s="77">
        <f t="shared" si="1"/>
        <v>736125390</v>
      </c>
      <c r="H24" s="77">
        <f t="shared" si="1"/>
        <v>734338470</v>
      </c>
      <c r="I24" s="77">
        <f t="shared" si="1"/>
        <v>734338470</v>
      </c>
      <c r="J24" s="77">
        <f t="shared" si="1"/>
        <v>734338470</v>
      </c>
      <c r="K24" s="77">
        <f t="shared" si="1"/>
        <v>782176259</v>
      </c>
      <c r="L24" s="77">
        <f t="shared" si="1"/>
        <v>782176259</v>
      </c>
      <c r="M24" s="77">
        <f t="shared" si="1"/>
        <v>22996218</v>
      </c>
      <c r="N24" s="77">
        <f t="shared" si="1"/>
        <v>22996218</v>
      </c>
      <c r="O24" s="77">
        <f t="shared" si="1"/>
        <v>54500</v>
      </c>
      <c r="P24" s="77">
        <f t="shared" si="1"/>
        <v>708899377</v>
      </c>
      <c r="Q24" s="77">
        <f t="shared" si="1"/>
        <v>745084875</v>
      </c>
      <c r="R24" s="77">
        <f t="shared" si="1"/>
        <v>745084875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745084875</v>
      </c>
      <c r="X24" s="77">
        <f t="shared" si="1"/>
        <v>472948277</v>
      </c>
      <c r="Y24" s="77">
        <f t="shared" si="1"/>
        <v>272136598</v>
      </c>
      <c r="Z24" s="212">
        <f>+IF(X24&lt;&gt;0,+(Y24/X24)*100,0)</f>
        <v>57.54045658569975</v>
      </c>
      <c r="AA24" s="79">
        <f>SUM(AA15:AA23)</f>
        <v>630597703</v>
      </c>
    </row>
    <row r="25" spans="1:27" ht="12.75">
      <c r="A25" s="250" t="s">
        <v>159</v>
      </c>
      <c r="B25" s="251"/>
      <c r="C25" s="168">
        <f aca="true" t="shared" si="2" ref="C25:Y25">+C12+C24</f>
        <v>1004050822</v>
      </c>
      <c r="D25" s="168">
        <f>+D12+D24</f>
        <v>0</v>
      </c>
      <c r="E25" s="72">
        <f t="shared" si="2"/>
        <v>841327473</v>
      </c>
      <c r="F25" s="73">
        <f t="shared" si="2"/>
        <v>841327473</v>
      </c>
      <c r="G25" s="73">
        <f t="shared" si="2"/>
        <v>1046966206</v>
      </c>
      <c r="H25" s="73">
        <f t="shared" si="2"/>
        <v>1036090839</v>
      </c>
      <c r="I25" s="73">
        <f t="shared" si="2"/>
        <v>1036090839</v>
      </c>
      <c r="J25" s="73">
        <f t="shared" si="2"/>
        <v>1036090839</v>
      </c>
      <c r="K25" s="73">
        <f t="shared" si="2"/>
        <v>1060247391</v>
      </c>
      <c r="L25" s="73">
        <f t="shared" si="2"/>
        <v>1060247391</v>
      </c>
      <c r="M25" s="73">
        <f t="shared" si="2"/>
        <v>34047344</v>
      </c>
      <c r="N25" s="73">
        <f t="shared" si="2"/>
        <v>34047344</v>
      </c>
      <c r="O25" s="73">
        <f t="shared" si="2"/>
        <v>-10329259</v>
      </c>
      <c r="P25" s="73">
        <f t="shared" si="2"/>
        <v>1078115391</v>
      </c>
      <c r="Q25" s="73">
        <f t="shared" si="2"/>
        <v>1066188801</v>
      </c>
      <c r="R25" s="73">
        <f t="shared" si="2"/>
        <v>1066188801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1066188801</v>
      </c>
      <c r="X25" s="73">
        <f t="shared" si="2"/>
        <v>630995605</v>
      </c>
      <c r="Y25" s="73">
        <f t="shared" si="2"/>
        <v>435193196</v>
      </c>
      <c r="Z25" s="170">
        <f>+IF(X25&lt;&gt;0,+(Y25/X25)*100,0)</f>
        <v>68.96929115694871</v>
      </c>
      <c r="AA25" s="74">
        <f>+AA12+AA24</f>
        <v>841327473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9" t="s">
        <v>52</v>
      </c>
      <c r="B30" s="182"/>
      <c r="C30" s="155">
        <v>1656748</v>
      </c>
      <c r="D30" s="155"/>
      <c r="E30" s="59">
        <v>1266000</v>
      </c>
      <c r="F30" s="60">
        <v>1266000</v>
      </c>
      <c r="G30" s="60">
        <v>1393952</v>
      </c>
      <c r="H30" s="60">
        <v>1404489</v>
      </c>
      <c r="I30" s="60">
        <v>1404489</v>
      </c>
      <c r="J30" s="60">
        <v>1404489</v>
      </c>
      <c r="K30" s="60">
        <v>1404489</v>
      </c>
      <c r="L30" s="60">
        <v>1404489</v>
      </c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>
        <v>949500</v>
      </c>
      <c r="Y30" s="60">
        <v>-949500</v>
      </c>
      <c r="Z30" s="140">
        <v>-100</v>
      </c>
      <c r="AA30" s="62">
        <v>1266000</v>
      </c>
    </row>
    <row r="31" spans="1:27" ht="12.75">
      <c r="A31" s="249" t="s">
        <v>163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>
        <v>-24437</v>
      </c>
      <c r="N31" s="60">
        <v>-24437</v>
      </c>
      <c r="O31" s="60">
        <v>4901</v>
      </c>
      <c r="P31" s="60">
        <v>1964430</v>
      </c>
      <c r="Q31" s="60">
        <v>1988018</v>
      </c>
      <c r="R31" s="60">
        <v>1988018</v>
      </c>
      <c r="S31" s="60"/>
      <c r="T31" s="60"/>
      <c r="U31" s="60"/>
      <c r="V31" s="60"/>
      <c r="W31" s="60">
        <v>1988018</v>
      </c>
      <c r="X31" s="60"/>
      <c r="Y31" s="60">
        <v>1988018</v>
      </c>
      <c r="Z31" s="140"/>
      <c r="AA31" s="62"/>
    </row>
    <row r="32" spans="1:27" ht="12.75">
      <c r="A32" s="249" t="s">
        <v>164</v>
      </c>
      <c r="B32" s="182"/>
      <c r="C32" s="155">
        <v>95505759</v>
      </c>
      <c r="D32" s="155"/>
      <c r="E32" s="59"/>
      <c r="F32" s="60"/>
      <c r="G32" s="60">
        <v>70645548</v>
      </c>
      <c r="H32" s="60">
        <v>14652539</v>
      </c>
      <c r="I32" s="60">
        <v>14652539</v>
      </c>
      <c r="J32" s="60">
        <v>14652539</v>
      </c>
      <c r="K32" s="60">
        <v>38809091</v>
      </c>
      <c r="L32" s="60">
        <v>38809091</v>
      </c>
      <c r="M32" s="60">
        <v>24907843</v>
      </c>
      <c r="N32" s="60">
        <v>24907843</v>
      </c>
      <c r="O32" s="60">
        <v>8366013</v>
      </c>
      <c r="P32" s="60">
        <v>72521620</v>
      </c>
      <c r="Q32" s="60">
        <v>43529205</v>
      </c>
      <c r="R32" s="60">
        <v>43529205</v>
      </c>
      <c r="S32" s="60"/>
      <c r="T32" s="60"/>
      <c r="U32" s="60"/>
      <c r="V32" s="60"/>
      <c r="W32" s="60">
        <v>43529205</v>
      </c>
      <c r="X32" s="60"/>
      <c r="Y32" s="60">
        <v>43529205</v>
      </c>
      <c r="Z32" s="140"/>
      <c r="AA32" s="62"/>
    </row>
    <row r="33" spans="1:27" ht="12.75">
      <c r="A33" s="249" t="s">
        <v>165</v>
      </c>
      <c r="B33" s="182"/>
      <c r="C33" s="155">
        <v>969879</v>
      </c>
      <c r="D33" s="155"/>
      <c r="E33" s="59"/>
      <c r="F33" s="60"/>
      <c r="G33" s="60">
        <v>945000</v>
      </c>
      <c r="H33" s="60">
        <v>969880</v>
      </c>
      <c r="I33" s="60">
        <v>969880</v>
      </c>
      <c r="J33" s="60">
        <v>969880</v>
      </c>
      <c r="K33" s="60">
        <v>969880</v>
      </c>
      <c r="L33" s="60">
        <v>969880</v>
      </c>
      <c r="M33" s="60">
        <v>13143</v>
      </c>
      <c r="N33" s="60">
        <v>13143</v>
      </c>
      <c r="O33" s="60"/>
      <c r="P33" s="60">
        <v>12276718</v>
      </c>
      <c r="Q33" s="60">
        <v>12276718</v>
      </c>
      <c r="R33" s="60">
        <v>12276718</v>
      </c>
      <c r="S33" s="60"/>
      <c r="T33" s="60"/>
      <c r="U33" s="60"/>
      <c r="V33" s="60"/>
      <c r="W33" s="60">
        <v>12276718</v>
      </c>
      <c r="X33" s="60"/>
      <c r="Y33" s="60">
        <v>12276718</v>
      </c>
      <c r="Z33" s="140"/>
      <c r="AA33" s="62"/>
    </row>
    <row r="34" spans="1:27" ht="12.75">
      <c r="A34" s="250" t="s">
        <v>58</v>
      </c>
      <c r="B34" s="251"/>
      <c r="C34" s="168">
        <f aca="true" t="shared" si="3" ref="C34:Y34">SUM(C29:C33)</f>
        <v>98132386</v>
      </c>
      <c r="D34" s="168">
        <f>SUM(D29:D33)</f>
        <v>0</v>
      </c>
      <c r="E34" s="72">
        <f t="shared" si="3"/>
        <v>1266000</v>
      </c>
      <c r="F34" s="73">
        <f t="shared" si="3"/>
        <v>1266000</v>
      </c>
      <c r="G34" s="73">
        <f t="shared" si="3"/>
        <v>72984500</v>
      </c>
      <c r="H34" s="73">
        <f t="shared" si="3"/>
        <v>17026908</v>
      </c>
      <c r="I34" s="73">
        <f t="shared" si="3"/>
        <v>17026908</v>
      </c>
      <c r="J34" s="73">
        <f t="shared" si="3"/>
        <v>17026908</v>
      </c>
      <c r="K34" s="73">
        <f t="shared" si="3"/>
        <v>41183460</v>
      </c>
      <c r="L34" s="73">
        <f t="shared" si="3"/>
        <v>41183460</v>
      </c>
      <c r="M34" s="73">
        <f t="shared" si="3"/>
        <v>24896549</v>
      </c>
      <c r="N34" s="73">
        <f t="shared" si="3"/>
        <v>24896549</v>
      </c>
      <c r="O34" s="73">
        <f t="shared" si="3"/>
        <v>8370914</v>
      </c>
      <c r="P34" s="73">
        <f t="shared" si="3"/>
        <v>86762768</v>
      </c>
      <c r="Q34" s="73">
        <f t="shared" si="3"/>
        <v>57793941</v>
      </c>
      <c r="R34" s="73">
        <f t="shared" si="3"/>
        <v>57793941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57793941</v>
      </c>
      <c r="X34" s="73">
        <f t="shared" si="3"/>
        <v>949500</v>
      </c>
      <c r="Y34" s="73">
        <f t="shared" si="3"/>
        <v>56844441</v>
      </c>
      <c r="Z34" s="170">
        <f>+IF(X34&lt;&gt;0,+(Y34/X34)*100,0)</f>
        <v>5986.776303317536</v>
      </c>
      <c r="AA34" s="74">
        <f>SUM(AA29:AA33)</f>
        <v>1266000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2.75">
      <c r="A37" s="249" t="s">
        <v>52</v>
      </c>
      <c r="B37" s="182"/>
      <c r="C37" s="155">
        <v>2589060</v>
      </c>
      <c r="D37" s="155"/>
      <c r="E37" s="59"/>
      <c r="F37" s="60"/>
      <c r="G37" s="60">
        <v>2198788</v>
      </c>
      <c r="H37" s="60">
        <v>2077238</v>
      </c>
      <c r="I37" s="60">
        <v>2077238</v>
      </c>
      <c r="J37" s="60">
        <v>2077238</v>
      </c>
      <c r="K37" s="60">
        <v>2077238</v>
      </c>
      <c r="L37" s="60">
        <v>2077238</v>
      </c>
      <c r="M37" s="60">
        <v>-666994</v>
      </c>
      <c r="N37" s="60">
        <v>-666994</v>
      </c>
      <c r="O37" s="60">
        <v>-136356</v>
      </c>
      <c r="P37" s="60"/>
      <c r="Q37" s="60">
        <v>-692152</v>
      </c>
      <c r="R37" s="60">
        <v>-692152</v>
      </c>
      <c r="S37" s="60"/>
      <c r="T37" s="60"/>
      <c r="U37" s="60"/>
      <c r="V37" s="60"/>
      <c r="W37" s="60">
        <v>-692152</v>
      </c>
      <c r="X37" s="60"/>
      <c r="Y37" s="60">
        <v>-692152</v>
      </c>
      <c r="Z37" s="140"/>
      <c r="AA37" s="62"/>
    </row>
    <row r="38" spans="1:27" ht="12.75">
      <c r="A38" s="249" t="s">
        <v>165</v>
      </c>
      <c r="B38" s="182"/>
      <c r="C38" s="155">
        <v>30183707</v>
      </c>
      <c r="D38" s="155"/>
      <c r="E38" s="59">
        <v>4500000</v>
      </c>
      <c r="F38" s="60">
        <v>4500000</v>
      </c>
      <c r="G38" s="60">
        <v>28240888</v>
      </c>
      <c r="H38" s="60">
        <v>30183707</v>
      </c>
      <c r="I38" s="60">
        <v>30183707</v>
      </c>
      <c r="J38" s="60">
        <v>30183707</v>
      </c>
      <c r="K38" s="60">
        <v>30183707</v>
      </c>
      <c r="L38" s="60">
        <v>30183707</v>
      </c>
      <c r="M38" s="60"/>
      <c r="N38" s="60"/>
      <c r="O38" s="60"/>
      <c r="P38" s="60">
        <v>3617213</v>
      </c>
      <c r="Q38" s="60">
        <v>3617214</v>
      </c>
      <c r="R38" s="60">
        <v>3617214</v>
      </c>
      <c r="S38" s="60"/>
      <c r="T38" s="60"/>
      <c r="U38" s="60"/>
      <c r="V38" s="60"/>
      <c r="W38" s="60">
        <v>3617214</v>
      </c>
      <c r="X38" s="60">
        <v>3375000</v>
      </c>
      <c r="Y38" s="60">
        <v>242214</v>
      </c>
      <c r="Z38" s="140">
        <v>7.18</v>
      </c>
      <c r="AA38" s="62">
        <v>4500000</v>
      </c>
    </row>
    <row r="39" spans="1:27" ht="12.75">
      <c r="A39" s="250" t="s">
        <v>59</v>
      </c>
      <c r="B39" s="253"/>
      <c r="C39" s="168">
        <f aca="true" t="shared" si="4" ref="C39:Y39">SUM(C37:C38)</f>
        <v>32772767</v>
      </c>
      <c r="D39" s="168">
        <f>SUM(D37:D38)</f>
        <v>0</v>
      </c>
      <c r="E39" s="76">
        <f t="shared" si="4"/>
        <v>4500000</v>
      </c>
      <c r="F39" s="77">
        <f t="shared" si="4"/>
        <v>4500000</v>
      </c>
      <c r="G39" s="77">
        <f t="shared" si="4"/>
        <v>30439676</v>
      </c>
      <c r="H39" s="77">
        <f t="shared" si="4"/>
        <v>32260945</v>
      </c>
      <c r="I39" s="77">
        <f t="shared" si="4"/>
        <v>32260945</v>
      </c>
      <c r="J39" s="77">
        <f t="shared" si="4"/>
        <v>32260945</v>
      </c>
      <c r="K39" s="77">
        <f t="shared" si="4"/>
        <v>32260945</v>
      </c>
      <c r="L39" s="77">
        <f t="shared" si="4"/>
        <v>32260945</v>
      </c>
      <c r="M39" s="77">
        <f t="shared" si="4"/>
        <v>-666994</v>
      </c>
      <c r="N39" s="77">
        <f t="shared" si="4"/>
        <v>-666994</v>
      </c>
      <c r="O39" s="77">
        <f t="shared" si="4"/>
        <v>-136356</v>
      </c>
      <c r="P39" s="77">
        <f t="shared" si="4"/>
        <v>3617213</v>
      </c>
      <c r="Q39" s="77">
        <f t="shared" si="4"/>
        <v>2925062</v>
      </c>
      <c r="R39" s="77">
        <f t="shared" si="4"/>
        <v>2925062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2925062</v>
      </c>
      <c r="X39" s="77">
        <f t="shared" si="4"/>
        <v>3375000</v>
      </c>
      <c r="Y39" s="77">
        <f t="shared" si="4"/>
        <v>-449938</v>
      </c>
      <c r="Z39" s="212">
        <f>+IF(X39&lt;&gt;0,+(Y39/X39)*100,0)</f>
        <v>-13.331496296296297</v>
      </c>
      <c r="AA39" s="79">
        <f>SUM(AA37:AA38)</f>
        <v>4500000</v>
      </c>
    </row>
    <row r="40" spans="1:27" ht="12.75">
      <c r="A40" s="250" t="s">
        <v>167</v>
      </c>
      <c r="B40" s="251"/>
      <c r="C40" s="168">
        <f aca="true" t="shared" si="5" ref="C40:Y40">+C34+C39</f>
        <v>130905153</v>
      </c>
      <c r="D40" s="168">
        <f>+D34+D39</f>
        <v>0</v>
      </c>
      <c r="E40" s="72">
        <f t="shared" si="5"/>
        <v>5766000</v>
      </c>
      <c r="F40" s="73">
        <f t="shared" si="5"/>
        <v>5766000</v>
      </c>
      <c r="G40" s="73">
        <f t="shared" si="5"/>
        <v>103424176</v>
      </c>
      <c r="H40" s="73">
        <f t="shared" si="5"/>
        <v>49287853</v>
      </c>
      <c r="I40" s="73">
        <f t="shared" si="5"/>
        <v>49287853</v>
      </c>
      <c r="J40" s="73">
        <f t="shared" si="5"/>
        <v>49287853</v>
      </c>
      <c r="K40" s="73">
        <f t="shared" si="5"/>
        <v>73444405</v>
      </c>
      <c r="L40" s="73">
        <f t="shared" si="5"/>
        <v>73444405</v>
      </c>
      <c r="M40" s="73">
        <f t="shared" si="5"/>
        <v>24229555</v>
      </c>
      <c r="N40" s="73">
        <f t="shared" si="5"/>
        <v>24229555</v>
      </c>
      <c r="O40" s="73">
        <f t="shared" si="5"/>
        <v>8234558</v>
      </c>
      <c r="P40" s="73">
        <f t="shared" si="5"/>
        <v>90379981</v>
      </c>
      <c r="Q40" s="73">
        <f t="shared" si="5"/>
        <v>60719003</v>
      </c>
      <c r="R40" s="73">
        <f t="shared" si="5"/>
        <v>60719003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60719003</v>
      </c>
      <c r="X40" s="73">
        <f t="shared" si="5"/>
        <v>4324500</v>
      </c>
      <c r="Y40" s="73">
        <f t="shared" si="5"/>
        <v>56394503</v>
      </c>
      <c r="Z40" s="170">
        <f>+IF(X40&lt;&gt;0,+(Y40/X40)*100,0)</f>
        <v>1304.0699040351485</v>
      </c>
      <c r="AA40" s="74">
        <f>+AA34+AA39</f>
        <v>5766000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2.75">
      <c r="A42" s="255" t="s">
        <v>168</v>
      </c>
      <c r="B42" s="256" t="s">
        <v>96</v>
      </c>
      <c r="C42" s="257">
        <f aca="true" t="shared" si="6" ref="C42:Y42">+C25-C40</f>
        <v>873145669</v>
      </c>
      <c r="D42" s="257">
        <f>+D25-D40</f>
        <v>0</v>
      </c>
      <c r="E42" s="258">
        <f t="shared" si="6"/>
        <v>835561473</v>
      </c>
      <c r="F42" s="259">
        <f t="shared" si="6"/>
        <v>835561473</v>
      </c>
      <c r="G42" s="259">
        <f t="shared" si="6"/>
        <v>943542030</v>
      </c>
      <c r="H42" s="259">
        <f t="shared" si="6"/>
        <v>986802986</v>
      </c>
      <c r="I42" s="259">
        <f t="shared" si="6"/>
        <v>986802986</v>
      </c>
      <c r="J42" s="259">
        <f t="shared" si="6"/>
        <v>986802986</v>
      </c>
      <c r="K42" s="259">
        <f t="shared" si="6"/>
        <v>986802986</v>
      </c>
      <c r="L42" s="259">
        <f t="shared" si="6"/>
        <v>986802986</v>
      </c>
      <c r="M42" s="259">
        <f t="shared" si="6"/>
        <v>9817789</v>
      </c>
      <c r="N42" s="259">
        <f t="shared" si="6"/>
        <v>9817789</v>
      </c>
      <c r="O42" s="259">
        <f t="shared" si="6"/>
        <v>-18563817</v>
      </c>
      <c r="P42" s="259">
        <f t="shared" si="6"/>
        <v>987735410</v>
      </c>
      <c r="Q42" s="259">
        <f t="shared" si="6"/>
        <v>1005469798</v>
      </c>
      <c r="R42" s="259">
        <f t="shared" si="6"/>
        <v>1005469798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1005469798</v>
      </c>
      <c r="X42" s="259">
        <f t="shared" si="6"/>
        <v>626671105</v>
      </c>
      <c r="Y42" s="259">
        <f t="shared" si="6"/>
        <v>378798693</v>
      </c>
      <c r="Z42" s="260">
        <f>+IF(X42&lt;&gt;0,+(Y42/X42)*100,0)</f>
        <v>60.44617184001167</v>
      </c>
      <c r="AA42" s="261">
        <f>+AA25-AA40</f>
        <v>835561473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2.7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2.75">
      <c r="A45" s="249" t="s">
        <v>170</v>
      </c>
      <c r="B45" s="182"/>
      <c r="C45" s="155">
        <v>873145669</v>
      </c>
      <c r="D45" s="155"/>
      <c r="E45" s="59">
        <v>835561473</v>
      </c>
      <c r="F45" s="60">
        <v>835561473</v>
      </c>
      <c r="G45" s="60">
        <v>943542030</v>
      </c>
      <c r="H45" s="60">
        <v>986802986</v>
      </c>
      <c r="I45" s="60">
        <v>986802986</v>
      </c>
      <c r="J45" s="60">
        <v>986802986</v>
      </c>
      <c r="K45" s="60">
        <v>986802986</v>
      </c>
      <c r="L45" s="60">
        <v>986802986</v>
      </c>
      <c r="M45" s="60">
        <v>6676625</v>
      </c>
      <c r="N45" s="60">
        <v>6676625</v>
      </c>
      <c r="O45" s="60">
        <v>-17752927</v>
      </c>
      <c r="P45" s="60">
        <v>975485360</v>
      </c>
      <c r="Q45" s="60">
        <v>993219748</v>
      </c>
      <c r="R45" s="60">
        <v>993219748</v>
      </c>
      <c r="S45" s="60"/>
      <c r="T45" s="60"/>
      <c r="U45" s="60"/>
      <c r="V45" s="60"/>
      <c r="W45" s="60">
        <v>993219748</v>
      </c>
      <c r="X45" s="60">
        <v>626671105</v>
      </c>
      <c r="Y45" s="60">
        <v>366548643</v>
      </c>
      <c r="Z45" s="139">
        <v>58.49</v>
      </c>
      <c r="AA45" s="62">
        <v>835561473</v>
      </c>
    </row>
    <row r="46" spans="1:27" ht="12.75">
      <c r="A46" s="249" t="s">
        <v>171</v>
      </c>
      <c r="B46" s="182"/>
      <c r="C46" s="155"/>
      <c r="D46" s="155"/>
      <c r="E46" s="59"/>
      <c r="F46" s="60"/>
      <c r="G46" s="60"/>
      <c r="H46" s="60"/>
      <c r="I46" s="60"/>
      <c r="J46" s="60"/>
      <c r="K46" s="60"/>
      <c r="L46" s="60"/>
      <c r="M46" s="60">
        <v>1570582</v>
      </c>
      <c r="N46" s="60">
        <v>1570582</v>
      </c>
      <c r="O46" s="60">
        <v>-810890</v>
      </c>
      <c r="P46" s="60">
        <v>12250050</v>
      </c>
      <c r="Q46" s="60">
        <v>12250050</v>
      </c>
      <c r="R46" s="60">
        <v>12250050</v>
      </c>
      <c r="S46" s="60"/>
      <c r="T46" s="60"/>
      <c r="U46" s="60"/>
      <c r="V46" s="60"/>
      <c r="W46" s="60">
        <v>12250050</v>
      </c>
      <c r="X46" s="60"/>
      <c r="Y46" s="60">
        <v>12250050</v>
      </c>
      <c r="Z46" s="139"/>
      <c r="AA46" s="62"/>
    </row>
    <row r="47" spans="1:27" ht="12.7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>
        <v>1570582</v>
      </c>
      <c r="N47" s="60">
        <v>1570582</v>
      </c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2.75">
      <c r="A48" s="262" t="s">
        <v>173</v>
      </c>
      <c r="B48" s="263" t="s">
        <v>96</v>
      </c>
      <c r="C48" s="217">
        <f aca="true" t="shared" si="7" ref="C48:Y48">SUM(C45:C47)</f>
        <v>873145669</v>
      </c>
      <c r="D48" s="217">
        <f>SUM(D45:D47)</f>
        <v>0</v>
      </c>
      <c r="E48" s="264">
        <f t="shared" si="7"/>
        <v>835561473</v>
      </c>
      <c r="F48" s="219">
        <f t="shared" si="7"/>
        <v>835561473</v>
      </c>
      <c r="G48" s="219">
        <f t="shared" si="7"/>
        <v>943542030</v>
      </c>
      <c r="H48" s="219">
        <f t="shared" si="7"/>
        <v>986802986</v>
      </c>
      <c r="I48" s="219">
        <f t="shared" si="7"/>
        <v>986802986</v>
      </c>
      <c r="J48" s="219">
        <f t="shared" si="7"/>
        <v>986802986</v>
      </c>
      <c r="K48" s="219">
        <f t="shared" si="7"/>
        <v>986802986</v>
      </c>
      <c r="L48" s="219">
        <f t="shared" si="7"/>
        <v>986802986</v>
      </c>
      <c r="M48" s="219">
        <f t="shared" si="7"/>
        <v>9817789</v>
      </c>
      <c r="N48" s="219">
        <f t="shared" si="7"/>
        <v>9817789</v>
      </c>
      <c r="O48" s="219">
        <f t="shared" si="7"/>
        <v>-18563817</v>
      </c>
      <c r="P48" s="219">
        <f t="shared" si="7"/>
        <v>987735410</v>
      </c>
      <c r="Q48" s="219">
        <f t="shared" si="7"/>
        <v>1005469798</v>
      </c>
      <c r="R48" s="219">
        <f t="shared" si="7"/>
        <v>1005469798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1005469798</v>
      </c>
      <c r="X48" s="219">
        <f t="shared" si="7"/>
        <v>626671105</v>
      </c>
      <c r="Y48" s="219">
        <f t="shared" si="7"/>
        <v>378798693</v>
      </c>
      <c r="Z48" s="265">
        <f>+IF(X48&lt;&gt;0,+(Y48/X48)*100,0)</f>
        <v>60.44617184001167</v>
      </c>
      <c r="AA48" s="232">
        <f>SUM(AA45:AA47)</f>
        <v>835561473</v>
      </c>
    </row>
    <row r="49" spans="1:27" ht="12.75">
      <c r="A49" s="266" t="s">
        <v>288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51" t="s">
        <v>297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267" t="s">
        <v>298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177</v>
      </c>
      <c r="B6" s="182"/>
      <c r="C6" s="155">
        <v>84612893</v>
      </c>
      <c r="D6" s="155"/>
      <c r="E6" s="59">
        <v>72273827</v>
      </c>
      <c r="F6" s="60">
        <v>72273827</v>
      </c>
      <c r="G6" s="60">
        <v>1520594</v>
      </c>
      <c r="H6" s="60">
        <v>4425586</v>
      </c>
      <c r="I6" s="60">
        <v>5826727</v>
      </c>
      <c r="J6" s="60">
        <v>11772907</v>
      </c>
      <c r="K6" s="60">
        <v>5310932</v>
      </c>
      <c r="L6" s="60">
        <v>4665272</v>
      </c>
      <c r="M6" s="60">
        <v>3425554</v>
      </c>
      <c r="N6" s="60">
        <v>13401758</v>
      </c>
      <c r="O6" s="60">
        <v>3983684</v>
      </c>
      <c r="P6" s="60">
        <v>8160104</v>
      </c>
      <c r="Q6" s="60">
        <v>4071512</v>
      </c>
      <c r="R6" s="60">
        <v>16215300</v>
      </c>
      <c r="S6" s="60"/>
      <c r="T6" s="60"/>
      <c r="U6" s="60"/>
      <c r="V6" s="60"/>
      <c r="W6" s="60">
        <v>41389965</v>
      </c>
      <c r="X6" s="60">
        <v>53153765</v>
      </c>
      <c r="Y6" s="60">
        <v>-11763800</v>
      </c>
      <c r="Z6" s="140">
        <v>-22.13</v>
      </c>
      <c r="AA6" s="62">
        <v>72273827</v>
      </c>
    </row>
    <row r="7" spans="1:27" ht="12.75">
      <c r="A7" s="249" t="s">
        <v>32</v>
      </c>
      <c r="B7" s="182"/>
      <c r="C7" s="155">
        <v>8553561</v>
      </c>
      <c r="D7" s="155"/>
      <c r="E7" s="59">
        <v>8186062</v>
      </c>
      <c r="F7" s="60">
        <v>8186062</v>
      </c>
      <c r="G7" s="60">
        <v>222732</v>
      </c>
      <c r="H7" s="60">
        <v>341072</v>
      </c>
      <c r="I7" s="60">
        <v>595088</v>
      </c>
      <c r="J7" s="60">
        <v>1158892</v>
      </c>
      <c r="K7" s="60">
        <v>574155</v>
      </c>
      <c r="L7" s="60">
        <v>639442</v>
      </c>
      <c r="M7" s="60">
        <v>374452</v>
      </c>
      <c r="N7" s="60">
        <v>1588049</v>
      </c>
      <c r="O7" s="60">
        <v>433871</v>
      </c>
      <c r="P7" s="60"/>
      <c r="Q7" s="60">
        <v>503922</v>
      </c>
      <c r="R7" s="60">
        <v>937793</v>
      </c>
      <c r="S7" s="60"/>
      <c r="T7" s="60"/>
      <c r="U7" s="60"/>
      <c r="V7" s="60"/>
      <c r="W7" s="60">
        <v>3684734</v>
      </c>
      <c r="X7" s="60">
        <v>6020437</v>
      </c>
      <c r="Y7" s="60">
        <v>-2335703</v>
      </c>
      <c r="Z7" s="140">
        <v>-38.8</v>
      </c>
      <c r="AA7" s="62">
        <v>8186062</v>
      </c>
    </row>
    <row r="8" spans="1:27" ht="12.75">
      <c r="A8" s="249" t="s">
        <v>178</v>
      </c>
      <c r="B8" s="182"/>
      <c r="C8" s="155">
        <v>171720637</v>
      </c>
      <c r="D8" s="155"/>
      <c r="E8" s="59">
        <v>35270136</v>
      </c>
      <c r="F8" s="60">
        <v>35270136</v>
      </c>
      <c r="G8" s="60">
        <v>3220410</v>
      </c>
      <c r="H8" s="60">
        <v>6914964</v>
      </c>
      <c r="I8" s="60">
        <v>1311886</v>
      </c>
      <c r="J8" s="60">
        <v>11447260</v>
      </c>
      <c r="K8" s="60">
        <v>1761331</v>
      </c>
      <c r="L8" s="60">
        <v>1887811</v>
      </c>
      <c r="M8" s="60">
        <v>614972</v>
      </c>
      <c r="N8" s="60">
        <v>4264114</v>
      </c>
      <c r="O8" s="60">
        <v>384874</v>
      </c>
      <c r="P8" s="60">
        <v>123663</v>
      </c>
      <c r="Q8" s="60">
        <v>31703338</v>
      </c>
      <c r="R8" s="60">
        <v>32211875</v>
      </c>
      <c r="S8" s="60"/>
      <c r="T8" s="60"/>
      <c r="U8" s="60"/>
      <c r="V8" s="60"/>
      <c r="W8" s="60">
        <v>47923249</v>
      </c>
      <c r="X8" s="60">
        <v>26452602</v>
      </c>
      <c r="Y8" s="60">
        <v>21470647</v>
      </c>
      <c r="Z8" s="140">
        <v>81.17</v>
      </c>
      <c r="AA8" s="62">
        <v>35270136</v>
      </c>
    </row>
    <row r="9" spans="1:27" ht="12.75">
      <c r="A9" s="249" t="s">
        <v>179</v>
      </c>
      <c r="B9" s="182"/>
      <c r="C9" s="155">
        <v>224742529</v>
      </c>
      <c r="D9" s="155"/>
      <c r="E9" s="59">
        <v>137531000</v>
      </c>
      <c r="F9" s="60">
        <v>137531000</v>
      </c>
      <c r="G9" s="60">
        <v>56593000</v>
      </c>
      <c r="H9" s="60">
        <v>250000</v>
      </c>
      <c r="I9" s="60"/>
      <c r="J9" s="60">
        <v>56843000</v>
      </c>
      <c r="K9" s="60">
        <v>3500000</v>
      </c>
      <c r="L9" s="60"/>
      <c r="M9" s="60"/>
      <c r="N9" s="60">
        <v>3500000</v>
      </c>
      <c r="O9" s="60"/>
      <c r="P9" s="60"/>
      <c r="Q9" s="60">
        <v>5236000</v>
      </c>
      <c r="R9" s="60">
        <v>5236000</v>
      </c>
      <c r="S9" s="60"/>
      <c r="T9" s="60"/>
      <c r="U9" s="60"/>
      <c r="V9" s="60"/>
      <c r="W9" s="60">
        <v>65579000</v>
      </c>
      <c r="X9" s="60">
        <v>137531000</v>
      </c>
      <c r="Y9" s="60">
        <v>-71952000</v>
      </c>
      <c r="Z9" s="140">
        <v>-52.32</v>
      </c>
      <c r="AA9" s="62">
        <v>137531000</v>
      </c>
    </row>
    <row r="10" spans="1:27" ht="12.75">
      <c r="A10" s="249" t="s">
        <v>180</v>
      </c>
      <c r="B10" s="182"/>
      <c r="C10" s="155"/>
      <c r="D10" s="155"/>
      <c r="E10" s="59">
        <v>53161000</v>
      </c>
      <c r="F10" s="60">
        <v>53161000</v>
      </c>
      <c r="G10" s="60">
        <v>7000000</v>
      </c>
      <c r="H10" s="60"/>
      <c r="I10" s="60"/>
      <c r="J10" s="60">
        <v>7000000</v>
      </c>
      <c r="K10" s="60"/>
      <c r="L10" s="60"/>
      <c r="M10" s="60">
        <v>15000000</v>
      </c>
      <c r="N10" s="60">
        <v>15000000</v>
      </c>
      <c r="O10" s="60">
        <v>450000</v>
      </c>
      <c r="P10" s="60">
        <v>300000</v>
      </c>
      <c r="Q10" s="60">
        <v>9161000</v>
      </c>
      <c r="R10" s="60">
        <v>9911000</v>
      </c>
      <c r="S10" s="60"/>
      <c r="T10" s="60"/>
      <c r="U10" s="60"/>
      <c r="V10" s="60"/>
      <c r="W10" s="60">
        <v>31911000</v>
      </c>
      <c r="X10" s="60">
        <v>39870750</v>
      </c>
      <c r="Y10" s="60">
        <v>-7959750</v>
      </c>
      <c r="Z10" s="140">
        <v>-19.96</v>
      </c>
      <c r="AA10" s="62">
        <v>53161000</v>
      </c>
    </row>
    <row r="11" spans="1:27" ht="12.75">
      <c r="A11" s="249" t="s">
        <v>181</v>
      </c>
      <c r="B11" s="182"/>
      <c r="C11" s="155">
        <v>12149774</v>
      </c>
      <c r="D11" s="155"/>
      <c r="E11" s="59">
        <v>12075000</v>
      </c>
      <c r="F11" s="60">
        <v>12075000</v>
      </c>
      <c r="G11" s="60"/>
      <c r="H11" s="60"/>
      <c r="I11" s="60">
        <v>10871</v>
      </c>
      <c r="J11" s="60">
        <v>10871</v>
      </c>
      <c r="K11" s="60">
        <v>933149</v>
      </c>
      <c r="L11" s="60">
        <v>938764</v>
      </c>
      <c r="M11" s="60">
        <v>644628</v>
      </c>
      <c r="N11" s="60">
        <v>2516541</v>
      </c>
      <c r="O11" s="60">
        <v>2013298</v>
      </c>
      <c r="P11" s="60">
        <v>1106352</v>
      </c>
      <c r="Q11" s="60"/>
      <c r="R11" s="60">
        <v>3119650</v>
      </c>
      <c r="S11" s="60"/>
      <c r="T11" s="60"/>
      <c r="U11" s="60"/>
      <c r="V11" s="60"/>
      <c r="W11" s="60">
        <v>5647062</v>
      </c>
      <c r="X11" s="60">
        <v>9056250</v>
      </c>
      <c r="Y11" s="60">
        <v>-3409188</v>
      </c>
      <c r="Z11" s="140">
        <v>-37.64</v>
      </c>
      <c r="AA11" s="62">
        <v>12075000</v>
      </c>
    </row>
    <row r="12" spans="1:27" ht="12.75">
      <c r="A12" s="249" t="s">
        <v>182</v>
      </c>
      <c r="B12" s="182"/>
      <c r="C12" s="155"/>
      <c r="D12" s="155"/>
      <c r="E12" s="59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9" t="s">
        <v>184</v>
      </c>
      <c r="B14" s="182"/>
      <c r="C14" s="155">
        <v>-347799523</v>
      </c>
      <c r="D14" s="155"/>
      <c r="E14" s="59">
        <v>-263167157</v>
      </c>
      <c r="F14" s="60">
        <v>-263167157</v>
      </c>
      <c r="G14" s="60">
        <v>-30951044</v>
      </c>
      <c r="H14" s="60">
        <v>-15167598</v>
      </c>
      <c r="I14" s="60">
        <v>-4047049</v>
      </c>
      <c r="J14" s="60">
        <v>-50165691</v>
      </c>
      <c r="K14" s="60">
        <v>-11824837</v>
      </c>
      <c r="L14" s="60">
        <v>-18185696</v>
      </c>
      <c r="M14" s="60">
        <v>-8107082</v>
      </c>
      <c r="N14" s="60">
        <v>-38117615</v>
      </c>
      <c r="O14" s="60">
        <v>-14713110</v>
      </c>
      <c r="P14" s="60"/>
      <c r="Q14" s="60">
        <v>-43107810</v>
      </c>
      <c r="R14" s="60">
        <v>-57820920</v>
      </c>
      <c r="S14" s="60"/>
      <c r="T14" s="60"/>
      <c r="U14" s="60"/>
      <c r="V14" s="60"/>
      <c r="W14" s="60">
        <v>-146104226</v>
      </c>
      <c r="X14" s="60">
        <v>-200623055</v>
      </c>
      <c r="Y14" s="60">
        <v>54518829</v>
      </c>
      <c r="Z14" s="140">
        <v>-27.17</v>
      </c>
      <c r="AA14" s="62">
        <v>-263167157</v>
      </c>
    </row>
    <row r="15" spans="1:27" ht="12.75">
      <c r="A15" s="249" t="s">
        <v>40</v>
      </c>
      <c r="B15" s="182"/>
      <c r="C15" s="155">
        <v>-479131</v>
      </c>
      <c r="D15" s="155"/>
      <c r="E15" s="59">
        <v>-419996</v>
      </c>
      <c r="F15" s="60">
        <v>-419996</v>
      </c>
      <c r="G15" s="60">
        <v>-32168</v>
      </c>
      <c r="H15" s="60">
        <v>-32127</v>
      </c>
      <c r="I15" s="60">
        <v>-61431</v>
      </c>
      <c r="J15" s="60">
        <v>-125726</v>
      </c>
      <c r="K15" s="60">
        <v>-238</v>
      </c>
      <c r="L15" s="60"/>
      <c r="M15" s="60">
        <v>-182409</v>
      </c>
      <c r="N15" s="60">
        <v>-182647</v>
      </c>
      <c r="O15" s="60"/>
      <c r="P15" s="60"/>
      <c r="Q15" s="60"/>
      <c r="R15" s="60"/>
      <c r="S15" s="60"/>
      <c r="T15" s="60"/>
      <c r="U15" s="60"/>
      <c r="V15" s="60"/>
      <c r="W15" s="60">
        <v>-308373</v>
      </c>
      <c r="X15" s="60">
        <v>-319997</v>
      </c>
      <c r="Y15" s="60">
        <v>11624</v>
      </c>
      <c r="Z15" s="140">
        <v>-3.63</v>
      </c>
      <c r="AA15" s="62">
        <v>-419996</v>
      </c>
    </row>
    <row r="16" spans="1:27" ht="12.75">
      <c r="A16" s="249" t="s">
        <v>42</v>
      </c>
      <c r="B16" s="182"/>
      <c r="C16" s="155"/>
      <c r="D16" s="155"/>
      <c r="E16" s="59">
        <v>-3962700</v>
      </c>
      <c r="F16" s="60">
        <v>-3962700</v>
      </c>
      <c r="G16" s="60"/>
      <c r="H16" s="60"/>
      <c r="I16" s="60">
        <v>-95046</v>
      </c>
      <c r="J16" s="60">
        <v>-95046</v>
      </c>
      <c r="K16" s="60">
        <v>-907513</v>
      </c>
      <c r="L16" s="60">
        <v>-123144</v>
      </c>
      <c r="M16" s="60">
        <v>-674240</v>
      </c>
      <c r="N16" s="60">
        <v>-1704897</v>
      </c>
      <c r="O16" s="60">
        <v>-43804101</v>
      </c>
      <c r="P16" s="60">
        <v>-22700024</v>
      </c>
      <c r="Q16" s="60">
        <v>-737560</v>
      </c>
      <c r="R16" s="60">
        <v>-67241685</v>
      </c>
      <c r="S16" s="60"/>
      <c r="T16" s="60"/>
      <c r="U16" s="60"/>
      <c r="V16" s="60"/>
      <c r="W16" s="60">
        <v>-69041628</v>
      </c>
      <c r="X16" s="60">
        <v>-3019200</v>
      </c>
      <c r="Y16" s="60">
        <v>-66022428</v>
      </c>
      <c r="Z16" s="140">
        <v>2186.75</v>
      </c>
      <c r="AA16" s="62">
        <v>-3962700</v>
      </c>
    </row>
    <row r="17" spans="1:27" ht="12.75">
      <c r="A17" s="250" t="s">
        <v>185</v>
      </c>
      <c r="B17" s="251"/>
      <c r="C17" s="168">
        <f aca="true" t="shared" si="0" ref="C17:Y17">SUM(C6:C16)</f>
        <v>153500740</v>
      </c>
      <c r="D17" s="168">
        <f t="shared" si="0"/>
        <v>0</v>
      </c>
      <c r="E17" s="72">
        <f t="shared" si="0"/>
        <v>50947172</v>
      </c>
      <c r="F17" s="73">
        <f t="shared" si="0"/>
        <v>50947172</v>
      </c>
      <c r="G17" s="73">
        <f t="shared" si="0"/>
        <v>37573524</v>
      </c>
      <c r="H17" s="73">
        <f t="shared" si="0"/>
        <v>-3268103</v>
      </c>
      <c r="I17" s="73">
        <f t="shared" si="0"/>
        <v>3541046</v>
      </c>
      <c r="J17" s="73">
        <f t="shared" si="0"/>
        <v>37846467</v>
      </c>
      <c r="K17" s="73">
        <f t="shared" si="0"/>
        <v>-653021</v>
      </c>
      <c r="L17" s="73">
        <f t="shared" si="0"/>
        <v>-10177551</v>
      </c>
      <c r="M17" s="73">
        <f t="shared" si="0"/>
        <v>11095875</v>
      </c>
      <c r="N17" s="73">
        <f t="shared" si="0"/>
        <v>265303</v>
      </c>
      <c r="O17" s="73">
        <f t="shared" si="0"/>
        <v>-51251484</v>
      </c>
      <c r="P17" s="73">
        <f t="shared" si="0"/>
        <v>-13009905</v>
      </c>
      <c r="Q17" s="73">
        <f t="shared" si="0"/>
        <v>6830402</v>
      </c>
      <c r="R17" s="73">
        <f t="shared" si="0"/>
        <v>-57430987</v>
      </c>
      <c r="S17" s="73">
        <f t="shared" si="0"/>
        <v>0</v>
      </c>
      <c r="T17" s="73">
        <f t="shared" si="0"/>
        <v>0</v>
      </c>
      <c r="U17" s="73">
        <f t="shared" si="0"/>
        <v>0</v>
      </c>
      <c r="V17" s="73">
        <f t="shared" si="0"/>
        <v>0</v>
      </c>
      <c r="W17" s="73">
        <f t="shared" si="0"/>
        <v>-19319217</v>
      </c>
      <c r="X17" s="73">
        <f t="shared" si="0"/>
        <v>68122552</v>
      </c>
      <c r="Y17" s="73">
        <f t="shared" si="0"/>
        <v>-87441769</v>
      </c>
      <c r="Z17" s="170">
        <f>+IF(X17&lt;&gt;0,+(Y17/X17)*100,0)</f>
        <v>-128.35950273853513</v>
      </c>
      <c r="AA17" s="74">
        <f>SUM(AA6:AA16)</f>
        <v>50947172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2.7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2.75">
      <c r="A21" s="249" t="s">
        <v>187</v>
      </c>
      <c r="B21" s="182"/>
      <c r="C21" s="155"/>
      <c r="D21" s="155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2.75">
      <c r="A22" s="249" t="s">
        <v>188</v>
      </c>
      <c r="B22" s="182"/>
      <c r="C22" s="155"/>
      <c r="D22" s="155"/>
      <c r="E22" s="268"/>
      <c r="F22" s="159"/>
      <c r="G22" s="60"/>
      <c r="H22" s="60">
        <v>995140</v>
      </c>
      <c r="I22" s="60"/>
      <c r="J22" s="60">
        <v>995140</v>
      </c>
      <c r="K22" s="60"/>
      <c r="L22" s="60"/>
      <c r="M22" s="159"/>
      <c r="N22" s="60"/>
      <c r="O22" s="60"/>
      <c r="P22" s="60"/>
      <c r="Q22" s="60"/>
      <c r="R22" s="60"/>
      <c r="S22" s="60"/>
      <c r="T22" s="159"/>
      <c r="U22" s="60"/>
      <c r="V22" s="60"/>
      <c r="W22" s="60">
        <v>995140</v>
      </c>
      <c r="X22" s="60"/>
      <c r="Y22" s="60">
        <v>995140</v>
      </c>
      <c r="Z22" s="140"/>
      <c r="AA22" s="62"/>
    </row>
    <row r="23" spans="1:27" ht="12.75">
      <c r="A23" s="249" t="s">
        <v>189</v>
      </c>
      <c r="B23" s="182"/>
      <c r="C23" s="157"/>
      <c r="D23" s="157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49" t="s">
        <v>190</v>
      </c>
      <c r="B24" s="182"/>
      <c r="C24" s="155"/>
      <c r="D24" s="155"/>
      <c r="E24" s="59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>
        <v>-17401947</v>
      </c>
      <c r="R24" s="60">
        <v>-17401947</v>
      </c>
      <c r="S24" s="60"/>
      <c r="T24" s="60"/>
      <c r="U24" s="60"/>
      <c r="V24" s="60"/>
      <c r="W24" s="60">
        <v>-17401947</v>
      </c>
      <c r="X24" s="60"/>
      <c r="Y24" s="60">
        <v>-17401947</v>
      </c>
      <c r="Z24" s="140"/>
      <c r="AA24" s="62"/>
    </row>
    <row r="25" spans="1:27" ht="12.7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2.75">
      <c r="A26" s="249" t="s">
        <v>191</v>
      </c>
      <c r="B26" s="182"/>
      <c r="C26" s="155">
        <v>-70730962</v>
      </c>
      <c r="D26" s="155"/>
      <c r="E26" s="59">
        <v>-74070000</v>
      </c>
      <c r="F26" s="60">
        <v>-74070000</v>
      </c>
      <c r="G26" s="60">
        <v>-27199997</v>
      </c>
      <c r="H26" s="60">
        <v>-1702436</v>
      </c>
      <c r="I26" s="60">
        <v>-4367388</v>
      </c>
      <c r="J26" s="60">
        <v>-33269821</v>
      </c>
      <c r="K26" s="60">
        <v>-8900551</v>
      </c>
      <c r="L26" s="60">
        <v>-7047213</v>
      </c>
      <c r="M26" s="60"/>
      <c r="N26" s="60">
        <v>-15947764</v>
      </c>
      <c r="O26" s="60">
        <v>-4572780</v>
      </c>
      <c r="P26" s="60"/>
      <c r="Q26" s="60">
        <v>-1108326</v>
      </c>
      <c r="R26" s="60">
        <v>-5681106</v>
      </c>
      <c r="S26" s="60"/>
      <c r="T26" s="60"/>
      <c r="U26" s="60"/>
      <c r="V26" s="60"/>
      <c r="W26" s="60">
        <v>-54898691</v>
      </c>
      <c r="X26" s="60">
        <v>-55552500</v>
      </c>
      <c r="Y26" s="60">
        <v>653809</v>
      </c>
      <c r="Z26" s="140">
        <v>-1.18</v>
      </c>
      <c r="AA26" s="62">
        <v>-74070000</v>
      </c>
    </row>
    <row r="27" spans="1:27" ht="12.75">
      <c r="A27" s="250" t="s">
        <v>192</v>
      </c>
      <c r="B27" s="251"/>
      <c r="C27" s="168">
        <f aca="true" t="shared" si="1" ref="C27:Y27">SUM(C21:C26)</f>
        <v>-70730962</v>
      </c>
      <c r="D27" s="168">
        <f>SUM(D21:D26)</f>
        <v>0</v>
      </c>
      <c r="E27" s="72">
        <f t="shared" si="1"/>
        <v>-74070000</v>
      </c>
      <c r="F27" s="73">
        <f t="shared" si="1"/>
        <v>-74070000</v>
      </c>
      <c r="G27" s="73">
        <f t="shared" si="1"/>
        <v>-27199997</v>
      </c>
      <c r="H27" s="73">
        <f t="shared" si="1"/>
        <v>-707296</v>
      </c>
      <c r="I27" s="73">
        <f t="shared" si="1"/>
        <v>-4367388</v>
      </c>
      <c r="J27" s="73">
        <f t="shared" si="1"/>
        <v>-32274681</v>
      </c>
      <c r="K27" s="73">
        <f t="shared" si="1"/>
        <v>-8900551</v>
      </c>
      <c r="L27" s="73">
        <f t="shared" si="1"/>
        <v>-7047213</v>
      </c>
      <c r="M27" s="73">
        <f t="shared" si="1"/>
        <v>0</v>
      </c>
      <c r="N27" s="73">
        <f t="shared" si="1"/>
        <v>-15947764</v>
      </c>
      <c r="O27" s="73">
        <f t="shared" si="1"/>
        <v>-4572780</v>
      </c>
      <c r="P27" s="73">
        <f t="shared" si="1"/>
        <v>0</v>
      </c>
      <c r="Q27" s="73">
        <f t="shared" si="1"/>
        <v>-18510273</v>
      </c>
      <c r="R27" s="73">
        <f t="shared" si="1"/>
        <v>-23083053</v>
      </c>
      <c r="S27" s="73">
        <f t="shared" si="1"/>
        <v>0</v>
      </c>
      <c r="T27" s="73">
        <f t="shared" si="1"/>
        <v>0</v>
      </c>
      <c r="U27" s="73">
        <f t="shared" si="1"/>
        <v>0</v>
      </c>
      <c r="V27" s="73">
        <f t="shared" si="1"/>
        <v>0</v>
      </c>
      <c r="W27" s="73">
        <f t="shared" si="1"/>
        <v>-71305498</v>
      </c>
      <c r="X27" s="73">
        <f t="shared" si="1"/>
        <v>-55552500</v>
      </c>
      <c r="Y27" s="73">
        <f t="shared" si="1"/>
        <v>-15752998</v>
      </c>
      <c r="Z27" s="170">
        <f>+IF(X27&lt;&gt;0,+(Y27/X27)*100,0)</f>
        <v>28.35695603258179</v>
      </c>
      <c r="AA27" s="74">
        <f>SUM(AA21:AA26)</f>
        <v>-74070000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194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49" t="s">
        <v>195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2.75">
      <c r="A33" s="249" t="s">
        <v>196</v>
      </c>
      <c r="B33" s="182"/>
      <c r="C33" s="155"/>
      <c r="D33" s="155"/>
      <c r="E33" s="59"/>
      <c r="F33" s="60"/>
      <c r="G33" s="60">
        <v>15000000</v>
      </c>
      <c r="H33" s="159"/>
      <c r="I33" s="159"/>
      <c r="J33" s="159">
        <v>15000000</v>
      </c>
      <c r="K33" s="60"/>
      <c r="L33" s="60"/>
      <c r="M33" s="60"/>
      <c r="N33" s="60"/>
      <c r="O33" s="159"/>
      <c r="P33" s="159"/>
      <c r="Q33" s="159"/>
      <c r="R33" s="60"/>
      <c r="S33" s="60"/>
      <c r="T33" s="60"/>
      <c r="U33" s="60"/>
      <c r="V33" s="159"/>
      <c r="W33" s="159">
        <v>15000000</v>
      </c>
      <c r="X33" s="159"/>
      <c r="Y33" s="60">
        <v>15000000</v>
      </c>
      <c r="Z33" s="140"/>
      <c r="AA33" s="62"/>
    </row>
    <row r="34" spans="1:27" ht="12.7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49" t="s">
        <v>197</v>
      </c>
      <c r="B35" s="182"/>
      <c r="C35" s="155">
        <v>-723877</v>
      </c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50" t="s">
        <v>198</v>
      </c>
      <c r="B36" s="251"/>
      <c r="C36" s="168">
        <f aca="true" t="shared" si="2" ref="C36:Y36">SUM(C31:C35)</f>
        <v>-723877</v>
      </c>
      <c r="D36" s="168">
        <f>SUM(D31:D35)</f>
        <v>0</v>
      </c>
      <c r="E36" s="72">
        <f t="shared" si="2"/>
        <v>0</v>
      </c>
      <c r="F36" s="73">
        <f t="shared" si="2"/>
        <v>0</v>
      </c>
      <c r="G36" s="73">
        <f t="shared" si="2"/>
        <v>15000000</v>
      </c>
      <c r="H36" s="73">
        <f t="shared" si="2"/>
        <v>0</v>
      </c>
      <c r="I36" s="73">
        <f t="shared" si="2"/>
        <v>0</v>
      </c>
      <c r="J36" s="73">
        <f t="shared" si="2"/>
        <v>15000000</v>
      </c>
      <c r="K36" s="73">
        <f t="shared" si="2"/>
        <v>0</v>
      </c>
      <c r="L36" s="73">
        <f t="shared" si="2"/>
        <v>0</v>
      </c>
      <c r="M36" s="73">
        <f t="shared" si="2"/>
        <v>0</v>
      </c>
      <c r="N36" s="73">
        <f t="shared" si="2"/>
        <v>0</v>
      </c>
      <c r="O36" s="73">
        <f t="shared" si="2"/>
        <v>0</v>
      </c>
      <c r="P36" s="73">
        <f t="shared" si="2"/>
        <v>0</v>
      </c>
      <c r="Q36" s="73">
        <f t="shared" si="2"/>
        <v>0</v>
      </c>
      <c r="R36" s="73">
        <f t="shared" si="2"/>
        <v>0</v>
      </c>
      <c r="S36" s="73">
        <f t="shared" si="2"/>
        <v>0</v>
      </c>
      <c r="T36" s="73">
        <f t="shared" si="2"/>
        <v>0</v>
      </c>
      <c r="U36" s="73">
        <f t="shared" si="2"/>
        <v>0</v>
      </c>
      <c r="V36" s="73">
        <f t="shared" si="2"/>
        <v>0</v>
      </c>
      <c r="W36" s="73">
        <f t="shared" si="2"/>
        <v>15000000</v>
      </c>
      <c r="X36" s="73">
        <f t="shared" si="2"/>
        <v>0</v>
      </c>
      <c r="Y36" s="73">
        <f t="shared" si="2"/>
        <v>15000000</v>
      </c>
      <c r="Z36" s="170">
        <f>+IF(X36&lt;&gt;0,+(Y36/X36)*100,0)</f>
        <v>0</v>
      </c>
      <c r="AA36" s="74">
        <f>SUM(AA31:AA35)</f>
        <v>0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2" t="s">
        <v>199</v>
      </c>
      <c r="B38" s="182"/>
      <c r="C38" s="153">
        <f aca="true" t="shared" si="3" ref="C38:Y38">+C17+C27+C36</f>
        <v>82045901</v>
      </c>
      <c r="D38" s="153">
        <f>+D17+D27+D36</f>
        <v>0</v>
      </c>
      <c r="E38" s="99">
        <f t="shared" si="3"/>
        <v>-23122828</v>
      </c>
      <c r="F38" s="100">
        <f t="shared" si="3"/>
        <v>-23122828</v>
      </c>
      <c r="G38" s="100">
        <f t="shared" si="3"/>
        <v>25373527</v>
      </c>
      <c r="H38" s="100">
        <f t="shared" si="3"/>
        <v>-3975399</v>
      </c>
      <c r="I38" s="100">
        <f t="shared" si="3"/>
        <v>-826342</v>
      </c>
      <c r="J38" s="100">
        <f t="shared" si="3"/>
        <v>20571786</v>
      </c>
      <c r="K38" s="100">
        <f t="shared" si="3"/>
        <v>-9553572</v>
      </c>
      <c r="L38" s="100">
        <f t="shared" si="3"/>
        <v>-17224764</v>
      </c>
      <c r="M38" s="100">
        <f t="shared" si="3"/>
        <v>11095875</v>
      </c>
      <c r="N38" s="100">
        <f t="shared" si="3"/>
        <v>-15682461</v>
      </c>
      <c r="O38" s="100">
        <f t="shared" si="3"/>
        <v>-55824264</v>
      </c>
      <c r="P38" s="100">
        <f t="shared" si="3"/>
        <v>-13009905</v>
      </c>
      <c r="Q38" s="100">
        <f t="shared" si="3"/>
        <v>-11679871</v>
      </c>
      <c r="R38" s="100">
        <f t="shared" si="3"/>
        <v>-80514040</v>
      </c>
      <c r="S38" s="100">
        <f t="shared" si="3"/>
        <v>0</v>
      </c>
      <c r="T38" s="100">
        <f t="shared" si="3"/>
        <v>0</v>
      </c>
      <c r="U38" s="100">
        <f t="shared" si="3"/>
        <v>0</v>
      </c>
      <c r="V38" s="100">
        <f t="shared" si="3"/>
        <v>0</v>
      </c>
      <c r="W38" s="100">
        <f t="shared" si="3"/>
        <v>-75624715</v>
      </c>
      <c r="X38" s="100">
        <f t="shared" si="3"/>
        <v>12570052</v>
      </c>
      <c r="Y38" s="100">
        <f t="shared" si="3"/>
        <v>-88194767</v>
      </c>
      <c r="Z38" s="137">
        <f>+IF(X38&lt;&gt;0,+(Y38/X38)*100,0)</f>
        <v>-701.6261110137015</v>
      </c>
      <c r="AA38" s="102">
        <f>+AA17+AA27+AA36</f>
        <v>-23122828</v>
      </c>
    </row>
    <row r="39" spans="1:27" ht="12.75">
      <c r="A39" s="249" t="s">
        <v>200</v>
      </c>
      <c r="B39" s="182"/>
      <c r="C39" s="153">
        <v>123676106</v>
      </c>
      <c r="D39" s="153"/>
      <c r="E39" s="99">
        <v>199386000</v>
      </c>
      <c r="F39" s="100">
        <v>199386000</v>
      </c>
      <c r="G39" s="100">
        <v>11747628</v>
      </c>
      <c r="H39" s="100">
        <v>37121155</v>
      </c>
      <c r="I39" s="100">
        <v>33145756</v>
      </c>
      <c r="J39" s="100">
        <v>11747628</v>
      </c>
      <c r="K39" s="100">
        <v>32319414</v>
      </c>
      <c r="L39" s="100">
        <v>22765842</v>
      </c>
      <c r="M39" s="100">
        <v>5541078</v>
      </c>
      <c r="N39" s="100">
        <v>32319414</v>
      </c>
      <c r="O39" s="100">
        <v>16636953</v>
      </c>
      <c r="P39" s="100">
        <v>-39187311</v>
      </c>
      <c r="Q39" s="100">
        <v>-52197216</v>
      </c>
      <c r="R39" s="100">
        <v>16636953</v>
      </c>
      <c r="S39" s="100"/>
      <c r="T39" s="100"/>
      <c r="U39" s="100"/>
      <c r="V39" s="100"/>
      <c r="W39" s="100">
        <v>11747628</v>
      </c>
      <c r="X39" s="100">
        <v>199386000</v>
      </c>
      <c r="Y39" s="100">
        <v>-187638372</v>
      </c>
      <c r="Z39" s="137">
        <v>-94.11</v>
      </c>
      <c r="AA39" s="102">
        <v>199386000</v>
      </c>
    </row>
    <row r="40" spans="1:27" ht="12.75">
      <c r="A40" s="269" t="s">
        <v>201</v>
      </c>
      <c r="B40" s="256"/>
      <c r="C40" s="257">
        <v>205722007</v>
      </c>
      <c r="D40" s="257"/>
      <c r="E40" s="258">
        <v>176263172</v>
      </c>
      <c r="F40" s="259">
        <v>176263172</v>
      </c>
      <c r="G40" s="259">
        <v>37121155</v>
      </c>
      <c r="H40" s="259">
        <v>33145756</v>
      </c>
      <c r="I40" s="259">
        <v>32319414</v>
      </c>
      <c r="J40" s="259">
        <v>32319414</v>
      </c>
      <c r="K40" s="259">
        <v>22765842</v>
      </c>
      <c r="L40" s="259">
        <v>5541078</v>
      </c>
      <c r="M40" s="259">
        <v>16636953</v>
      </c>
      <c r="N40" s="259">
        <v>16636953</v>
      </c>
      <c r="O40" s="259">
        <v>-39187311</v>
      </c>
      <c r="P40" s="259">
        <v>-52197216</v>
      </c>
      <c r="Q40" s="259">
        <v>-63877087</v>
      </c>
      <c r="R40" s="259">
        <v>-63877087</v>
      </c>
      <c r="S40" s="259"/>
      <c r="T40" s="259"/>
      <c r="U40" s="259"/>
      <c r="V40" s="259"/>
      <c r="W40" s="259">
        <v>-63877087</v>
      </c>
      <c r="X40" s="259">
        <v>211956052</v>
      </c>
      <c r="Y40" s="259">
        <v>-275833139</v>
      </c>
      <c r="Z40" s="260">
        <v>-130.14</v>
      </c>
      <c r="AA40" s="261">
        <v>176263172</v>
      </c>
    </row>
    <row r="41" spans="1:27" ht="12.75">
      <c r="A41" s="118" t="s">
        <v>288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267" t="s">
        <v>297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202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203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2.75">
      <c r="A5" s="290" t="s">
        <v>204</v>
      </c>
      <c r="B5" s="136"/>
      <c r="C5" s="108">
        <f aca="true" t="shared" si="0" ref="C5:Y5">SUM(C11:C18)</f>
        <v>70730962</v>
      </c>
      <c r="D5" s="200">
        <f t="shared" si="0"/>
        <v>0</v>
      </c>
      <c r="E5" s="106">
        <f t="shared" si="0"/>
        <v>73870000</v>
      </c>
      <c r="F5" s="106">
        <f t="shared" si="0"/>
        <v>73870000</v>
      </c>
      <c r="G5" s="106">
        <f t="shared" si="0"/>
        <v>583256</v>
      </c>
      <c r="H5" s="106">
        <f t="shared" si="0"/>
        <v>1213083</v>
      </c>
      <c r="I5" s="106">
        <f t="shared" si="0"/>
        <v>9346595</v>
      </c>
      <c r="J5" s="106">
        <f t="shared" si="0"/>
        <v>11142934</v>
      </c>
      <c r="K5" s="106">
        <f t="shared" si="0"/>
        <v>8900551</v>
      </c>
      <c r="L5" s="106">
        <f t="shared" si="0"/>
        <v>7047213</v>
      </c>
      <c r="M5" s="106">
        <f t="shared" si="0"/>
        <v>2500395</v>
      </c>
      <c r="N5" s="106">
        <f t="shared" si="0"/>
        <v>18448159</v>
      </c>
      <c r="O5" s="106">
        <f t="shared" si="0"/>
        <v>3482609</v>
      </c>
      <c r="P5" s="106">
        <f t="shared" si="0"/>
        <v>1298304</v>
      </c>
      <c r="Q5" s="106">
        <f t="shared" si="0"/>
        <v>16941240</v>
      </c>
      <c r="R5" s="106">
        <f t="shared" si="0"/>
        <v>21722153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51313246</v>
      </c>
      <c r="X5" s="106">
        <f t="shared" si="0"/>
        <v>55402500</v>
      </c>
      <c r="Y5" s="106">
        <f t="shared" si="0"/>
        <v>-4089254</v>
      </c>
      <c r="Z5" s="201">
        <f>+IF(X5&lt;&gt;0,+(Y5/X5)*100,0)</f>
        <v>-7.380991832498533</v>
      </c>
      <c r="AA5" s="199">
        <f>SUM(AA11:AA18)</f>
        <v>73870000</v>
      </c>
    </row>
    <row r="6" spans="1:27" ht="12.75">
      <c r="A6" s="291" t="s">
        <v>205</v>
      </c>
      <c r="B6" s="142"/>
      <c r="C6" s="62"/>
      <c r="D6" s="156"/>
      <c r="E6" s="60">
        <v>73870000</v>
      </c>
      <c r="F6" s="60">
        <v>73870000</v>
      </c>
      <c r="G6" s="60">
        <v>583256</v>
      </c>
      <c r="H6" s="60">
        <v>1213083</v>
      </c>
      <c r="I6" s="60">
        <v>6365073</v>
      </c>
      <c r="J6" s="60">
        <v>8161412</v>
      </c>
      <c r="K6" s="60">
        <v>8253916</v>
      </c>
      <c r="L6" s="60">
        <v>6898599</v>
      </c>
      <c r="M6" s="60">
        <v>2355880</v>
      </c>
      <c r="N6" s="60">
        <v>17508395</v>
      </c>
      <c r="O6" s="60">
        <v>844084</v>
      </c>
      <c r="P6" s="60">
        <v>1219967</v>
      </c>
      <c r="Q6" s="60">
        <v>16834955</v>
      </c>
      <c r="R6" s="60">
        <v>18899006</v>
      </c>
      <c r="S6" s="60"/>
      <c r="T6" s="60"/>
      <c r="U6" s="60"/>
      <c r="V6" s="60"/>
      <c r="W6" s="60">
        <v>44568813</v>
      </c>
      <c r="X6" s="60">
        <v>55402500</v>
      </c>
      <c r="Y6" s="60">
        <v>-10833687</v>
      </c>
      <c r="Z6" s="140">
        <v>-19.55</v>
      </c>
      <c r="AA6" s="155">
        <v>73870000</v>
      </c>
    </row>
    <row r="7" spans="1:27" ht="12.75">
      <c r="A7" s="291" t="s">
        <v>206</v>
      </c>
      <c r="B7" s="142"/>
      <c r="C7" s="62"/>
      <c r="D7" s="156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155"/>
    </row>
    <row r="8" spans="1:27" ht="12.75">
      <c r="A8" s="291" t="s">
        <v>207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2.75">
      <c r="A9" s="291" t="s">
        <v>208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2.75">
      <c r="A10" s="291" t="s">
        <v>209</v>
      </c>
      <c r="B10" s="142"/>
      <c r="C10" s="62">
        <v>52511380</v>
      </c>
      <c r="D10" s="156"/>
      <c r="E10" s="60"/>
      <c r="F10" s="60"/>
      <c r="G10" s="60"/>
      <c r="H10" s="60"/>
      <c r="I10" s="60">
        <v>2981522</v>
      </c>
      <c r="J10" s="60">
        <v>2981522</v>
      </c>
      <c r="K10" s="60">
        <v>80800</v>
      </c>
      <c r="L10" s="60">
        <v>49250</v>
      </c>
      <c r="M10" s="60">
        <v>62915</v>
      </c>
      <c r="N10" s="60">
        <v>192965</v>
      </c>
      <c r="O10" s="60">
        <v>2556925</v>
      </c>
      <c r="P10" s="60"/>
      <c r="Q10" s="60"/>
      <c r="R10" s="60">
        <v>2556925</v>
      </c>
      <c r="S10" s="60"/>
      <c r="T10" s="60"/>
      <c r="U10" s="60"/>
      <c r="V10" s="60"/>
      <c r="W10" s="60">
        <v>5731412</v>
      </c>
      <c r="X10" s="60"/>
      <c r="Y10" s="60">
        <v>5731412</v>
      </c>
      <c r="Z10" s="140"/>
      <c r="AA10" s="155"/>
    </row>
    <row r="11" spans="1:27" ht="12.75">
      <c r="A11" s="292" t="s">
        <v>210</v>
      </c>
      <c r="B11" s="142"/>
      <c r="C11" s="293">
        <f aca="true" t="shared" si="1" ref="C11:Y11">SUM(C6:C10)</f>
        <v>52511380</v>
      </c>
      <c r="D11" s="294">
        <f t="shared" si="1"/>
        <v>0</v>
      </c>
      <c r="E11" s="295">
        <f t="shared" si="1"/>
        <v>73870000</v>
      </c>
      <c r="F11" s="295">
        <f t="shared" si="1"/>
        <v>73870000</v>
      </c>
      <c r="G11" s="295">
        <f t="shared" si="1"/>
        <v>583256</v>
      </c>
      <c r="H11" s="295">
        <f t="shared" si="1"/>
        <v>1213083</v>
      </c>
      <c r="I11" s="295">
        <f t="shared" si="1"/>
        <v>9346595</v>
      </c>
      <c r="J11" s="295">
        <f t="shared" si="1"/>
        <v>11142934</v>
      </c>
      <c r="K11" s="295">
        <f t="shared" si="1"/>
        <v>8334716</v>
      </c>
      <c r="L11" s="295">
        <f t="shared" si="1"/>
        <v>6947849</v>
      </c>
      <c r="M11" s="295">
        <f t="shared" si="1"/>
        <v>2418795</v>
      </c>
      <c r="N11" s="295">
        <f t="shared" si="1"/>
        <v>17701360</v>
      </c>
      <c r="O11" s="295">
        <f t="shared" si="1"/>
        <v>3401009</v>
      </c>
      <c r="P11" s="295">
        <f t="shared" si="1"/>
        <v>1219967</v>
      </c>
      <c r="Q11" s="295">
        <f t="shared" si="1"/>
        <v>16834955</v>
      </c>
      <c r="R11" s="295">
        <f t="shared" si="1"/>
        <v>21455931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50300225</v>
      </c>
      <c r="X11" s="295">
        <f t="shared" si="1"/>
        <v>55402500</v>
      </c>
      <c r="Y11" s="295">
        <f t="shared" si="1"/>
        <v>-5102275</v>
      </c>
      <c r="Z11" s="296">
        <f>+IF(X11&lt;&gt;0,+(Y11/X11)*100,0)</f>
        <v>-9.209467081810388</v>
      </c>
      <c r="AA11" s="297">
        <f>SUM(AA6:AA10)</f>
        <v>73870000</v>
      </c>
    </row>
    <row r="12" spans="1:27" ht="12.75">
      <c r="A12" s="298" t="s">
        <v>211</v>
      </c>
      <c r="B12" s="136"/>
      <c r="C12" s="62"/>
      <c r="D12" s="156"/>
      <c r="E12" s="60"/>
      <c r="F12" s="60"/>
      <c r="G12" s="60"/>
      <c r="H12" s="60"/>
      <c r="I12" s="60"/>
      <c r="J12" s="60"/>
      <c r="K12" s="60"/>
      <c r="L12" s="60"/>
      <c r="M12" s="60">
        <v>81600</v>
      </c>
      <c r="N12" s="60">
        <v>81600</v>
      </c>
      <c r="O12" s="60">
        <v>81600</v>
      </c>
      <c r="P12" s="60"/>
      <c r="Q12" s="60"/>
      <c r="R12" s="60">
        <v>81600</v>
      </c>
      <c r="S12" s="60"/>
      <c r="T12" s="60"/>
      <c r="U12" s="60"/>
      <c r="V12" s="60"/>
      <c r="W12" s="60">
        <v>163200</v>
      </c>
      <c r="X12" s="60"/>
      <c r="Y12" s="60">
        <v>163200</v>
      </c>
      <c r="Z12" s="140"/>
      <c r="AA12" s="155"/>
    </row>
    <row r="13" spans="1:27" ht="12.75">
      <c r="A13" s="298" t="s">
        <v>212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2.75">
      <c r="A14" s="298" t="s">
        <v>213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2.75">
      <c r="A15" s="298" t="s">
        <v>214</v>
      </c>
      <c r="B15" s="136" t="s">
        <v>138</v>
      </c>
      <c r="C15" s="62">
        <v>18219582</v>
      </c>
      <c r="D15" s="156"/>
      <c r="E15" s="60"/>
      <c r="F15" s="60"/>
      <c r="G15" s="60"/>
      <c r="H15" s="60"/>
      <c r="I15" s="60"/>
      <c r="J15" s="60"/>
      <c r="K15" s="60">
        <v>565835</v>
      </c>
      <c r="L15" s="60">
        <v>99364</v>
      </c>
      <c r="M15" s="60"/>
      <c r="N15" s="60">
        <v>665199</v>
      </c>
      <c r="O15" s="60"/>
      <c r="P15" s="60">
        <v>78337</v>
      </c>
      <c r="Q15" s="60">
        <v>43585</v>
      </c>
      <c r="R15" s="60">
        <v>121922</v>
      </c>
      <c r="S15" s="60"/>
      <c r="T15" s="60"/>
      <c r="U15" s="60"/>
      <c r="V15" s="60"/>
      <c r="W15" s="60">
        <v>787121</v>
      </c>
      <c r="X15" s="60"/>
      <c r="Y15" s="60">
        <v>787121</v>
      </c>
      <c r="Z15" s="140"/>
      <c r="AA15" s="155"/>
    </row>
    <row r="16" spans="1:27" ht="12.75">
      <c r="A16" s="299" t="s">
        <v>215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2.75">
      <c r="A17" s="298" t="s">
        <v>216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2.75">
      <c r="A18" s="298" t="s">
        <v>217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>
        <v>62700</v>
      </c>
      <c r="R18" s="82">
        <v>62700</v>
      </c>
      <c r="S18" s="82"/>
      <c r="T18" s="82"/>
      <c r="U18" s="82"/>
      <c r="V18" s="82"/>
      <c r="W18" s="82">
        <v>62700</v>
      </c>
      <c r="X18" s="82"/>
      <c r="Y18" s="82">
        <v>62700</v>
      </c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2.75">
      <c r="A20" s="290" t="s">
        <v>218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200000</v>
      </c>
      <c r="F20" s="100">
        <f t="shared" si="2"/>
        <v>200000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150000</v>
      </c>
      <c r="Y20" s="100">
        <f t="shared" si="2"/>
        <v>-150000</v>
      </c>
      <c r="Z20" s="137">
        <f>+IF(X20&lt;&gt;0,+(Y20/X20)*100,0)</f>
        <v>-100</v>
      </c>
      <c r="AA20" s="153">
        <f>SUM(AA26:AA33)</f>
        <v>200000</v>
      </c>
    </row>
    <row r="21" spans="1:27" ht="12.75">
      <c r="A21" s="291" t="s">
        <v>205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2.75">
      <c r="A22" s="291" t="s">
        <v>206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2.75">
      <c r="A23" s="291" t="s">
        <v>207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2.75">
      <c r="A24" s="291" t="s">
        <v>208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2.75">
      <c r="A25" s="291" t="s">
        <v>209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2.75">
      <c r="A26" s="292" t="s">
        <v>210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2.75">
      <c r="A27" s="298" t="s">
        <v>211</v>
      </c>
      <c r="B27" s="147"/>
      <c r="C27" s="62"/>
      <c r="D27" s="156"/>
      <c r="E27" s="60">
        <v>200000</v>
      </c>
      <c r="F27" s="60">
        <v>200000</v>
      </c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>
        <v>150000</v>
      </c>
      <c r="Y27" s="60">
        <v>-150000</v>
      </c>
      <c r="Z27" s="140">
        <v>-100</v>
      </c>
      <c r="AA27" s="155">
        <v>200000</v>
      </c>
    </row>
    <row r="28" spans="1:27" ht="12.75">
      <c r="A28" s="298" t="s">
        <v>212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2.75">
      <c r="A29" s="298" t="s">
        <v>213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2.75">
      <c r="A30" s="298" t="s">
        <v>214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2.75">
      <c r="A31" s="299" t="s">
        <v>215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2.75">
      <c r="A32" s="298" t="s">
        <v>216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2.75">
      <c r="A33" s="298" t="s">
        <v>217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2.75">
      <c r="A35" s="290" t="s">
        <v>219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2.75">
      <c r="A36" s="291" t="s">
        <v>205</v>
      </c>
      <c r="B36" s="142"/>
      <c r="C36" s="62">
        <f aca="true" t="shared" si="4" ref="C36:Y40">C6+C21</f>
        <v>0</v>
      </c>
      <c r="D36" s="156">
        <f t="shared" si="4"/>
        <v>0</v>
      </c>
      <c r="E36" s="60">
        <f t="shared" si="4"/>
        <v>73870000</v>
      </c>
      <c r="F36" s="60">
        <f t="shared" si="4"/>
        <v>73870000</v>
      </c>
      <c r="G36" s="60">
        <f t="shared" si="4"/>
        <v>583256</v>
      </c>
      <c r="H36" s="60">
        <f t="shared" si="4"/>
        <v>1213083</v>
      </c>
      <c r="I36" s="60">
        <f t="shared" si="4"/>
        <v>6365073</v>
      </c>
      <c r="J36" s="60">
        <f t="shared" si="4"/>
        <v>8161412</v>
      </c>
      <c r="K36" s="60">
        <f t="shared" si="4"/>
        <v>8253916</v>
      </c>
      <c r="L36" s="60">
        <f t="shared" si="4"/>
        <v>6898599</v>
      </c>
      <c r="M36" s="60">
        <f t="shared" si="4"/>
        <v>2355880</v>
      </c>
      <c r="N36" s="60">
        <f t="shared" si="4"/>
        <v>17508395</v>
      </c>
      <c r="O36" s="60">
        <f t="shared" si="4"/>
        <v>844084</v>
      </c>
      <c r="P36" s="60">
        <f t="shared" si="4"/>
        <v>1219967</v>
      </c>
      <c r="Q36" s="60">
        <f t="shared" si="4"/>
        <v>16834955</v>
      </c>
      <c r="R36" s="60">
        <f t="shared" si="4"/>
        <v>18899006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44568813</v>
      </c>
      <c r="X36" s="60">
        <f t="shared" si="4"/>
        <v>55402500</v>
      </c>
      <c r="Y36" s="60">
        <f t="shared" si="4"/>
        <v>-10833687</v>
      </c>
      <c r="Z36" s="140">
        <f aca="true" t="shared" si="5" ref="Z36:Z49">+IF(X36&lt;&gt;0,+(Y36/X36)*100,0)</f>
        <v>-19.554509273047245</v>
      </c>
      <c r="AA36" s="155">
        <f>AA6+AA21</f>
        <v>73870000</v>
      </c>
    </row>
    <row r="37" spans="1:27" ht="12.75">
      <c r="A37" s="291" t="s">
        <v>206</v>
      </c>
      <c r="B37" s="142"/>
      <c r="C37" s="62">
        <f t="shared" si="4"/>
        <v>0</v>
      </c>
      <c r="D37" s="156">
        <f t="shared" si="4"/>
        <v>0</v>
      </c>
      <c r="E37" s="60">
        <f t="shared" si="4"/>
        <v>0</v>
      </c>
      <c r="F37" s="60">
        <f t="shared" si="4"/>
        <v>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0</v>
      </c>
      <c r="X37" s="60">
        <f t="shared" si="4"/>
        <v>0</v>
      </c>
      <c r="Y37" s="60">
        <f t="shared" si="4"/>
        <v>0</v>
      </c>
      <c r="Z37" s="140">
        <f t="shared" si="5"/>
        <v>0</v>
      </c>
      <c r="AA37" s="155">
        <f>AA7+AA22</f>
        <v>0</v>
      </c>
    </row>
    <row r="38" spans="1:27" ht="12.75">
      <c r="A38" s="291" t="s">
        <v>207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2.75">
      <c r="A39" s="291" t="s">
        <v>208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2.75">
      <c r="A40" s="291" t="s">
        <v>209</v>
      </c>
      <c r="B40" s="142"/>
      <c r="C40" s="62">
        <f t="shared" si="4"/>
        <v>52511380</v>
      </c>
      <c r="D40" s="156">
        <f t="shared" si="4"/>
        <v>0</v>
      </c>
      <c r="E40" s="60">
        <f t="shared" si="4"/>
        <v>0</v>
      </c>
      <c r="F40" s="60">
        <f t="shared" si="4"/>
        <v>0</v>
      </c>
      <c r="G40" s="60">
        <f t="shared" si="4"/>
        <v>0</v>
      </c>
      <c r="H40" s="60">
        <f t="shared" si="4"/>
        <v>0</v>
      </c>
      <c r="I40" s="60">
        <f t="shared" si="4"/>
        <v>2981522</v>
      </c>
      <c r="J40" s="60">
        <f t="shared" si="4"/>
        <v>2981522</v>
      </c>
      <c r="K40" s="60">
        <f t="shared" si="4"/>
        <v>80800</v>
      </c>
      <c r="L40" s="60">
        <f t="shared" si="4"/>
        <v>49250</v>
      </c>
      <c r="M40" s="60">
        <f t="shared" si="4"/>
        <v>62915</v>
      </c>
      <c r="N40" s="60">
        <f t="shared" si="4"/>
        <v>192965</v>
      </c>
      <c r="O40" s="60">
        <f t="shared" si="4"/>
        <v>2556925</v>
      </c>
      <c r="P40" s="60">
        <f t="shared" si="4"/>
        <v>0</v>
      </c>
      <c r="Q40" s="60">
        <f t="shared" si="4"/>
        <v>0</v>
      </c>
      <c r="R40" s="60">
        <f t="shared" si="4"/>
        <v>2556925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5731412</v>
      </c>
      <c r="X40" s="60">
        <f t="shared" si="4"/>
        <v>0</v>
      </c>
      <c r="Y40" s="60">
        <f t="shared" si="4"/>
        <v>5731412</v>
      </c>
      <c r="Z40" s="140">
        <f t="shared" si="5"/>
        <v>0</v>
      </c>
      <c r="AA40" s="155">
        <f>AA10+AA25</f>
        <v>0</v>
      </c>
    </row>
    <row r="41" spans="1:27" ht="12.75">
      <c r="A41" s="292" t="s">
        <v>210</v>
      </c>
      <c r="B41" s="142"/>
      <c r="C41" s="293">
        <f aca="true" t="shared" si="6" ref="C41:Y41">SUM(C36:C40)</f>
        <v>52511380</v>
      </c>
      <c r="D41" s="294">
        <f t="shared" si="6"/>
        <v>0</v>
      </c>
      <c r="E41" s="295">
        <f t="shared" si="6"/>
        <v>73870000</v>
      </c>
      <c r="F41" s="295">
        <f t="shared" si="6"/>
        <v>73870000</v>
      </c>
      <c r="G41" s="295">
        <f t="shared" si="6"/>
        <v>583256</v>
      </c>
      <c r="H41" s="295">
        <f t="shared" si="6"/>
        <v>1213083</v>
      </c>
      <c r="I41" s="295">
        <f t="shared" si="6"/>
        <v>9346595</v>
      </c>
      <c r="J41" s="295">
        <f t="shared" si="6"/>
        <v>11142934</v>
      </c>
      <c r="K41" s="295">
        <f t="shared" si="6"/>
        <v>8334716</v>
      </c>
      <c r="L41" s="295">
        <f t="shared" si="6"/>
        <v>6947849</v>
      </c>
      <c r="M41" s="295">
        <f t="shared" si="6"/>
        <v>2418795</v>
      </c>
      <c r="N41" s="295">
        <f t="shared" si="6"/>
        <v>17701360</v>
      </c>
      <c r="O41" s="295">
        <f t="shared" si="6"/>
        <v>3401009</v>
      </c>
      <c r="P41" s="295">
        <f t="shared" si="6"/>
        <v>1219967</v>
      </c>
      <c r="Q41" s="295">
        <f t="shared" si="6"/>
        <v>16834955</v>
      </c>
      <c r="R41" s="295">
        <f t="shared" si="6"/>
        <v>21455931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50300225</v>
      </c>
      <c r="X41" s="295">
        <f t="shared" si="6"/>
        <v>55402500</v>
      </c>
      <c r="Y41" s="295">
        <f t="shared" si="6"/>
        <v>-5102275</v>
      </c>
      <c r="Z41" s="296">
        <f t="shared" si="5"/>
        <v>-9.209467081810388</v>
      </c>
      <c r="AA41" s="297">
        <f>SUM(AA36:AA40)</f>
        <v>73870000</v>
      </c>
    </row>
    <row r="42" spans="1:27" ht="12.75">
      <c r="A42" s="298" t="s">
        <v>211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200000</v>
      </c>
      <c r="F42" s="54">
        <f t="shared" si="7"/>
        <v>200000</v>
      </c>
      <c r="G42" s="54">
        <f t="shared" si="7"/>
        <v>0</v>
      </c>
      <c r="H42" s="54">
        <f t="shared" si="7"/>
        <v>0</v>
      </c>
      <c r="I42" s="54">
        <f t="shared" si="7"/>
        <v>0</v>
      </c>
      <c r="J42" s="54">
        <f t="shared" si="7"/>
        <v>0</v>
      </c>
      <c r="K42" s="54">
        <f t="shared" si="7"/>
        <v>0</v>
      </c>
      <c r="L42" s="54">
        <f t="shared" si="7"/>
        <v>0</v>
      </c>
      <c r="M42" s="54">
        <f t="shared" si="7"/>
        <v>81600</v>
      </c>
      <c r="N42" s="54">
        <f t="shared" si="7"/>
        <v>81600</v>
      </c>
      <c r="O42" s="54">
        <f t="shared" si="7"/>
        <v>81600</v>
      </c>
      <c r="P42" s="54">
        <f t="shared" si="7"/>
        <v>0</v>
      </c>
      <c r="Q42" s="54">
        <f t="shared" si="7"/>
        <v>0</v>
      </c>
      <c r="R42" s="54">
        <f t="shared" si="7"/>
        <v>81600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163200</v>
      </c>
      <c r="X42" s="54">
        <f t="shared" si="7"/>
        <v>150000</v>
      </c>
      <c r="Y42" s="54">
        <f t="shared" si="7"/>
        <v>13200</v>
      </c>
      <c r="Z42" s="184">
        <f t="shared" si="5"/>
        <v>8.799999999999999</v>
      </c>
      <c r="AA42" s="130">
        <f aca="true" t="shared" si="8" ref="AA42:AA48">AA12+AA27</f>
        <v>200000</v>
      </c>
    </row>
    <row r="43" spans="1:27" ht="12.75">
      <c r="A43" s="298" t="s">
        <v>212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2.75">
      <c r="A44" s="298" t="s">
        <v>213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2.75">
      <c r="A45" s="298" t="s">
        <v>214</v>
      </c>
      <c r="B45" s="136" t="s">
        <v>138</v>
      </c>
      <c r="C45" s="95">
        <f t="shared" si="7"/>
        <v>18219582</v>
      </c>
      <c r="D45" s="129">
        <f t="shared" si="7"/>
        <v>0</v>
      </c>
      <c r="E45" s="54">
        <f t="shared" si="7"/>
        <v>0</v>
      </c>
      <c r="F45" s="54">
        <f t="shared" si="7"/>
        <v>0</v>
      </c>
      <c r="G45" s="54">
        <f t="shared" si="7"/>
        <v>0</v>
      </c>
      <c r="H45" s="54">
        <f t="shared" si="7"/>
        <v>0</v>
      </c>
      <c r="I45" s="54">
        <f t="shared" si="7"/>
        <v>0</v>
      </c>
      <c r="J45" s="54">
        <f t="shared" si="7"/>
        <v>0</v>
      </c>
      <c r="K45" s="54">
        <f t="shared" si="7"/>
        <v>565835</v>
      </c>
      <c r="L45" s="54">
        <f t="shared" si="7"/>
        <v>99364</v>
      </c>
      <c r="M45" s="54">
        <f t="shared" si="7"/>
        <v>0</v>
      </c>
      <c r="N45" s="54">
        <f t="shared" si="7"/>
        <v>665199</v>
      </c>
      <c r="O45" s="54">
        <f t="shared" si="7"/>
        <v>0</v>
      </c>
      <c r="P45" s="54">
        <f t="shared" si="7"/>
        <v>78337</v>
      </c>
      <c r="Q45" s="54">
        <f t="shared" si="7"/>
        <v>43585</v>
      </c>
      <c r="R45" s="54">
        <f t="shared" si="7"/>
        <v>121922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787121</v>
      </c>
      <c r="X45" s="54">
        <f t="shared" si="7"/>
        <v>0</v>
      </c>
      <c r="Y45" s="54">
        <f t="shared" si="7"/>
        <v>787121</v>
      </c>
      <c r="Z45" s="184">
        <f t="shared" si="5"/>
        <v>0</v>
      </c>
      <c r="AA45" s="130">
        <f t="shared" si="8"/>
        <v>0</v>
      </c>
    </row>
    <row r="46" spans="1:27" ht="12.75">
      <c r="A46" s="299" t="s">
        <v>215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2.75">
      <c r="A47" s="298" t="s">
        <v>216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2.75">
      <c r="A48" s="298" t="s">
        <v>217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62700</v>
      </c>
      <c r="R48" s="54">
        <f t="shared" si="7"/>
        <v>62700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62700</v>
      </c>
      <c r="X48" s="54">
        <f t="shared" si="7"/>
        <v>0</v>
      </c>
      <c r="Y48" s="54">
        <f t="shared" si="7"/>
        <v>62700</v>
      </c>
      <c r="Z48" s="184">
        <f t="shared" si="5"/>
        <v>0</v>
      </c>
      <c r="AA48" s="130">
        <f t="shared" si="8"/>
        <v>0</v>
      </c>
    </row>
    <row r="49" spans="1:27" ht="12.75">
      <c r="A49" s="308" t="s">
        <v>220</v>
      </c>
      <c r="B49" s="149"/>
      <c r="C49" s="239">
        <f aca="true" t="shared" si="9" ref="C49:Y49">SUM(C41:C48)</f>
        <v>70730962</v>
      </c>
      <c r="D49" s="218">
        <f t="shared" si="9"/>
        <v>0</v>
      </c>
      <c r="E49" s="220">
        <f t="shared" si="9"/>
        <v>74070000</v>
      </c>
      <c r="F49" s="220">
        <f t="shared" si="9"/>
        <v>74070000</v>
      </c>
      <c r="G49" s="220">
        <f t="shared" si="9"/>
        <v>583256</v>
      </c>
      <c r="H49" s="220">
        <f t="shared" si="9"/>
        <v>1213083</v>
      </c>
      <c r="I49" s="220">
        <f t="shared" si="9"/>
        <v>9346595</v>
      </c>
      <c r="J49" s="220">
        <f t="shared" si="9"/>
        <v>11142934</v>
      </c>
      <c r="K49" s="220">
        <f t="shared" si="9"/>
        <v>8900551</v>
      </c>
      <c r="L49" s="220">
        <f t="shared" si="9"/>
        <v>7047213</v>
      </c>
      <c r="M49" s="220">
        <f t="shared" si="9"/>
        <v>2500395</v>
      </c>
      <c r="N49" s="220">
        <f t="shared" si="9"/>
        <v>18448159</v>
      </c>
      <c r="O49" s="220">
        <f t="shared" si="9"/>
        <v>3482609</v>
      </c>
      <c r="P49" s="220">
        <f t="shared" si="9"/>
        <v>1298304</v>
      </c>
      <c r="Q49" s="220">
        <f t="shared" si="9"/>
        <v>16941240</v>
      </c>
      <c r="R49" s="220">
        <f t="shared" si="9"/>
        <v>21722153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51313246</v>
      </c>
      <c r="X49" s="220">
        <f t="shared" si="9"/>
        <v>55552500</v>
      </c>
      <c r="Y49" s="220">
        <f t="shared" si="9"/>
        <v>-4239254</v>
      </c>
      <c r="Z49" s="221">
        <f t="shared" si="5"/>
        <v>-7.631076909230007</v>
      </c>
      <c r="AA49" s="222">
        <f>SUM(AA41:AA48)</f>
        <v>74070000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2.75">
      <c r="A51" s="309" t="s">
        <v>221</v>
      </c>
      <c r="B51" s="136"/>
      <c r="C51" s="95">
        <f aca="true" t="shared" si="10" ref="C51:Y51">SUM(C57:C61)</f>
        <v>20441816</v>
      </c>
      <c r="D51" s="129">
        <f t="shared" si="10"/>
        <v>0</v>
      </c>
      <c r="E51" s="54">
        <f t="shared" si="10"/>
        <v>0</v>
      </c>
      <c r="F51" s="54">
        <f t="shared" si="10"/>
        <v>0</v>
      </c>
      <c r="G51" s="54">
        <f t="shared" si="10"/>
        <v>0</v>
      </c>
      <c r="H51" s="54">
        <f t="shared" si="10"/>
        <v>0</v>
      </c>
      <c r="I51" s="54">
        <f t="shared" si="10"/>
        <v>107542</v>
      </c>
      <c r="J51" s="54">
        <f t="shared" si="10"/>
        <v>107542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3752266</v>
      </c>
      <c r="Q51" s="54">
        <f t="shared" si="10"/>
        <v>1373878</v>
      </c>
      <c r="R51" s="54">
        <f t="shared" si="10"/>
        <v>5126144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5233686</v>
      </c>
      <c r="X51" s="54">
        <f t="shared" si="10"/>
        <v>0</v>
      </c>
      <c r="Y51" s="54">
        <f t="shared" si="10"/>
        <v>5233686</v>
      </c>
      <c r="Z51" s="184">
        <f>+IF(X51&lt;&gt;0,+(Y51/X51)*100,0)</f>
        <v>0</v>
      </c>
      <c r="AA51" s="130">
        <f>SUM(AA57:AA61)</f>
        <v>0</v>
      </c>
    </row>
    <row r="52" spans="1:27" ht="12.75">
      <c r="A52" s="310" t="s">
        <v>205</v>
      </c>
      <c r="B52" s="142"/>
      <c r="C52" s="62"/>
      <c r="D52" s="156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>
        <v>3375768</v>
      </c>
      <c r="Q52" s="60"/>
      <c r="R52" s="60">
        <v>3375768</v>
      </c>
      <c r="S52" s="60"/>
      <c r="T52" s="60"/>
      <c r="U52" s="60"/>
      <c r="V52" s="60"/>
      <c r="W52" s="60">
        <v>3375768</v>
      </c>
      <c r="X52" s="60"/>
      <c r="Y52" s="60">
        <v>3375768</v>
      </c>
      <c r="Z52" s="140"/>
      <c r="AA52" s="155"/>
    </row>
    <row r="53" spans="1:27" ht="12.75">
      <c r="A53" s="310" t="s">
        <v>206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2.75">
      <c r="A54" s="310" t="s">
        <v>207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2.75">
      <c r="A55" s="310" t="s">
        <v>208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2.75">
      <c r="A56" s="310" t="s">
        <v>209</v>
      </c>
      <c r="B56" s="142"/>
      <c r="C56" s="62">
        <v>20441816</v>
      </c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2.75">
      <c r="A57" s="138" t="s">
        <v>210</v>
      </c>
      <c r="B57" s="142"/>
      <c r="C57" s="293">
        <f aca="true" t="shared" si="11" ref="C57:Y57">SUM(C52:C56)</f>
        <v>20441816</v>
      </c>
      <c r="D57" s="294">
        <f t="shared" si="11"/>
        <v>0</v>
      </c>
      <c r="E57" s="295">
        <f t="shared" si="11"/>
        <v>0</v>
      </c>
      <c r="F57" s="295">
        <f t="shared" si="11"/>
        <v>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3375768</v>
      </c>
      <c r="Q57" s="295">
        <f t="shared" si="11"/>
        <v>0</v>
      </c>
      <c r="R57" s="295">
        <f t="shared" si="11"/>
        <v>3375768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3375768</v>
      </c>
      <c r="X57" s="295">
        <f t="shared" si="11"/>
        <v>0</v>
      </c>
      <c r="Y57" s="295">
        <f t="shared" si="11"/>
        <v>3375768</v>
      </c>
      <c r="Z57" s="296">
        <f>+IF(X57&lt;&gt;0,+(Y57/X57)*100,0)</f>
        <v>0</v>
      </c>
      <c r="AA57" s="297">
        <f>SUM(AA52:AA56)</f>
        <v>0</v>
      </c>
    </row>
    <row r="58" spans="1:27" ht="12.75">
      <c r="A58" s="311" t="s">
        <v>211</v>
      </c>
      <c r="B58" s="136"/>
      <c r="C58" s="62"/>
      <c r="D58" s="156"/>
      <c r="E58" s="60"/>
      <c r="F58" s="60"/>
      <c r="G58" s="60"/>
      <c r="H58" s="60"/>
      <c r="I58" s="60">
        <v>107542</v>
      </c>
      <c r="J58" s="60">
        <v>107542</v>
      </c>
      <c r="K58" s="60"/>
      <c r="L58" s="60"/>
      <c r="M58" s="60"/>
      <c r="N58" s="60"/>
      <c r="O58" s="60"/>
      <c r="P58" s="60">
        <v>17544</v>
      </c>
      <c r="Q58" s="60"/>
      <c r="R58" s="60">
        <v>17544</v>
      </c>
      <c r="S58" s="60"/>
      <c r="T58" s="60"/>
      <c r="U58" s="60"/>
      <c r="V58" s="60"/>
      <c r="W58" s="60">
        <v>125086</v>
      </c>
      <c r="X58" s="60"/>
      <c r="Y58" s="60">
        <v>125086</v>
      </c>
      <c r="Z58" s="140"/>
      <c r="AA58" s="155"/>
    </row>
    <row r="59" spans="1:27" ht="12.75">
      <c r="A59" s="311" t="s">
        <v>212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2.75">
      <c r="A60" s="311" t="s">
        <v>213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2.75">
      <c r="A61" s="311" t="s">
        <v>214</v>
      </c>
      <c r="B61" s="136" t="s">
        <v>222</v>
      </c>
      <c r="C61" s="62"/>
      <c r="D61" s="156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>
        <v>358954</v>
      </c>
      <c r="Q61" s="60">
        <v>1373878</v>
      </c>
      <c r="R61" s="60">
        <v>1732832</v>
      </c>
      <c r="S61" s="60"/>
      <c r="T61" s="60"/>
      <c r="U61" s="60"/>
      <c r="V61" s="60"/>
      <c r="W61" s="60">
        <v>1732832</v>
      </c>
      <c r="X61" s="60"/>
      <c r="Y61" s="60">
        <v>1732832</v>
      </c>
      <c r="Z61" s="140"/>
      <c r="AA61" s="155"/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2.75">
      <c r="A64" s="315" t="s">
        <v>223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2.7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2.75">
      <c r="A66" s="311" t="s">
        <v>224</v>
      </c>
      <c r="B66" s="316"/>
      <c r="C66" s="273">
        <v>20441816</v>
      </c>
      <c r="D66" s="274">
        <v>29548726</v>
      </c>
      <c r="E66" s="275"/>
      <c r="F66" s="275">
        <v>29548726</v>
      </c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>
        <v>22161545</v>
      </c>
      <c r="Y66" s="275">
        <v>-22161545</v>
      </c>
      <c r="Z66" s="140">
        <v>-100</v>
      </c>
      <c r="AA66" s="277"/>
    </row>
    <row r="67" spans="1:27" ht="12.75">
      <c r="A67" s="311" t="s">
        <v>225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2.75">
      <c r="A68" s="311" t="s">
        <v>43</v>
      </c>
      <c r="B68" s="316"/>
      <c r="C68" s="62"/>
      <c r="D68" s="156"/>
      <c r="E68" s="60"/>
      <c r="F68" s="60"/>
      <c r="G68" s="60"/>
      <c r="H68" s="60">
        <v>1140</v>
      </c>
      <c r="I68" s="60">
        <v>20526</v>
      </c>
      <c r="J68" s="60">
        <v>21666</v>
      </c>
      <c r="K68" s="60">
        <v>4510786</v>
      </c>
      <c r="L68" s="60">
        <v>4999330</v>
      </c>
      <c r="M68" s="60">
        <v>10540560</v>
      </c>
      <c r="N68" s="60">
        <v>20050676</v>
      </c>
      <c r="O68" s="60">
        <v>872625</v>
      </c>
      <c r="P68" s="60">
        <v>3752267</v>
      </c>
      <c r="Q68" s="60">
        <v>2205614</v>
      </c>
      <c r="R68" s="60">
        <v>6830506</v>
      </c>
      <c r="S68" s="60"/>
      <c r="T68" s="60"/>
      <c r="U68" s="60"/>
      <c r="V68" s="60"/>
      <c r="W68" s="60">
        <v>26902848</v>
      </c>
      <c r="X68" s="60"/>
      <c r="Y68" s="60">
        <v>26902848</v>
      </c>
      <c r="Z68" s="140"/>
      <c r="AA68" s="155"/>
    </row>
    <row r="69" spans="1:27" ht="12.75">
      <c r="A69" s="238" t="s">
        <v>226</v>
      </c>
      <c r="B69" s="149"/>
      <c r="C69" s="239">
        <f aca="true" t="shared" si="12" ref="C69:Y69">SUM(C65:C68)</f>
        <v>20441816</v>
      </c>
      <c r="D69" s="218">
        <f t="shared" si="12"/>
        <v>29548726</v>
      </c>
      <c r="E69" s="220">
        <f t="shared" si="12"/>
        <v>0</v>
      </c>
      <c r="F69" s="220">
        <f t="shared" si="12"/>
        <v>29548726</v>
      </c>
      <c r="G69" s="220">
        <f t="shared" si="12"/>
        <v>0</v>
      </c>
      <c r="H69" s="220">
        <f t="shared" si="12"/>
        <v>1140</v>
      </c>
      <c r="I69" s="220">
        <f t="shared" si="12"/>
        <v>20526</v>
      </c>
      <c r="J69" s="220">
        <f t="shared" si="12"/>
        <v>21666</v>
      </c>
      <c r="K69" s="220">
        <f t="shared" si="12"/>
        <v>4510786</v>
      </c>
      <c r="L69" s="220">
        <f t="shared" si="12"/>
        <v>4999330</v>
      </c>
      <c r="M69" s="220">
        <f t="shared" si="12"/>
        <v>10540560</v>
      </c>
      <c r="N69" s="220">
        <f t="shared" si="12"/>
        <v>20050676</v>
      </c>
      <c r="O69" s="220">
        <f t="shared" si="12"/>
        <v>872625</v>
      </c>
      <c r="P69" s="220">
        <f t="shared" si="12"/>
        <v>3752267</v>
      </c>
      <c r="Q69" s="220">
        <f t="shared" si="12"/>
        <v>2205614</v>
      </c>
      <c r="R69" s="220">
        <f t="shared" si="12"/>
        <v>6830506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26902848</v>
      </c>
      <c r="X69" s="220">
        <f t="shared" si="12"/>
        <v>22161545</v>
      </c>
      <c r="Y69" s="220">
        <f t="shared" si="12"/>
        <v>4741303</v>
      </c>
      <c r="Z69" s="221">
        <f>+IF(X69&lt;&gt;0,+(Y69/X69)*100,0)</f>
        <v>21.394280046810817</v>
      </c>
      <c r="AA69" s="222">
        <f>SUM(AA65:AA68)</f>
        <v>0</v>
      </c>
    </row>
    <row r="70" spans="1:27" ht="12.75">
      <c r="A70" s="272" t="s">
        <v>288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2.75">
      <c r="A71" s="267" t="s">
        <v>299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2.75">
      <c r="A72" s="267" t="s">
        <v>300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2.75">
      <c r="A73" s="223" t="s">
        <v>301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2.7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227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228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52511380</v>
      </c>
      <c r="D5" s="357">
        <f t="shared" si="0"/>
        <v>0</v>
      </c>
      <c r="E5" s="356">
        <f t="shared" si="0"/>
        <v>73870000</v>
      </c>
      <c r="F5" s="358">
        <f t="shared" si="0"/>
        <v>73870000</v>
      </c>
      <c r="G5" s="358">
        <f t="shared" si="0"/>
        <v>583256</v>
      </c>
      <c r="H5" s="356">
        <f t="shared" si="0"/>
        <v>1213083</v>
      </c>
      <c r="I5" s="356">
        <f t="shared" si="0"/>
        <v>9346595</v>
      </c>
      <c r="J5" s="358">
        <f t="shared" si="0"/>
        <v>11142934</v>
      </c>
      <c r="K5" s="358">
        <f t="shared" si="0"/>
        <v>8334716</v>
      </c>
      <c r="L5" s="356">
        <f t="shared" si="0"/>
        <v>6947849</v>
      </c>
      <c r="M5" s="356">
        <f t="shared" si="0"/>
        <v>2418795</v>
      </c>
      <c r="N5" s="358">
        <f t="shared" si="0"/>
        <v>17701360</v>
      </c>
      <c r="O5" s="358">
        <f t="shared" si="0"/>
        <v>3401009</v>
      </c>
      <c r="P5" s="356">
        <f t="shared" si="0"/>
        <v>1219967</v>
      </c>
      <c r="Q5" s="356">
        <f t="shared" si="0"/>
        <v>16834955</v>
      </c>
      <c r="R5" s="358">
        <f t="shared" si="0"/>
        <v>21455931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50300225</v>
      </c>
      <c r="X5" s="356">
        <f t="shared" si="0"/>
        <v>55402500</v>
      </c>
      <c r="Y5" s="358">
        <f t="shared" si="0"/>
        <v>-5102275</v>
      </c>
      <c r="Z5" s="359">
        <f>+IF(X5&lt;&gt;0,+(Y5/X5)*100,0)</f>
        <v>-9.209467081810388</v>
      </c>
      <c r="AA5" s="360">
        <f>+AA6+AA8+AA11+AA13+AA15</f>
        <v>73870000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73870000</v>
      </c>
      <c r="F6" s="59">
        <f t="shared" si="1"/>
        <v>73870000</v>
      </c>
      <c r="G6" s="59">
        <f t="shared" si="1"/>
        <v>583256</v>
      </c>
      <c r="H6" s="60">
        <f t="shared" si="1"/>
        <v>1213083</v>
      </c>
      <c r="I6" s="60">
        <f t="shared" si="1"/>
        <v>6365073</v>
      </c>
      <c r="J6" s="59">
        <f t="shared" si="1"/>
        <v>8161412</v>
      </c>
      <c r="K6" s="59">
        <f t="shared" si="1"/>
        <v>8253916</v>
      </c>
      <c r="L6" s="60">
        <f t="shared" si="1"/>
        <v>6898599</v>
      </c>
      <c r="M6" s="60">
        <f t="shared" si="1"/>
        <v>2355880</v>
      </c>
      <c r="N6" s="59">
        <f t="shared" si="1"/>
        <v>17508395</v>
      </c>
      <c r="O6" s="59">
        <f t="shared" si="1"/>
        <v>844084</v>
      </c>
      <c r="P6" s="60">
        <f t="shared" si="1"/>
        <v>1219967</v>
      </c>
      <c r="Q6" s="60">
        <f t="shared" si="1"/>
        <v>16834955</v>
      </c>
      <c r="R6" s="59">
        <f t="shared" si="1"/>
        <v>18899006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44568813</v>
      </c>
      <c r="X6" s="60">
        <f t="shared" si="1"/>
        <v>55402500</v>
      </c>
      <c r="Y6" s="59">
        <f t="shared" si="1"/>
        <v>-10833687</v>
      </c>
      <c r="Z6" s="61">
        <f>+IF(X6&lt;&gt;0,+(Y6/X6)*100,0)</f>
        <v>-19.554509273047245</v>
      </c>
      <c r="AA6" s="62">
        <f t="shared" si="1"/>
        <v>73870000</v>
      </c>
    </row>
    <row r="7" spans="1:27" ht="12.75">
      <c r="A7" s="291" t="s">
        <v>229</v>
      </c>
      <c r="B7" s="142"/>
      <c r="C7" s="60"/>
      <c r="D7" s="340"/>
      <c r="E7" s="60">
        <v>73870000</v>
      </c>
      <c r="F7" s="59">
        <v>73870000</v>
      </c>
      <c r="G7" s="59">
        <v>583256</v>
      </c>
      <c r="H7" s="60">
        <v>1213083</v>
      </c>
      <c r="I7" s="60">
        <v>6365073</v>
      </c>
      <c r="J7" s="59">
        <v>8161412</v>
      </c>
      <c r="K7" s="59">
        <v>8253916</v>
      </c>
      <c r="L7" s="60">
        <v>6898599</v>
      </c>
      <c r="M7" s="60">
        <v>2355880</v>
      </c>
      <c r="N7" s="59">
        <v>17508395</v>
      </c>
      <c r="O7" s="59">
        <v>844084</v>
      </c>
      <c r="P7" s="60">
        <v>1219967</v>
      </c>
      <c r="Q7" s="60">
        <v>16834955</v>
      </c>
      <c r="R7" s="59">
        <v>18899006</v>
      </c>
      <c r="S7" s="59"/>
      <c r="T7" s="60"/>
      <c r="U7" s="60"/>
      <c r="V7" s="59"/>
      <c r="W7" s="59">
        <v>44568813</v>
      </c>
      <c r="X7" s="60">
        <v>55402500</v>
      </c>
      <c r="Y7" s="59">
        <v>-10833687</v>
      </c>
      <c r="Z7" s="61">
        <v>-19.55</v>
      </c>
      <c r="AA7" s="62">
        <v>73870000</v>
      </c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52511380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2981522</v>
      </c>
      <c r="J15" s="59">
        <f t="shared" si="5"/>
        <v>2981522</v>
      </c>
      <c r="K15" s="59">
        <f t="shared" si="5"/>
        <v>80800</v>
      </c>
      <c r="L15" s="60">
        <f t="shared" si="5"/>
        <v>49250</v>
      </c>
      <c r="M15" s="60">
        <f t="shared" si="5"/>
        <v>62915</v>
      </c>
      <c r="N15" s="59">
        <f t="shared" si="5"/>
        <v>192965</v>
      </c>
      <c r="O15" s="59">
        <f t="shared" si="5"/>
        <v>2556925</v>
      </c>
      <c r="P15" s="60">
        <f t="shared" si="5"/>
        <v>0</v>
      </c>
      <c r="Q15" s="60">
        <f t="shared" si="5"/>
        <v>0</v>
      </c>
      <c r="R15" s="59">
        <f t="shared" si="5"/>
        <v>2556925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5731412</v>
      </c>
      <c r="X15" s="60">
        <f t="shared" si="5"/>
        <v>0</v>
      </c>
      <c r="Y15" s="59">
        <f t="shared" si="5"/>
        <v>5731412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>
        <v>49250</v>
      </c>
      <c r="M17" s="60"/>
      <c r="N17" s="59">
        <v>49250</v>
      </c>
      <c r="O17" s="59"/>
      <c r="P17" s="60"/>
      <c r="Q17" s="60"/>
      <c r="R17" s="59"/>
      <c r="S17" s="59"/>
      <c r="T17" s="60"/>
      <c r="U17" s="60"/>
      <c r="V17" s="59"/>
      <c r="W17" s="59">
        <v>49250</v>
      </c>
      <c r="X17" s="60"/>
      <c r="Y17" s="59">
        <v>49250</v>
      </c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>
        <v>52511380</v>
      </c>
      <c r="D20" s="340"/>
      <c r="E20" s="60"/>
      <c r="F20" s="59"/>
      <c r="G20" s="59"/>
      <c r="H20" s="60"/>
      <c r="I20" s="60">
        <v>2981522</v>
      </c>
      <c r="J20" s="59">
        <v>2981522</v>
      </c>
      <c r="K20" s="59">
        <v>80800</v>
      </c>
      <c r="L20" s="60"/>
      <c r="M20" s="60">
        <v>62915</v>
      </c>
      <c r="N20" s="59">
        <v>143715</v>
      </c>
      <c r="O20" s="59">
        <v>2556925</v>
      </c>
      <c r="P20" s="60"/>
      <c r="Q20" s="60"/>
      <c r="R20" s="59">
        <v>2556925</v>
      </c>
      <c r="S20" s="59"/>
      <c r="T20" s="60"/>
      <c r="U20" s="60"/>
      <c r="V20" s="59"/>
      <c r="W20" s="59">
        <v>5682162</v>
      </c>
      <c r="X20" s="60"/>
      <c r="Y20" s="59">
        <v>5682162</v>
      </c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81600</v>
      </c>
      <c r="N22" s="345">
        <f t="shared" si="6"/>
        <v>81600</v>
      </c>
      <c r="O22" s="345">
        <f t="shared" si="6"/>
        <v>81600</v>
      </c>
      <c r="P22" s="343">
        <f t="shared" si="6"/>
        <v>0</v>
      </c>
      <c r="Q22" s="343">
        <f t="shared" si="6"/>
        <v>0</v>
      </c>
      <c r="R22" s="345">
        <f t="shared" si="6"/>
        <v>81600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163200</v>
      </c>
      <c r="X22" s="343">
        <f t="shared" si="6"/>
        <v>0</v>
      </c>
      <c r="Y22" s="345">
        <f t="shared" si="6"/>
        <v>163200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>
        <v>81600</v>
      </c>
      <c r="N26" s="364">
        <v>81600</v>
      </c>
      <c r="O26" s="364">
        <v>81600</v>
      </c>
      <c r="P26" s="362"/>
      <c r="Q26" s="362"/>
      <c r="R26" s="364">
        <v>81600</v>
      </c>
      <c r="S26" s="364"/>
      <c r="T26" s="362"/>
      <c r="U26" s="362"/>
      <c r="V26" s="364"/>
      <c r="W26" s="364">
        <v>163200</v>
      </c>
      <c r="X26" s="362"/>
      <c r="Y26" s="364">
        <v>163200</v>
      </c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18219582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565835</v>
      </c>
      <c r="L40" s="343">
        <f t="shared" si="9"/>
        <v>99364</v>
      </c>
      <c r="M40" s="343">
        <f t="shared" si="9"/>
        <v>0</v>
      </c>
      <c r="N40" s="345">
        <f t="shared" si="9"/>
        <v>665199</v>
      </c>
      <c r="O40" s="345">
        <f t="shared" si="9"/>
        <v>0</v>
      </c>
      <c r="P40" s="343">
        <f t="shared" si="9"/>
        <v>78337</v>
      </c>
      <c r="Q40" s="343">
        <f t="shared" si="9"/>
        <v>43585</v>
      </c>
      <c r="R40" s="345">
        <f t="shared" si="9"/>
        <v>121922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787121</v>
      </c>
      <c r="X40" s="343">
        <f t="shared" si="9"/>
        <v>0</v>
      </c>
      <c r="Y40" s="345">
        <f t="shared" si="9"/>
        <v>787121</v>
      </c>
      <c r="Z40" s="336">
        <f>+IF(X40&lt;&gt;0,+(Y40/X40)*100,0)</f>
        <v>0</v>
      </c>
      <c r="AA40" s="350">
        <f>SUM(AA41:AA49)</f>
        <v>0</v>
      </c>
    </row>
    <row r="41" spans="1:27" ht="12.75">
      <c r="A41" s="361" t="s">
        <v>248</v>
      </c>
      <c r="B41" s="142"/>
      <c r="C41" s="362">
        <v>3478015</v>
      </c>
      <c r="D41" s="363"/>
      <c r="E41" s="362"/>
      <c r="F41" s="364"/>
      <c r="G41" s="364"/>
      <c r="H41" s="362"/>
      <c r="I41" s="362"/>
      <c r="J41" s="364"/>
      <c r="K41" s="364">
        <v>534854</v>
      </c>
      <c r="L41" s="362"/>
      <c r="M41" s="362"/>
      <c r="N41" s="364">
        <v>534854</v>
      </c>
      <c r="O41" s="364"/>
      <c r="P41" s="362"/>
      <c r="Q41" s="362"/>
      <c r="R41" s="364"/>
      <c r="S41" s="364"/>
      <c r="T41" s="362"/>
      <c r="U41" s="362"/>
      <c r="V41" s="364"/>
      <c r="W41" s="364">
        <v>534854</v>
      </c>
      <c r="X41" s="362"/>
      <c r="Y41" s="364">
        <v>534854</v>
      </c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>
        <v>1073141</v>
      </c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>
        <v>9844</v>
      </c>
      <c r="R43" s="370">
        <v>9844</v>
      </c>
      <c r="S43" s="370"/>
      <c r="T43" s="305"/>
      <c r="U43" s="305"/>
      <c r="V43" s="370"/>
      <c r="W43" s="370">
        <v>9844</v>
      </c>
      <c r="X43" s="305"/>
      <c r="Y43" s="370">
        <v>9844</v>
      </c>
      <c r="Z43" s="371"/>
      <c r="AA43" s="303"/>
    </row>
    <row r="44" spans="1:27" ht="12.75">
      <c r="A44" s="361" t="s">
        <v>251</v>
      </c>
      <c r="B44" s="136"/>
      <c r="C44" s="60">
        <v>2186320</v>
      </c>
      <c r="D44" s="368"/>
      <c r="E44" s="54"/>
      <c r="F44" s="53"/>
      <c r="G44" s="53"/>
      <c r="H44" s="54"/>
      <c r="I44" s="54"/>
      <c r="J44" s="53"/>
      <c r="K44" s="53">
        <v>30981</v>
      </c>
      <c r="L44" s="54">
        <v>99364</v>
      </c>
      <c r="M44" s="54"/>
      <c r="N44" s="53">
        <v>130345</v>
      </c>
      <c r="O44" s="53"/>
      <c r="P44" s="54">
        <v>78337</v>
      </c>
      <c r="Q44" s="54">
        <v>33741</v>
      </c>
      <c r="R44" s="53">
        <v>112078</v>
      </c>
      <c r="S44" s="53"/>
      <c r="T44" s="54"/>
      <c r="U44" s="54"/>
      <c r="V44" s="53"/>
      <c r="W44" s="53">
        <v>242423</v>
      </c>
      <c r="X44" s="54"/>
      <c r="Y44" s="53">
        <v>242423</v>
      </c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>
        <v>11482106</v>
      </c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62700</v>
      </c>
      <c r="R57" s="345">
        <f t="shared" si="13"/>
        <v>62700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62700</v>
      </c>
      <c r="X57" s="343">
        <f t="shared" si="13"/>
        <v>0</v>
      </c>
      <c r="Y57" s="345">
        <f t="shared" si="13"/>
        <v>62700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>
        <v>62700</v>
      </c>
      <c r="R58" s="59">
        <v>62700</v>
      </c>
      <c r="S58" s="59"/>
      <c r="T58" s="60"/>
      <c r="U58" s="60"/>
      <c r="V58" s="59"/>
      <c r="W58" s="59">
        <v>62700</v>
      </c>
      <c r="X58" s="60"/>
      <c r="Y58" s="59">
        <v>62700</v>
      </c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258</v>
      </c>
      <c r="B60" s="149" t="s">
        <v>72</v>
      </c>
      <c r="C60" s="219">
        <f aca="true" t="shared" si="14" ref="C60:Y60">+C57+C54+C51+C40+C37+C34+C22+C5</f>
        <v>70730962</v>
      </c>
      <c r="D60" s="346">
        <f t="shared" si="14"/>
        <v>0</v>
      </c>
      <c r="E60" s="219">
        <f t="shared" si="14"/>
        <v>73870000</v>
      </c>
      <c r="F60" s="264">
        <f t="shared" si="14"/>
        <v>73870000</v>
      </c>
      <c r="G60" s="264">
        <f t="shared" si="14"/>
        <v>583256</v>
      </c>
      <c r="H60" s="219">
        <f t="shared" si="14"/>
        <v>1213083</v>
      </c>
      <c r="I60" s="219">
        <f t="shared" si="14"/>
        <v>9346595</v>
      </c>
      <c r="J60" s="264">
        <f t="shared" si="14"/>
        <v>11142934</v>
      </c>
      <c r="K60" s="264">
        <f t="shared" si="14"/>
        <v>8900551</v>
      </c>
      <c r="L60" s="219">
        <f t="shared" si="14"/>
        <v>7047213</v>
      </c>
      <c r="M60" s="219">
        <f t="shared" si="14"/>
        <v>2500395</v>
      </c>
      <c r="N60" s="264">
        <f t="shared" si="14"/>
        <v>18448159</v>
      </c>
      <c r="O60" s="264">
        <f t="shared" si="14"/>
        <v>3482609</v>
      </c>
      <c r="P60" s="219">
        <f t="shared" si="14"/>
        <v>1298304</v>
      </c>
      <c r="Q60" s="219">
        <f t="shared" si="14"/>
        <v>16941240</v>
      </c>
      <c r="R60" s="264">
        <f t="shared" si="14"/>
        <v>21722153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51313246</v>
      </c>
      <c r="X60" s="219">
        <f t="shared" si="14"/>
        <v>55402500</v>
      </c>
      <c r="Y60" s="264">
        <f t="shared" si="14"/>
        <v>-4089254</v>
      </c>
      <c r="Z60" s="337">
        <f>+IF(X60&lt;&gt;0,+(Y60/X60)*100,0)</f>
        <v>-7.380991832498533</v>
      </c>
      <c r="AA60" s="232">
        <f>+AA57+AA54+AA51+AA40+AA37+AA34+AA22+AA5</f>
        <v>73870000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263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264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229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200000</v>
      </c>
      <c r="F22" s="345">
        <f t="shared" si="6"/>
        <v>200000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150000</v>
      </c>
      <c r="Y22" s="345">
        <f t="shared" si="6"/>
        <v>-150000</v>
      </c>
      <c r="Z22" s="336">
        <f>+IF(X22&lt;&gt;0,+(Y22/X22)*100,0)</f>
        <v>-100</v>
      </c>
      <c r="AA22" s="350">
        <f>SUM(AA23:AA32)</f>
        <v>200000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>
        <v>200000</v>
      </c>
      <c r="F25" s="59">
        <v>200000</v>
      </c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>
        <v>150000</v>
      </c>
      <c r="Y25" s="59">
        <v>-150000</v>
      </c>
      <c r="Z25" s="61">
        <v>-100</v>
      </c>
      <c r="AA25" s="62">
        <v>200000</v>
      </c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2.7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265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200000</v>
      </c>
      <c r="F60" s="264">
        <f t="shared" si="14"/>
        <v>200000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150000</v>
      </c>
      <c r="Y60" s="264">
        <f t="shared" si="14"/>
        <v>-150000</v>
      </c>
      <c r="Z60" s="337">
        <f>+IF(X60&lt;&gt;0,+(Y60/X60)*100,0)</f>
        <v>-100</v>
      </c>
      <c r="AA60" s="232">
        <f>+AA57+AA54+AA51+AA40+AA37+AA34+AA22+AA5</f>
        <v>200000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2018-05-08T09:00:00Z</dcterms:created>
  <dcterms:modified xsi:type="dcterms:W3CDTF">2018-05-08T09:00:04Z</dcterms:modified>
  <cp:category/>
  <cp:version/>
  <cp:contentType/>
  <cp:contentStatus/>
</cp:coreProperties>
</file>