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<sst xmlns="http://schemas.openxmlformats.org/spreadsheetml/2006/main" count="857" uniqueCount="303">
  <si>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Umzumbe(KZN213)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</si>
  <si>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</si>
  <si>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</si>
  <si>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</si>
  <si>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</si>
  <si>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</si>
  <si>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</si>
  <si>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</si>
  <si>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</si>
  <si>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</si>
  <si>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</si>
  <si>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</si>
  <si>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</si>
  <si>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</si>
  <si>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</si>
  <si>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</si>
  <si>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</si>
  <si>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</si>
  <si>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</si>
  <si>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</si>
  <si>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</si>
  <si>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</si>
  <si>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</si>
  <si>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</si>
  <si>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</si>
  <si>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</si>
  <si>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</si>
  <si>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</si>
  <si>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</si>
  <si>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</si>
  <si>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</si>
  <si>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</si>
  <si>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</si>
  <si>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</si>
  <si>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</si>
  <si>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</si>
  <si>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</si>
  <si>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</si>
  <si>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</si>
  <si>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</si>
  <si>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</si>
  <si>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</si>
  <si>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</si>
  <si>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</si>
  <si>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</si>
  <si>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</si>
  <si>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</si>
  <si>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</si>
  <si>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</si>
  <si>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</si>
  <si>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</si>
  <si>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</si>
  <si>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</si>
  <si>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</si>
  <si>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</si>
  <si>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</si>
  <si>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</si>
  <si>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</si>
  <si>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</si>
  <si>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</si>
  <si>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</si>
  <si>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</si>
  <si>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</si>
  <si>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</si>
  <si>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</si>
  <si>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</si>
  <si>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</si>
  <si>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</si>
  <si>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</si>
  <si>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</si>
  <si>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Umzumbe(KZN213)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</si>
  <si>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</si>
  <si>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</si>
  <si>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</si>
  <si>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</si>
  <si>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</si>
  <si>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</si>
  <si>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</si>
  <si>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</si>
  <si>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</si>
  <si>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</si>
  <si>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</si>
  <si>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</si>
  <si>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</si>
  <si>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</si>
  <si>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</si>
  <si>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</si>
  <si>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</si>
  <si>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</si>
  <si>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</si>
  <si>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</si>
  <si>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</si>
  <si>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</si>
  <si>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</si>
  <si>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</si>
  <si>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</si>
  <si>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</si>
  <si>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</si>
  <si>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</si>
  <si>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</si>
  <si>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Umzumbe(KZN213)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</si>
  <si>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</si>
  <si>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</si>
  <si>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</si>
  <si>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</si>
  <si>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</si>
  <si>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</si>
  <si>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</si>
  <si>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</si>
  <si>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</si>
  <si>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</si>
  <si>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</si>
  <si>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</si>
  <si>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</si>
  <si>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</si>
  <si>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</si>
  <si>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</si>
  <si>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</si>
  <si>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</si>
  <si>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</si>
  <si>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</si>
  <si>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</si>
  <si>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</si>
  <si>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</si>
  <si>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</si>
  <si>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</si>
  <si>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</si>
  <si>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</si>
  <si>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</si>
  <si>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Umzumbe(KZN213)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</si>
  <si>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</si>
  <si>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</si>
  <si>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</si>
  <si>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</si>
  <si>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</si>
  <si>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</si>
  <si>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</si>
  <si>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</si>
  <si>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</si>
  <si>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</si>
  <si>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Umzumbe(KZN213)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</si>
  <si>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</si>
  <si>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</si>
  <si>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</si>
  <si>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</si>
  <si>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</si>
  <si>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</si>
  <si>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</si>
  <si>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</si>
  <si>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</si>
  <si>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</si>
  <si>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</si>
  <si>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</si>
  <si>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</si>
  <si>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</si>
  <si>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</si>
  <si>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</si>
  <si>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</si>
  <si>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</si>
  <si>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</si>
  <si>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</si>
  <si>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</si>
  <si>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</si>
  <si>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</si>
  <si>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</si>
  <si>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</si>
  <si>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</si>
  <si>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</si>
  <si>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</si>
  <si>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</si>
  <si>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</si>
  <si>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</si>
  <si>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</si>
  <si>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</si>
  <si>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Umzumbe(KZN213)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</si>
  <si>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</si>
  <si>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</si>
  <si>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</si>
  <si>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</si>
  <si>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</si>
  <si>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</si>
  <si>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</si>
  <si>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</si>
  <si>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</si>
  <si>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</si>
  <si>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</si>
  <si>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</si>
  <si>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</si>
  <si>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</si>
  <si>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</si>
  <si>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</si>
  <si>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</si>
  <si>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</si>
  <si>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</si>
  <si>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</si>
  <si>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</si>
  <si>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</si>
  <si>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</si>
  <si>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</si>
  <si>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</si>
  <si>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</si>
  <si>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</si>
  <si>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Umzumbe(KZN213)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</si>
  <si>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</si>
  <si>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</si>
  <si>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</si>
  <si>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</si>
  <si>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</si>
  <si>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</si>
  <si>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</si>
  <si>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</si>
  <si>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</si>
  <si>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</si>
  <si>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</si>
  <si>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</si>
  <si>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</si>
  <si>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</si>
  <si>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</si>
  <si>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</si>
  <si>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</si>
  <si>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</si>
  <si>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</si>
  <si>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</si>
  <si>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</si>
  <si>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</si>
  <si>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</si>
  <si>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</si>
  <si>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Umzumbe(KZN213)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</si>
  <si>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</si>
  <si>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</si>
  <si>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</si>
  <si>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</si>
  <si>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</si>
  <si>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</si>
  <si>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</si>
  <si>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</si>
  <si>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</si>
  <si>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</si>
  <si>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</si>
  <si>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</si>
  <si>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</si>
  <si>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</si>
  <si>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</si>
  <si>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</si>
  <si>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</si>
  <si>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</si>
  <si>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</si>
  <si>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</si>
  <si>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</si>
  <si>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</si>
  <si>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</si>
  <si>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</si>
  <si>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</si>
  <si>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</si>
  <si>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</si>
  <si>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</si>
  <si>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</si>
  <si>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</si>
  <si>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</si>
  <si>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</si>
  <si>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</si>
  <si>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</si>
  <si>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</si>
  <si>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Umzumbe(KZN213)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</si>
  <si>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</si>
  <si>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</si>
  <si>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Umzumbe(KZN213)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</si>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</sst>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5760685</v>
      </c>
      <c r="C5" s="19">
        <v>0</v>
      </c>
      <c r="D5" s="59">
        <v>4157557</v>
      </c>
      <c r="E5" s="60">
        <v>4157557</v>
      </c>
      <c r="F5" s="60">
        <v>5548892</v>
      </c>
      <c r="G5" s="60">
        <v>0</v>
      </c>
      <c r="H5" s="60">
        <v>0</v>
      </c>
      <c r="I5" s="60">
        <v>5548892</v>
      </c>
      <c r="J5" s="60">
        <v>439</v>
      </c>
      <c r="K5" s="60">
        <v>0</v>
      </c>
      <c r="L5" s="60">
        <v>0</v>
      </c>
      <c r="M5" s="60">
        <v>439</v>
      </c>
      <c r="N5" s="60">
        <v>0</v>
      </c>
      <c r="O5" s="60">
        <v>219</v>
      </c>
      <c r="P5" s="60">
        <v>0</v>
      </c>
      <c r="Q5" s="60">
        <v>219</v>
      </c>
      <c r="R5" s="60">
        <v>0</v>
      </c>
      <c r="S5" s="60">
        <v>0</v>
      </c>
      <c r="T5" s="60">
        <v>0</v>
      </c>
      <c r="U5" s="60">
        <v>0</v>
      </c>
      <c r="V5" s="60">
        <v>5549550</v>
      </c>
      <c r="W5" s="60">
        <v>3118167</v>
      </c>
      <c r="X5" s="60">
        <v>2431383</v>
      </c>
      <c r="Y5" s="61">
        <v>77.97</v>
      </c>
      <c r="Z5" s="62">
        <v>4157557</v>
      </c>
    </row>
    <row r="6" spans="1:26" ht="12.75">
      <c r="A6" s="58" t="s">
        <v>32</v>
      </c>
      <c r="B6" s="19">
        <v>22814</v>
      </c>
      <c r="C6" s="19">
        <v>0</v>
      </c>
      <c r="D6" s="59">
        <v>20000</v>
      </c>
      <c r="E6" s="60">
        <v>20000</v>
      </c>
      <c r="F6" s="60">
        <v>2684</v>
      </c>
      <c r="G6" s="60">
        <v>0</v>
      </c>
      <c r="H6" s="60">
        <v>0</v>
      </c>
      <c r="I6" s="60">
        <v>2684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20664</v>
      </c>
      <c r="P6" s="60">
        <v>0</v>
      </c>
      <c r="Q6" s="60">
        <v>20664</v>
      </c>
      <c r="R6" s="60">
        <v>0</v>
      </c>
      <c r="S6" s="60">
        <v>0</v>
      </c>
      <c r="T6" s="60">
        <v>0</v>
      </c>
      <c r="U6" s="60">
        <v>0</v>
      </c>
      <c r="V6" s="60">
        <v>23348</v>
      </c>
      <c r="W6" s="60">
        <v>15003</v>
      </c>
      <c r="X6" s="60">
        <v>8345</v>
      </c>
      <c r="Y6" s="61">
        <v>55.62</v>
      </c>
      <c r="Z6" s="62">
        <v>20000</v>
      </c>
    </row>
    <row r="7" spans="1:26" ht="12.75">
      <c r="A7" s="58" t="s">
        <v>33</v>
      </c>
      <c r="B7" s="19">
        <v>11450399</v>
      </c>
      <c r="C7" s="19">
        <v>0</v>
      </c>
      <c r="D7" s="59">
        <v>11630436</v>
      </c>
      <c r="E7" s="60">
        <v>11630436</v>
      </c>
      <c r="F7" s="60">
        <v>898689</v>
      </c>
      <c r="G7" s="60">
        <v>1103684</v>
      </c>
      <c r="H7" s="60">
        <v>1058289</v>
      </c>
      <c r="I7" s="60">
        <v>3060662</v>
      </c>
      <c r="J7" s="60">
        <v>-996102</v>
      </c>
      <c r="K7" s="60">
        <v>-1060262</v>
      </c>
      <c r="L7" s="60">
        <v>881757</v>
      </c>
      <c r="M7" s="60">
        <v>-1174607</v>
      </c>
      <c r="N7" s="60">
        <v>1095707</v>
      </c>
      <c r="O7" s="60">
        <v>0</v>
      </c>
      <c r="P7" s="60">
        <v>0</v>
      </c>
      <c r="Q7" s="60">
        <v>1095707</v>
      </c>
      <c r="R7" s="60">
        <v>0</v>
      </c>
      <c r="S7" s="60">
        <v>0</v>
      </c>
      <c r="T7" s="60">
        <v>0</v>
      </c>
      <c r="U7" s="60">
        <v>0</v>
      </c>
      <c r="V7" s="60">
        <v>2981762</v>
      </c>
      <c r="W7" s="60">
        <v>8722827</v>
      </c>
      <c r="X7" s="60">
        <v>-5741065</v>
      </c>
      <c r="Y7" s="61">
        <v>-65.82</v>
      </c>
      <c r="Z7" s="62">
        <v>11630436</v>
      </c>
    </row>
    <row r="8" spans="1:26" ht="12.75">
      <c r="A8" s="58" t="s">
        <v>34</v>
      </c>
      <c r="B8" s="19">
        <v>124052074</v>
      </c>
      <c r="C8" s="19">
        <v>0</v>
      </c>
      <c r="D8" s="59">
        <v>132449000</v>
      </c>
      <c r="E8" s="60">
        <v>132449000</v>
      </c>
      <c r="F8" s="60">
        <v>49774274</v>
      </c>
      <c r="G8" s="60">
        <v>1979559</v>
      </c>
      <c r="H8" s="60">
        <v>-112034</v>
      </c>
      <c r="I8" s="60">
        <v>51641799</v>
      </c>
      <c r="J8" s="60">
        <v>887132</v>
      </c>
      <c r="K8" s="60">
        <v>-1193895</v>
      </c>
      <c r="L8" s="60">
        <v>37462493</v>
      </c>
      <c r="M8" s="60">
        <v>37155730</v>
      </c>
      <c r="N8" s="60">
        <v>1025852</v>
      </c>
      <c r="O8" s="60">
        <v>574973</v>
      </c>
      <c r="P8" s="60">
        <v>31480636</v>
      </c>
      <c r="Q8" s="60">
        <v>33081461</v>
      </c>
      <c r="R8" s="60">
        <v>0</v>
      </c>
      <c r="S8" s="60">
        <v>0</v>
      </c>
      <c r="T8" s="60">
        <v>0</v>
      </c>
      <c r="U8" s="60">
        <v>0</v>
      </c>
      <c r="V8" s="60">
        <v>121878990</v>
      </c>
      <c r="W8" s="60">
        <v>99336753</v>
      </c>
      <c r="X8" s="60">
        <v>22542237</v>
      </c>
      <c r="Y8" s="61">
        <v>22.69</v>
      </c>
      <c r="Z8" s="62">
        <v>132449000</v>
      </c>
    </row>
    <row r="9" spans="1:26" ht="12.75">
      <c r="A9" s="58" t="s">
        <v>35</v>
      </c>
      <c r="B9" s="19">
        <v>7962617</v>
      </c>
      <c r="C9" s="19">
        <v>0</v>
      </c>
      <c r="D9" s="59">
        <v>130000</v>
      </c>
      <c r="E9" s="60">
        <v>130000</v>
      </c>
      <c r="F9" s="60">
        <v>94788</v>
      </c>
      <c r="G9" s="60">
        <v>61896</v>
      </c>
      <c r="H9" s="60">
        <v>8743</v>
      </c>
      <c r="I9" s="60">
        <v>165427</v>
      </c>
      <c r="J9" s="60">
        <v>315814</v>
      </c>
      <c r="K9" s="60">
        <v>-77477</v>
      </c>
      <c r="L9" s="60">
        <v>78956</v>
      </c>
      <c r="M9" s="60">
        <v>317293</v>
      </c>
      <c r="N9" s="60">
        <v>349146</v>
      </c>
      <c r="O9" s="60">
        <v>1263781</v>
      </c>
      <c r="P9" s="60">
        <v>949095</v>
      </c>
      <c r="Q9" s="60">
        <v>2562022</v>
      </c>
      <c r="R9" s="60">
        <v>0</v>
      </c>
      <c r="S9" s="60">
        <v>0</v>
      </c>
      <c r="T9" s="60">
        <v>0</v>
      </c>
      <c r="U9" s="60">
        <v>0</v>
      </c>
      <c r="V9" s="60">
        <v>3044742</v>
      </c>
      <c r="W9" s="60">
        <v>97497</v>
      </c>
      <c r="X9" s="60">
        <v>2947245</v>
      </c>
      <c r="Y9" s="61">
        <v>3022.91</v>
      </c>
      <c r="Z9" s="62">
        <v>130000</v>
      </c>
    </row>
    <row r="10" spans="1:26" ht="22.5">
      <c r="A10" s="63" t="s">
        <v>278</v>
      </c>
      <c r="B10" s="64">
        <f>SUM(B5:B9)</f>
        <v>149248589</v>
      </c>
      <c r="C10" s="64">
        <f>SUM(C5:C9)</f>
        <v>0</v>
      </c>
      <c r="D10" s="65">
        <f aca="true" t="shared" si="0" ref="D10:Z10">SUM(D5:D9)</f>
        <v>148386993</v>
      </c>
      <c r="E10" s="66">
        <f t="shared" si="0"/>
        <v>148386993</v>
      </c>
      <c r="F10" s="66">
        <f t="shared" si="0"/>
        <v>56319327</v>
      </c>
      <c r="G10" s="66">
        <f t="shared" si="0"/>
        <v>3145139</v>
      </c>
      <c r="H10" s="66">
        <f t="shared" si="0"/>
        <v>954998</v>
      </c>
      <c r="I10" s="66">
        <f t="shared" si="0"/>
        <v>60419464</v>
      </c>
      <c r="J10" s="66">
        <f t="shared" si="0"/>
        <v>207283</v>
      </c>
      <c r="K10" s="66">
        <f t="shared" si="0"/>
        <v>-2331634</v>
      </c>
      <c r="L10" s="66">
        <f t="shared" si="0"/>
        <v>38423206</v>
      </c>
      <c r="M10" s="66">
        <f t="shared" si="0"/>
        <v>36298855</v>
      </c>
      <c r="N10" s="66">
        <f t="shared" si="0"/>
        <v>2470705</v>
      </c>
      <c r="O10" s="66">
        <f t="shared" si="0"/>
        <v>1859637</v>
      </c>
      <c r="P10" s="66">
        <f t="shared" si="0"/>
        <v>32429731</v>
      </c>
      <c r="Q10" s="66">
        <f t="shared" si="0"/>
        <v>36760073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133478392</v>
      </c>
      <c r="W10" s="66">
        <f t="shared" si="0"/>
        <v>111290247</v>
      </c>
      <c r="X10" s="66">
        <f t="shared" si="0"/>
        <v>22188145</v>
      </c>
      <c r="Y10" s="67">
        <f>+IF(W10&lt;&gt;0,(X10/W10)*100,0)</f>
        <v>19.937187308066626</v>
      </c>
      <c r="Z10" s="68">
        <f t="shared" si="0"/>
        <v>148386993</v>
      </c>
    </row>
    <row r="11" spans="1:26" ht="12.75">
      <c r="A11" s="58" t="s">
        <v>37</v>
      </c>
      <c r="B11" s="19">
        <v>0</v>
      </c>
      <c r="C11" s="19">
        <v>0</v>
      </c>
      <c r="D11" s="59">
        <v>52674342</v>
      </c>
      <c r="E11" s="60">
        <v>52674342</v>
      </c>
      <c r="F11" s="60">
        <v>4720000</v>
      </c>
      <c r="G11" s="60">
        <v>3544829</v>
      </c>
      <c r="H11" s="60">
        <v>3356628</v>
      </c>
      <c r="I11" s="60">
        <v>11621457</v>
      </c>
      <c r="J11" s="60">
        <v>3540760</v>
      </c>
      <c r="K11" s="60">
        <v>5155840</v>
      </c>
      <c r="L11" s="60">
        <v>4165872</v>
      </c>
      <c r="M11" s="60">
        <v>12862472</v>
      </c>
      <c r="N11" s="60">
        <v>3998754</v>
      </c>
      <c r="O11" s="60">
        <v>3707576</v>
      </c>
      <c r="P11" s="60">
        <v>3661056</v>
      </c>
      <c r="Q11" s="60">
        <v>11367386</v>
      </c>
      <c r="R11" s="60">
        <v>0</v>
      </c>
      <c r="S11" s="60">
        <v>0</v>
      </c>
      <c r="T11" s="60">
        <v>0</v>
      </c>
      <c r="U11" s="60">
        <v>0</v>
      </c>
      <c r="V11" s="60">
        <v>35851315</v>
      </c>
      <c r="W11" s="60">
        <v>39505500</v>
      </c>
      <c r="X11" s="60">
        <v>-3654185</v>
      </c>
      <c r="Y11" s="61">
        <v>-9.25</v>
      </c>
      <c r="Z11" s="62">
        <v>52674342</v>
      </c>
    </row>
    <row r="12" spans="1:26" ht="12.75">
      <c r="A12" s="58" t="s">
        <v>38</v>
      </c>
      <c r="B12" s="19">
        <v>0</v>
      </c>
      <c r="C12" s="19">
        <v>0</v>
      </c>
      <c r="D12" s="59">
        <v>14773185</v>
      </c>
      <c r="E12" s="60">
        <v>14773185</v>
      </c>
      <c r="F12" s="60">
        <v>1189348</v>
      </c>
      <c r="G12" s="60">
        <v>1151255</v>
      </c>
      <c r="H12" s="60">
        <v>1213318</v>
      </c>
      <c r="I12" s="60">
        <v>3553921</v>
      </c>
      <c r="J12" s="60">
        <v>1220762</v>
      </c>
      <c r="K12" s="60">
        <v>1169293</v>
      </c>
      <c r="L12" s="60">
        <v>1223720</v>
      </c>
      <c r="M12" s="60">
        <v>3613775</v>
      </c>
      <c r="N12" s="60">
        <v>1718329</v>
      </c>
      <c r="O12" s="60">
        <v>1258909</v>
      </c>
      <c r="P12" s="60">
        <v>1349751</v>
      </c>
      <c r="Q12" s="60">
        <v>4326989</v>
      </c>
      <c r="R12" s="60">
        <v>0</v>
      </c>
      <c r="S12" s="60">
        <v>0</v>
      </c>
      <c r="T12" s="60">
        <v>0</v>
      </c>
      <c r="U12" s="60">
        <v>0</v>
      </c>
      <c r="V12" s="60">
        <v>11494685</v>
      </c>
      <c r="W12" s="60">
        <v>11079747</v>
      </c>
      <c r="X12" s="60">
        <v>414938</v>
      </c>
      <c r="Y12" s="61">
        <v>3.75</v>
      </c>
      <c r="Z12" s="62">
        <v>14773185</v>
      </c>
    </row>
    <row r="13" spans="1:26" ht="12.75">
      <c r="A13" s="58" t="s">
        <v>279</v>
      </c>
      <c r="B13" s="19">
        <v>0</v>
      </c>
      <c r="C13" s="19">
        <v>0</v>
      </c>
      <c r="D13" s="59">
        <v>35000000</v>
      </c>
      <c r="E13" s="60">
        <v>35000000</v>
      </c>
      <c r="F13" s="60">
        <v>2001509</v>
      </c>
      <c r="G13" s="60">
        <v>0</v>
      </c>
      <c r="H13" s="60">
        <v>9942657</v>
      </c>
      <c r="I13" s="60">
        <v>11944166</v>
      </c>
      <c r="J13" s="60">
        <v>-5751576</v>
      </c>
      <c r="K13" s="60">
        <v>1956903</v>
      </c>
      <c r="L13" s="60">
        <v>0</v>
      </c>
      <c r="M13" s="60">
        <v>-3794673</v>
      </c>
      <c r="N13" s="60">
        <v>0</v>
      </c>
      <c r="O13" s="60">
        <v>1973474</v>
      </c>
      <c r="P13" s="60">
        <v>1975459</v>
      </c>
      <c r="Q13" s="60">
        <v>3948933</v>
      </c>
      <c r="R13" s="60">
        <v>0</v>
      </c>
      <c r="S13" s="60">
        <v>0</v>
      </c>
      <c r="T13" s="60">
        <v>0</v>
      </c>
      <c r="U13" s="60">
        <v>0</v>
      </c>
      <c r="V13" s="60">
        <v>12098426</v>
      </c>
      <c r="W13" s="60">
        <v>26250003</v>
      </c>
      <c r="X13" s="60">
        <v>-14151577</v>
      </c>
      <c r="Y13" s="61">
        <v>-53.91</v>
      </c>
      <c r="Z13" s="62">
        <v>35000000</v>
      </c>
    </row>
    <row r="14" spans="1:26" ht="12.75">
      <c r="A14" s="58" t="s">
        <v>40</v>
      </c>
      <c r="B14" s="19">
        <v>0</v>
      </c>
      <c r="C14" s="19">
        <v>0</v>
      </c>
      <c r="D14" s="59">
        <v>305000</v>
      </c>
      <c r="E14" s="60">
        <v>305000</v>
      </c>
      <c r="F14" s="60">
        <v>0</v>
      </c>
      <c r="G14" s="60">
        <v>274</v>
      </c>
      <c r="H14" s="60">
        <v>2040</v>
      </c>
      <c r="I14" s="60">
        <v>2314</v>
      </c>
      <c r="J14" s="60">
        <v>8284</v>
      </c>
      <c r="K14" s="60">
        <v>814</v>
      </c>
      <c r="L14" s="60">
        <v>0</v>
      </c>
      <c r="M14" s="60">
        <v>9098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11412</v>
      </c>
      <c r="W14" s="60">
        <v>228753</v>
      </c>
      <c r="X14" s="60">
        <v>-217341</v>
      </c>
      <c r="Y14" s="61">
        <v>-95.01</v>
      </c>
      <c r="Z14" s="62">
        <v>305000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4100000</v>
      </c>
      <c r="E16" s="60">
        <v>4100000</v>
      </c>
      <c r="F16" s="60">
        <v>38994</v>
      </c>
      <c r="G16" s="60">
        <v>0</v>
      </c>
      <c r="H16" s="60">
        <v>0</v>
      </c>
      <c r="I16" s="60">
        <v>38994</v>
      </c>
      <c r="J16" s="60">
        <v>495473</v>
      </c>
      <c r="K16" s="60">
        <v>0</v>
      </c>
      <c r="L16" s="60">
        <v>0</v>
      </c>
      <c r="M16" s="60">
        <v>495473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534467</v>
      </c>
      <c r="W16" s="60">
        <v>3075003</v>
      </c>
      <c r="X16" s="60">
        <v>-2540536</v>
      </c>
      <c r="Y16" s="61">
        <v>-82.62</v>
      </c>
      <c r="Z16" s="62">
        <v>4100000</v>
      </c>
    </row>
    <row r="17" spans="1:26" ht="12.75">
      <c r="A17" s="58" t="s">
        <v>43</v>
      </c>
      <c r="B17" s="19">
        <v>137027969</v>
      </c>
      <c r="C17" s="19">
        <v>0</v>
      </c>
      <c r="D17" s="59">
        <v>86603676</v>
      </c>
      <c r="E17" s="60">
        <v>86603676</v>
      </c>
      <c r="F17" s="60">
        <v>2159641</v>
      </c>
      <c r="G17" s="60">
        <v>7743234</v>
      </c>
      <c r="H17" s="60">
        <v>-764036</v>
      </c>
      <c r="I17" s="60">
        <v>9138839</v>
      </c>
      <c r="J17" s="60">
        <v>3215565</v>
      </c>
      <c r="K17" s="60">
        <v>8139236</v>
      </c>
      <c r="L17" s="60">
        <v>7758261</v>
      </c>
      <c r="M17" s="60">
        <v>19113062</v>
      </c>
      <c r="N17" s="60">
        <v>7897854</v>
      </c>
      <c r="O17" s="60">
        <v>4223180</v>
      </c>
      <c r="P17" s="60">
        <v>5069364</v>
      </c>
      <c r="Q17" s="60">
        <v>17190398</v>
      </c>
      <c r="R17" s="60">
        <v>0</v>
      </c>
      <c r="S17" s="60">
        <v>0</v>
      </c>
      <c r="T17" s="60">
        <v>0</v>
      </c>
      <c r="U17" s="60">
        <v>0</v>
      </c>
      <c r="V17" s="60">
        <v>45442299</v>
      </c>
      <c r="W17" s="60">
        <v>64952253</v>
      </c>
      <c r="X17" s="60">
        <v>-19509954</v>
      </c>
      <c r="Y17" s="61">
        <v>-30.04</v>
      </c>
      <c r="Z17" s="62">
        <v>86603676</v>
      </c>
    </row>
    <row r="18" spans="1:26" ht="12.75">
      <c r="A18" s="70" t="s">
        <v>44</v>
      </c>
      <c r="B18" s="71">
        <f>SUM(B11:B17)</f>
        <v>137027969</v>
      </c>
      <c r="C18" s="71">
        <f>SUM(C11:C17)</f>
        <v>0</v>
      </c>
      <c r="D18" s="72">
        <f aca="true" t="shared" si="1" ref="D18:Z18">SUM(D11:D17)</f>
        <v>193456203</v>
      </c>
      <c r="E18" s="73">
        <f t="shared" si="1"/>
        <v>193456203</v>
      </c>
      <c r="F18" s="73">
        <f t="shared" si="1"/>
        <v>10109492</v>
      </c>
      <c r="G18" s="73">
        <f t="shared" si="1"/>
        <v>12439592</v>
      </c>
      <c r="H18" s="73">
        <f t="shared" si="1"/>
        <v>13750607</v>
      </c>
      <c r="I18" s="73">
        <f t="shared" si="1"/>
        <v>36299691</v>
      </c>
      <c r="J18" s="73">
        <f t="shared" si="1"/>
        <v>2729268</v>
      </c>
      <c r="K18" s="73">
        <f t="shared" si="1"/>
        <v>16422086</v>
      </c>
      <c r="L18" s="73">
        <f t="shared" si="1"/>
        <v>13147853</v>
      </c>
      <c r="M18" s="73">
        <f t="shared" si="1"/>
        <v>32299207</v>
      </c>
      <c r="N18" s="73">
        <f t="shared" si="1"/>
        <v>13614937</v>
      </c>
      <c r="O18" s="73">
        <f t="shared" si="1"/>
        <v>11163139</v>
      </c>
      <c r="P18" s="73">
        <f t="shared" si="1"/>
        <v>12055630</v>
      </c>
      <c r="Q18" s="73">
        <f t="shared" si="1"/>
        <v>36833706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105432604</v>
      </c>
      <c r="W18" s="73">
        <f t="shared" si="1"/>
        <v>145091259</v>
      </c>
      <c r="X18" s="73">
        <f t="shared" si="1"/>
        <v>-39658655</v>
      </c>
      <c r="Y18" s="67">
        <f>+IF(W18&lt;&gt;0,(X18/W18)*100,0)</f>
        <v>-27.333593541978985</v>
      </c>
      <c r="Z18" s="74">
        <f t="shared" si="1"/>
        <v>193456203</v>
      </c>
    </row>
    <row r="19" spans="1:26" ht="12.75">
      <c r="A19" s="70" t="s">
        <v>45</v>
      </c>
      <c r="B19" s="75">
        <f>+B10-B18</f>
        <v>12220620</v>
      </c>
      <c r="C19" s="75">
        <f>+C10-C18</f>
        <v>0</v>
      </c>
      <c r="D19" s="76">
        <f aca="true" t="shared" si="2" ref="D19:Z19">+D10-D18</f>
        <v>-45069210</v>
      </c>
      <c r="E19" s="77">
        <f t="shared" si="2"/>
        <v>-45069210</v>
      </c>
      <c r="F19" s="77">
        <f t="shared" si="2"/>
        <v>46209835</v>
      </c>
      <c r="G19" s="77">
        <f t="shared" si="2"/>
        <v>-9294453</v>
      </c>
      <c r="H19" s="77">
        <f t="shared" si="2"/>
        <v>-12795609</v>
      </c>
      <c r="I19" s="77">
        <f t="shared" si="2"/>
        <v>24119773</v>
      </c>
      <c r="J19" s="77">
        <f t="shared" si="2"/>
        <v>-2521985</v>
      </c>
      <c r="K19" s="77">
        <f t="shared" si="2"/>
        <v>-18753720</v>
      </c>
      <c r="L19" s="77">
        <f t="shared" si="2"/>
        <v>25275353</v>
      </c>
      <c r="M19" s="77">
        <f t="shared" si="2"/>
        <v>3999648</v>
      </c>
      <c r="N19" s="77">
        <f t="shared" si="2"/>
        <v>-11144232</v>
      </c>
      <c r="O19" s="77">
        <f t="shared" si="2"/>
        <v>-9303502</v>
      </c>
      <c r="P19" s="77">
        <f t="shared" si="2"/>
        <v>20374101</v>
      </c>
      <c r="Q19" s="77">
        <f t="shared" si="2"/>
        <v>-73633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28045788</v>
      </c>
      <c r="W19" s="77">
        <f>IF(E10=E18,0,W10-W18)</f>
        <v>-33801012</v>
      </c>
      <c r="X19" s="77">
        <f t="shared" si="2"/>
        <v>61846800</v>
      </c>
      <c r="Y19" s="78">
        <f>+IF(W19&lt;&gt;0,(X19/W19)*100,0)</f>
        <v>-182.97321985507415</v>
      </c>
      <c r="Z19" s="79">
        <f t="shared" si="2"/>
        <v>-45069210</v>
      </c>
    </row>
    <row r="20" spans="1:26" ht="12.75">
      <c r="A20" s="58" t="s">
        <v>46</v>
      </c>
      <c r="B20" s="19">
        <v>42329335</v>
      </c>
      <c r="C20" s="19">
        <v>0</v>
      </c>
      <c r="D20" s="59">
        <v>34624000</v>
      </c>
      <c r="E20" s="60">
        <v>34624000</v>
      </c>
      <c r="F20" s="60">
        <v>127240</v>
      </c>
      <c r="G20" s="60">
        <v>4125185</v>
      </c>
      <c r="H20" s="60">
        <v>3655543</v>
      </c>
      <c r="I20" s="60">
        <v>7907968</v>
      </c>
      <c r="J20" s="60">
        <v>782083</v>
      </c>
      <c r="K20" s="60">
        <v>4334088</v>
      </c>
      <c r="L20" s="60">
        <v>2033568</v>
      </c>
      <c r="M20" s="60">
        <v>7149739</v>
      </c>
      <c r="N20" s="60">
        <v>888780</v>
      </c>
      <c r="O20" s="60">
        <v>685656</v>
      </c>
      <c r="P20" s="60">
        <v>875692</v>
      </c>
      <c r="Q20" s="60">
        <v>2450128</v>
      </c>
      <c r="R20" s="60">
        <v>0</v>
      </c>
      <c r="S20" s="60">
        <v>0</v>
      </c>
      <c r="T20" s="60">
        <v>0</v>
      </c>
      <c r="U20" s="60">
        <v>0</v>
      </c>
      <c r="V20" s="60">
        <v>17507835</v>
      </c>
      <c r="W20" s="60">
        <v>25967997</v>
      </c>
      <c r="X20" s="60">
        <v>-8460162</v>
      </c>
      <c r="Y20" s="61">
        <v>-32.58</v>
      </c>
      <c r="Z20" s="62">
        <v>34624000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54549955</v>
      </c>
      <c r="C22" s="86">
        <f>SUM(C19:C21)</f>
        <v>0</v>
      </c>
      <c r="D22" s="87">
        <f aca="true" t="shared" si="3" ref="D22:Z22">SUM(D19:D21)</f>
        <v>-10445210</v>
      </c>
      <c r="E22" s="88">
        <f t="shared" si="3"/>
        <v>-10445210</v>
      </c>
      <c r="F22" s="88">
        <f t="shared" si="3"/>
        <v>46337075</v>
      </c>
      <c r="G22" s="88">
        <f t="shared" si="3"/>
        <v>-5169268</v>
      </c>
      <c r="H22" s="88">
        <f t="shared" si="3"/>
        <v>-9140066</v>
      </c>
      <c r="I22" s="88">
        <f t="shared" si="3"/>
        <v>32027741</v>
      </c>
      <c r="J22" s="88">
        <f t="shared" si="3"/>
        <v>-1739902</v>
      </c>
      <c r="K22" s="88">
        <f t="shared" si="3"/>
        <v>-14419632</v>
      </c>
      <c r="L22" s="88">
        <f t="shared" si="3"/>
        <v>27308921</v>
      </c>
      <c r="M22" s="88">
        <f t="shared" si="3"/>
        <v>11149387</v>
      </c>
      <c r="N22" s="88">
        <f t="shared" si="3"/>
        <v>-10255452</v>
      </c>
      <c r="O22" s="88">
        <f t="shared" si="3"/>
        <v>-8617846</v>
      </c>
      <c r="P22" s="88">
        <f t="shared" si="3"/>
        <v>21249793</v>
      </c>
      <c r="Q22" s="88">
        <f t="shared" si="3"/>
        <v>2376495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45553623</v>
      </c>
      <c r="W22" s="88">
        <f t="shared" si="3"/>
        <v>-7833015</v>
      </c>
      <c r="X22" s="88">
        <f t="shared" si="3"/>
        <v>53386638</v>
      </c>
      <c r="Y22" s="89">
        <f>+IF(W22&lt;&gt;0,(X22/W22)*100,0)</f>
        <v>-681.5592463438409</v>
      </c>
      <c r="Z22" s="90">
        <f t="shared" si="3"/>
        <v>-10445210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54549955</v>
      </c>
      <c r="C24" s="75">
        <f>SUM(C22:C23)</f>
        <v>0</v>
      </c>
      <c r="D24" s="76">
        <f aca="true" t="shared" si="4" ref="D24:Z24">SUM(D22:D23)</f>
        <v>-10445210</v>
      </c>
      <c r="E24" s="77">
        <f t="shared" si="4"/>
        <v>-10445210</v>
      </c>
      <c r="F24" s="77">
        <f t="shared" si="4"/>
        <v>46337075</v>
      </c>
      <c r="G24" s="77">
        <f t="shared" si="4"/>
        <v>-5169268</v>
      </c>
      <c r="H24" s="77">
        <f t="shared" si="4"/>
        <v>-9140066</v>
      </c>
      <c r="I24" s="77">
        <f t="shared" si="4"/>
        <v>32027741</v>
      </c>
      <c r="J24" s="77">
        <f t="shared" si="4"/>
        <v>-1739902</v>
      </c>
      <c r="K24" s="77">
        <f t="shared" si="4"/>
        <v>-14419632</v>
      </c>
      <c r="L24" s="77">
        <f t="shared" si="4"/>
        <v>27308921</v>
      </c>
      <c r="M24" s="77">
        <f t="shared" si="4"/>
        <v>11149387</v>
      </c>
      <c r="N24" s="77">
        <f t="shared" si="4"/>
        <v>-10255452</v>
      </c>
      <c r="O24" s="77">
        <f t="shared" si="4"/>
        <v>-8617846</v>
      </c>
      <c r="P24" s="77">
        <f t="shared" si="4"/>
        <v>21249793</v>
      </c>
      <c r="Q24" s="77">
        <f t="shared" si="4"/>
        <v>2376495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45553623</v>
      </c>
      <c r="W24" s="77">
        <f t="shared" si="4"/>
        <v>-7833015</v>
      </c>
      <c r="X24" s="77">
        <f t="shared" si="4"/>
        <v>53386638</v>
      </c>
      <c r="Y24" s="78">
        <f>+IF(W24&lt;&gt;0,(X24/W24)*100,0)</f>
        <v>-681.5592463438409</v>
      </c>
      <c r="Z24" s="79">
        <f t="shared" si="4"/>
        <v>-10445210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72507536</v>
      </c>
      <c r="C27" s="22">
        <v>0</v>
      </c>
      <c r="D27" s="99">
        <v>79080589</v>
      </c>
      <c r="E27" s="100">
        <v>79080589</v>
      </c>
      <c r="F27" s="100">
        <v>0</v>
      </c>
      <c r="G27" s="100">
        <v>3764155</v>
      </c>
      <c r="H27" s="100">
        <v>4542595</v>
      </c>
      <c r="I27" s="100">
        <v>8306750</v>
      </c>
      <c r="J27" s="100">
        <v>797517</v>
      </c>
      <c r="K27" s="100">
        <v>2182468</v>
      </c>
      <c r="L27" s="100">
        <v>1743381</v>
      </c>
      <c r="M27" s="100">
        <v>4723366</v>
      </c>
      <c r="N27" s="100">
        <v>1081570</v>
      </c>
      <c r="O27" s="100">
        <v>1893688</v>
      </c>
      <c r="P27" s="100">
        <v>2880966</v>
      </c>
      <c r="Q27" s="100">
        <v>5856224</v>
      </c>
      <c r="R27" s="100">
        <v>0</v>
      </c>
      <c r="S27" s="100">
        <v>0</v>
      </c>
      <c r="T27" s="100">
        <v>0</v>
      </c>
      <c r="U27" s="100">
        <v>0</v>
      </c>
      <c r="V27" s="100">
        <v>18886340</v>
      </c>
      <c r="W27" s="100">
        <v>59310442</v>
      </c>
      <c r="X27" s="100">
        <v>-40424102</v>
      </c>
      <c r="Y27" s="101">
        <v>-68.16</v>
      </c>
      <c r="Z27" s="102">
        <v>79080589</v>
      </c>
    </row>
    <row r="28" spans="1:26" ht="12.75">
      <c r="A28" s="103" t="s">
        <v>46</v>
      </c>
      <c r="B28" s="19">
        <v>72507536</v>
      </c>
      <c r="C28" s="19">
        <v>0</v>
      </c>
      <c r="D28" s="59">
        <v>41012366</v>
      </c>
      <c r="E28" s="60">
        <v>41012366</v>
      </c>
      <c r="F28" s="60">
        <v>0</v>
      </c>
      <c r="G28" s="60">
        <v>3764155</v>
      </c>
      <c r="H28" s="60">
        <v>4542595</v>
      </c>
      <c r="I28" s="60">
        <v>8306750</v>
      </c>
      <c r="J28" s="60">
        <v>797517</v>
      </c>
      <c r="K28" s="60">
        <v>2182468</v>
      </c>
      <c r="L28" s="60">
        <v>1743381</v>
      </c>
      <c r="M28" s="60">
        <v>4723366</v>
      </c>
      <c r="N28" s="60">
        <v>1081570</v>
      </c>
      <c r="O28" s="60">
        <v>1893688</v>
      </c>
      <c r="P28" s="60">
        <v>2880966</v>
      </c>
      <c r="Q28" s="60">
        <v>5856224</v>
      </c>
      <c r="R28" s="60">
        <v>0</v>
      </c>
      <c r="S28" s="60">
        <v>0</v>
      </c>
      <c r="T28" s="60">
        <v>0</v>
      </c>
      <c r="U28" s="60">
        <v>0</v>
      </c>
      <c r="V28" s="60">
        <v>18886340</v>
      </c>
      <c r="W28" s="60">
        <v>30759275</v>
      </c>
      <c r="X28" s="60">
        <v>-11872935</v>
      </c>
      <c r="Y28" s="61">
        <v>-38.6</v>
      </c>
      <c r="Z28" s="62">
        <v>41012366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38068223</v>
      </c>
      <c r="E31" s="60">
        <v>38068223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28551167</v>
      </c>
      <c r="X31" s="60">
        <v>-28551167</v>
      </c>
      <c r="Y31" s="61">
        <v>-100</v>
      </c>
      <c r="Z31" s="62">
        <v>38068223</v>
      </c>
    </row>
    <row r="32" spans="1:26" ht="12.75">
      <c r="A32" s="70" t="s">
        <v>54</v>
      </c>
      <c r="B32" s="22">
        <f>SUM(B28:B31)</f>
        <v>72507536</v>
      </c>
      <c r="C32" s="22">
        <f>SUM(C28:C31)</f>
        <v>0</v>
      </c>
      <c r="D32" s="99">
        <f aca="true" t="shared" si="5" ref="D32:Z32">SUM(D28:D31)</f>
        <v>79080589</v>
      </c>
      <c r="E32" s="100">
        <f t="shared" si="5"/>
        <v>79080589</v>
      </c>
      <c r="F32" s="100">
        <f t="shared" si="5"/>
        <v>0</v>
      </c>
      <c r="G32" s="100">
        <f t="shared" si="5"/>
        <v>3764155</v>
      </c>
      <c r="H32" s="100">
        <f t="shared" si="5"/>
        <v>4542595</v>
      </c>
      <c r="I32" s="100">
        <f t="shared" si="5"/>
        <v>8306750</v>
      </c>
      <c r="J32" s="100">
        <f t="shared" si="5"/>
        <v>797517</v>
      </c>
      <c r="K32" s="100">
        <f t="shared" si="5"/>
        <v>2182468</v>
      </c>
      <c r="L32" s="100">
        <f t="shared" si="5"/>
        <v>1743381</v>
      </c>
      <c r="M32" s="100">
        <f t="shared" si="5"/>
        <v>4723366</v>
      </c>
      <c r="N32" s="100">
        <f t="shared" si="5"/>
        <v>1081570</v>
      </c>
      <c r="O32" s="100">
        <f t="shared" si="5"/>
        <v>1893688</v>
      </c>
      <c r="P32" s="100">
        <f t="shared" si="5"/>
        <v>2880966</v>
      </c>
      <c r="Q32" s="100">
        <f t="shared" si="5"/>
        <v>5856224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18886340</v>
      </c>
      <c r="W32" s="100">
        <f t="shared" si="5"/>
        <v>59310442</v>
      </c>
      <c r="X32" s="100">
        <f t="shared" si="5"/>
        <v>-40424102</v>
      </c>
      <c r="Y32" s="101">
        <f>+IF(W32&lt;&gt;0,(X32/W32)*100,0)</f>
        <v>-68.15680449658426</v>
      </c>
      <c r="Z32" s="102">
        <f t="shared" si="5"/>
        <v>79080589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187433454</v>
      </c>
      <c r="C35" s="19">
        <v>0</v>
      </c>
      <c r="D35" s="59">
        <v>139524016</v>
      </c>
      <c r="E35" s="60">
        <v>139524016</v>
      </c>
      <c r="F35" s="60">
        <v>254965570</v>
      </c>
      <c r="G35" s="60">
        <v>240693034</v>
      </c>
      <c r="H35" s="60">
        <v>212150470</v>
      </c>
      <c r="I35" s="60">
        <v>212150470</v>
      </c>
      <c r="J35" s="60">
        <v>224741056</v>
      </c>
      <c r="K35" s="60">
        <v>218358149</v>
      </c>
      <c r="L35" s="60">
        <v>252849668</v>
      </c>
      <c r="M35" s="60">
        <v>252849668</v>
      </c>
      <c r="N35" s="60">
        <v>241404976</v>
      </c>
      <c r="O35" s="60">
        <v>232766260</v>
      </c>
      <c r="P35" s="60">
        <v>263759333</v>
      </c>
      <c r="Q35" s="60">
        <v>263759333</v>
      </c>
      <c r="R35" s="60">
        <v>0</v>
      </c>
      <c r="S35" s="60">
        <v>0</v>
      </c>
      <c r="T35" s="60">
        <v>0</v>
      </c>
      <c r="U35" s="60">
        <v>0</v>
      </c>
      <c r="V35" s="60">
        <v>263759333</v>
      </c>
      <c r="W35" s="60">
        <v>104643012</v>
      </c>
      <c r="X35" s="60">
        <v>159116321</v>
      </c>
      <c r="Y35" s="61">
        <v>152.06</v>
      </c>
      <c r="Z35" s="62">
        <v>139524016</v>
      </c>
    </row>
    <row r="36" spans="1:26" ht="12.75">
      <c r="A36" s="58" t="s">
        <v>57</v>
      </c>
      <c r="B36" s="19">
        <v>320278935</v>
      </c>
      <c r="C36" s="19">
        <v>0</v>
      </c>
      <c r="D36" s="59">
        <v>333925597</v>
      </c>
      <c r="E36" s="60">
        <v>333925597</v>
      </c>
      <c r="F36" s="60">
        <v>318217609</v>
      </c>
      <c r="G36" s="60">
        <v>325299549</v>
      </c>
      <c r="H36" s="60">
        <v>323673035</v>
      </c>
      <c r="I36" s="60">
        <v>323673035</v>
      </c>
      <c r="J36" s="60">
        <v>328096244</v>
      </c>
      <c r="K36" s="60">
        <v>320633568</v>
      </c>
      <c r="L36" s="60">
        <v>326957517</v>
      </c>
      <c r="M36" s="60">
        <v>326957517</v>
      </c>
      <c r="N36" s="60">
        <v>326109170</v>
      </c>
      <c r="O36" s="60">
        <v>325322528</v>
      </c>
      <c r="P36" s="60">
        <v>325965510</v>
      </c>
      <c r="Q36" s="60">
        <v>325965510</v>
      </c>
      <c r="R36" s="60">
        <v>0</v>
      </c>
      <c r="S36" s="60">
        <v>0</v>
      </c>
      <c r="T36" s="60">
        <v>0</v>
      </c>
      <c r="U36" s="60">
        <v>0</v>
      </c>
      <c r="V36" s="60">
        <v>325965510</v>
      </c>
      <c r="W36" s="60">
        <v>250444198</v>
      </c>
      <c r="X36" s="60">
        <v>75521312</v>
      </c>
      <c r="Y36" s="61">
        <v>30.15</v>
      </c>
      <c r="Z36" s="62">
        <v>333925597</v>
      </c>
    </row>
    <row r="37" spans="1:26" ht="12.75">
      <c r="A37" s="58" t="s">
        <v>58</v>
      </c>
      <c r="B37" s="19">
        <v>23501408</v>
      </c>
      <c r="C37" s="19">
        <v>0</v>
      </c>
      <c r="D37" s="59">
        <v>20552371</v>
      </c>
      <c r="E37" s="60">
        <v>20552371</v>
      </c>
      <c r="F37" s="60">
        <v>69121179</v>
      </c>
      <c r="G37" s="60">
        <v>66183173</v>
      </c>
      <c r="H37" s="60">
        <v>70072743</v>
      </c>
      <c r="I37" s="60">
        <v>70072743</v>
      </c>
      <c r="J37" s="60">
        <v>64317696</v>
      </c>
      <c r="K37" s="60">
        <v>43575036</v>
      </c>
      <c r="L37" s="60">
        <v>71395064</v>
      </c>
      <c r="M37" s="60">
        <v>71395064</v>
      </c>
      <c r="N37" s="60">
        <v>69357477</v>
      </c>
      <c r="O37" s="60">
        <v>68205863</v>
      </c>
      <c r="P37" s="60">
        <v>78813054</v>
      </c>
      <c r="Q37" s="60">
        <v>78813054</v>
      </c>
      <c r="R37" s="60">
        <v>0</v>
      </c>
      <c r="S37" s="60">
        <v>0</v>
      </c>
      <c r="T37" s="60">
        <v>0</v>
      </c>
      <c r="U37" s="60">
        <v>0</v>
      </c>
      <c r="V37" s="60">
        <v>78813054</v>
      </c>
      <c r="W37" s="60">
        <v>15414278</v>
      </c>
      <c r="X37" s="60">
        <v>63398776</v>
      </c>
      <c r="Y37" s="61">
        <v>411.3</v>
      </c>
      <c r="Z37" s="62">
        <v>20552371</v>
      </c>
    </row>
    <row r="38" spans="1:26" ht="12.75">
      <c r="A38" s="58" t="s">
        <v>59</v>
      </c>
      <c r="B38" s="19">
        <v>796000</v>
      </c>
      <c r="C38" s="19">
        <v>0</v>
      </c>
      <c r="D38" s="59">
        <v>828000</v>
      </c>
      <c r="E38" s="60">
        <v>828000</v>
      </c>
      <c r="F38" s="60">
        <v>866000</v>
      </c>
      <c r="G38" s="60">
        <v>866000</v>
      </c>
      <c r="H38" s="60">
        <v>866000</v>
      </c>
      <c r="I38" s="60">
        <v>866000</v>
      </c>
      <c r="J38" s="60">
        <v>866000</v>
      </c>
      <c r="K38" s="60">
        <v>866000</v>
      </c>
      <c r="L38" s="60">
        <v>866000</v>
      </c>
      <c r="M38" s="60">
        <v>866000</v>
      </c>
      <c r="N38" s="60">
        <v>866000</v>
      </c>
      <c r="O38" s="60">
        <v>866000</v>
      </c>
      <c r="P38" s="60">
        <v>866000</v>
      </c>
      <c r="Q38" s="60">
        <v>866000</v>
      </c>
      <c r="R38" s="60">
        <v>0</v>
      </c>
      <c r="S38" s="60">
        <v>0</v>
      </c>
      <c r="T38" s="60">
        <v>0</v>
      </c>
      <c r="U38" s="60">
        <v>0</v>
      </c>
      <c r="V38" s="60">
        <v>866000</v>
      </c>
      <c r="W38" s="60">
        <v>621000</v>
      </c>
      <c r="X38" s="60">
        <v>245000</v>
      </c>
      <c r="Y38" s="61">
        <v>39.45</v>
      </c>
      <c r="Z38" s="62">
        <v>828000</v>
      </c>
    </row>
    <row r="39" spans="1:26" ht="12.75">
      <c r="A39" s="58" t="s">
        <v>60</v>
      </c>
      <c r="B39" s="19">
        <v>483414981</v>
      </c>
      <c r="C39" s="19">
        <v>0</v>
      </c>
      <c r="D39" s="59">
        <v>452069242</v>
      </c>
      <c r="E39" s="60">
        <v>452069242</v>
      </c>
      <c r="F39" s="60">
        <v>503196000</v>
      </c>
      <c r="G39" s="60">
        <v>498943410</v>
      </c>
      <c r="H39" s="60">
        <v>464884762</v>
      </c>
      <c r="I39" s="60">
        <v>464884762</v>
      </c>
      <c r="J39" s="60">
        <v>487653604</v>
      </c>
      <c r="K39" s="60">
        <v>494550681</v>
      </c>
      <c r="L39" s="60">
        <v>507546121</v>
      </c>
      <c r="M39" s="60">
        <v>507546121</v>
      </c>
      <c r="N39" s="60">
        <v>497290669</v>
      </c>
      <c r="O39" s="60">
        <v>489016926</v>
      </c>
      <c r="P39" s="60">
        <v>510045790</v>
      </c>
      <c r="Q39" s="60">
        <v>510045790</v>
      </c>
      <c r="R39" s="60">
        <v>0</v>
      </c>
      <c r="S39" s="60">
        <v>0</v>
      </c>
      <c r="T39" s="60">
        <v>0</v>
      </c>
      <c r="U39" s="60">
        <v>0</v>
      </c>
      <c r="V39" s="60">
        <v>510045790</v>
      </c>
      <c r="W39" s="60">
        <v>339051932</v>
      </c>
      <c r="X39" s="60">
        <v>170993858</v>
      </c>
      <c r="Y39" s="61">
        <v>50.43</v>
      </c>
      <c r="Z39" s="62">
        <v>452069242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90382983</v>
      </c>
      <c r="C42" s="19">
        <v>0</v>
      </c>
      <c r="D42" s="59">
        <v>24990789</v>
      </c>
      <c r="E42" s="60">
        <v>24990789</v>
      </c>
      <c r="F42" s="60">
        <v>65589222</v>
      </c>
      <c r="G42" s="60">
        <v>-8994979</v>
      </c>
      <c r="H42" s="60">
        <v>-3433864</v>
      </c>
      <c r="I42" s="60">
        <v>53160379</v>
      </c>
      <c r="J42" s="60">
        <v>4833351</v>
      </c>
      <c r="K42" s="60">
        <v>-8009334</v>
      </c>
      <c r="L42" s="60">
        <v>25891375</v>
      </c>
      <c r="M42" s="60">
        <v>22715392</v>
      </c>
      <c r="N42" s="60">
        <v>-12163743</v>
      </c>
      <c r="O42" s="60">
        <v>-8617847</v>
      </c>
      <c r="P42" s="60">
        <v>21249789</v>
      </c>
      <c r="Q42" s="60">
        <v>468199</v>
      </c>
      <c r="R42" s="60">
        <v>0</v>
      </c>
      <c r="S42" s="60">
        <v>0</v>
      </c>
      <c r="T42" s="60">
        <v>0</v>
      </c>
      <c r="U42" s="60">
        <v>0</v>
      </c>
      <c r="V42" s="60">
        <v>76343970</v>
      </c>
      <c r="W42" s="60">
        <v>18743094</v>
      </c>
      <c r="X42" s="60">
        <v>57600876</v>
      </c>
      <c r="Y42" s="61">
        <v>307.32</v>
      </c>
      <c r="Z42" s="62">
        <v>24990789</v>
      </c>
    </row>
    <row r="43" spans="1:26" ht="12.75">
      <c r="A43" s="58" t="s">
        <v>63</v>
      </c>
      <c r="B43" s="19">
        <v>-44005883</v>
      </c>
      <c r="C43" s="19">
        <v>0</v>
      </c>
      <c r="D43" s="59">
        <v>-79080588</v>
      </c>
      <c r="E43" s="60">
        <v>-79080588</v>
      </c>
      <c r="F43" s="60">
        <v>-950195</v>
      </c>
      <c r="G43" s="60">
        <v>-7511310</v>
      </c>
      <c r="H43" s="60">
        <v>-4542595</v>
      </c>
      <c r="I43" s="60">
        <v>-13004100</v>
      </c>
      <c r="J43" s="60">
        <v>-797517</v>
      </c>
      <c r="K43" s="60">
        <v>-2182468</v>
      </c>
      <c r="L43" s="60">
        <v>-1743380</v>
      </c>
      <c r="M43" s="60">
        <v>-4723365</v>
      </c>
      <c r="N43" s="60">
        <v>-1081571</v>
      </c>
      <c r="O43" s="60">
        <v>-1893687</v>
      </c>
      <c r="P43" s="60">
        <v>-2881000</v>
      </c>
      <c r="Q43" s="60">
        <v>-5856258</v>
      </c>
      <c r="R43" s="60">
        <v>0</v>
      </c>
      <c r="S43" s="60">
        <v>0</v>
      </c>
      <c r="T43" s="60">
        <v>0</v>
      </c>
      <c r="U43" s="60">
        <v>0</v>
      </c>
      <c r="V43" s="60">
        <v>-23583723</v>
      </c>
      <c r="W43" s="60">
        <v>-59310441</v>
      </c>
      <c r="X43" s="60">
        <v>35726718</v>
      </c>
      <c r="Y43" s="61">
        <v>-60.24</v>
      </c>
      <c r="Z43" s="62">
        <v>-79080588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169217391</v>
      </c>
      <c r="C45" s="22">
        <v>0</v>
      </c>
      <c r="D45" s="99">
        <v>135910201</v>
      </c>
      <c r="E45" s="100">
        <v>135910201</v>
      </c>
      <c r="F45" s="100">
        <v>223526628</v>
      </c>
      <c r="G45" s="100">
        <v>207020339</v>
      </c>
      <c r="H45" s="100">
        <v>199043880</v>
      </c>
      <c r="I45" s="100">
        <v>199043880</v>
      </c>
      <c r="J45" s="100">
        <v>203079714</v>
      </c>
      <c r="K45" s="100">
        <v>192887912</v>
      </c>
      <c r="L45" s="100">
        <v>217035907</v>
      </c>
      <c r="M45" s="100">
        <v>217035907</v>
      </c>
      <c r="N45" s="100">
        <v>203790593</v>
      </c>
      <c r="O45" s="100">
        <v>193279059</v>
      </c>
      <c r="P45" s="100">
        <v>211647848</v>
      </c>
      <c r="Q45" s="100">
        <v>211647848</v>
      </c>
      <c r="R45" s="100">
        <v>0</v>
      </c>
      <c r="S45" s="100">
        <v>0</v>
      </c>
      <c r="T45" s="100">
        <v>0</v>
      </c>
      <c r="U45" s="100">
        <v>0</v>
      </c>
      <c r="V45" s="100">
        <v>211647848</v>
      </c>
      <c r="W45" s="100">
        <v>149432653</v>
      </c>
      <c r="X45" s="100">
        <v>62215195</v>
      </c>
      <c r="Y45" s="101">
        <v>41.63</v>
      </c>
      <c r="Z45" s="102">
        <v>135910201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60.547118621443516</v>
      </c>
      <c r="C58" s="5">
        <f>IF(C67=0,0,+(C76/C67)*100)</f>
        <v>0</v>
      </c>
      <c r="D58" s="6">
        <f aca="true" t="shared" si="6" ref="D58:Z58">IF(D67=0,0,+(D76/D67)*100)</f>
        <v>99.99978456308315</v>
      </c>
      <c r="E58" s="7">
        <f t="shared" si="6"/>
        <v>99.99978456308315</v>
      </c>
      <c r="F58" s="7">
        <f t="shared" si="6"/>
        <v>0.04834663165919011</v>
      </c>
      <c r="G58" s="7">
        <f t="shared" si="6"/>
        <v>0</v>
      </c>
      <c r="H58" s="7">
        <f t="shared" si="6"/>
        <v>0</v>
      </c>
      <c r="I58" s="7">
        <f t="shared" si="6"/>
        <v>0.04834663165919011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398744.874715262</v>
      </c>
      <c r="N58" s="7">
        <f t="shared" si="6"/>
        <v>0</v>
      </c>
      <c r="O58" s="7">
        <f t="shared" si="6"/>
        <v>1.7211093259238344</v>
      </c>
      <c r="P58" s="7">
        <f t="shared" si="6"/>
        <v>0.08334019599769414</v>
      </c>
      <c r="Q58" s="7">
        <f t="shared" si="6"/>
        <v>1.014660789846856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23.156902043372355</v>
      </c>
      <c r="W58" s="7">
        <f t="shared" si="6"/>
        <v>99.99971275098383</v>
      </c>
      <c r="X58" s="7">
        <f t="shared" si="6"/>
        <v>0</v>
      </c>
      <c r="Y58" s="7">
        <f t="shared" si="6"/>
        <v>0</v>
      </c>
      <c r="Z58" s="8">
        <f t="shared" si="6"/>
        <v>99.99978456308315</v>
      </c>
    </row>
    <row r="59" spans="1:26" ht="12.75">
      <c r="A59" s="37" t="s">
        <v>31</v>
      </c>
      <c r="B59" s="9">
        <f aca="true" t="shared" si="7" ref="B59:Z66">IF(B68=0,0,+(B77/B68)*100)</f>
        <v>60.78690294643779</v>
      </c>
      <c r="C59" s="9">
        <f t="shared" si="7"/>
        <v>0</v>
      </c>
      <c r="D59" s="2">
        <f t="shared" si="7"/>
        <v>99.99997594741335</v>
      </c>
      <c r="E59" s="10">
        <f t="shared" si="7"/>
        <v>99.99997594741335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398744.874715262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346.5753424657534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31.556594678847834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99.99997594741335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99.96000000000001</v>
      </c>
      <c r="E60" s="13">
        <f t="shared" si="7"/>
        <v>99.96000000000001</v>
      </c>
      <c r="F60" s="13">
        <f t="shared" si="7"/>
        <v>100</v>
      </c>
      <c r="G60" s="13">
        <f t="shared" si="7"/>
        <v>0</v>
      </c>
      <c r="H60" s="13">
        <f t="shared" si="7"/>
        <v>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100</v>
      </c>
      <c r="P60" s="13">
        <f t="shared" si="7"/>
        <v>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99.94001199760048</v>
      </c>
      <c r="X60" s="13">
        <f t="shared" si="7"/>
        <v>0</v>
      </c>
      <c r="Y60" s="13">
        <f t="shared" si="7"/>
        <v>0</v>
      </c>
      <c r="Z60" s="14">
        <f t="shared" si="7"/>
        <v>99.96000000000001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99.94001199760048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5783499</v>
      </c>
      <c r="C67" s="24"/>
      <c r="D67" s="25">
        <v>4177557</v>
      </c>
      <c r="E67" s="26">
        <v>4177557</v>
      </c>
      <c r="F67" s="26">
        <v>5551576</v>
      </c>
      <c r="G67" s="26"/>
      <c r="H67" s="26"/>
      <c r="I67" s="26">
        <v>5551576</v>
      </c>
      <c r="J67" s="26">
        <v>439</v>
      </c>
      <c r="K67" s="26"/>
      <c r="L67" s="26"/>
      <c r="M67" s="26">
        <v>439</v>
      </c>
      <c r="N67" s="26"/>
      <c r="O67" s="26">
        <v>1200621</v>
      </c>
      <c r="P67" s="26">
        <v>910725</v>
      </c>
      <c r="Q67" s="26">
        <v>2111346</v>
      </c>
      <c r="R67" s="26"/>
      <c r="S67" s="26"/>
      <c r="T67" s="26"/>
      <c r="U67" s="26"/>
      <c r="V67" s="26">
        <v>7663361</v>
      </c>
      <c r="W67" s="26">
        <v>3133170</v>
      </c>
      <c r="X67" s="26"/>
      <c r="Y67" s="25"/>
      <c r="Z67" s="27">
        <v>4177557</v>
      </c>
    </row>
    <row r="68" spans="1:26" ht="12.75" hidden="1">
      <c r="A68" s="37" t="s">
        <v>31</v>
      </c>
      <c r="B68" s="19">
        <v>5760685</v>
      </c>
      <c r="C68" s="19"/>
      <c r="D68" s="20">
        <v>4157557</v>
      </c>
      <c r="E68" s="21">
        <v>4157557</v>
      </c>
      <c r="F68" s="21">
        <v>5548892</v>
      </c>
      <c r="G68" s="21"/>
      <c r="H68" s="21"/>
      <c r="I68" s="21">
        <v>5548892</v>
      </c>
      <c r="J68" s="21">
        <v>439</v>
      </c>
      <c r="K68" s="21"/>
      <c r="L68" s="21"/>
      <c r="M68" s="21">
        <v>439</v>
      </c>
      <c r="N68" s="21"/>
      <c r="O68" s="21">
        <v>219</v>
      </c>
      <c r="P68" s="21"/>
      <c r="Q68" s="21">
        <v>219</v>
      </c>
      <c r="R68" s="21"/>
      <c r="S68" s="21"/>
      <c r="T68" s="21"/>
      <c r="U68" s="21"/>
      <c r="V68" s="21">
        <v>5549550</v>
      </c>
      <c r="W68" s="21">
        <v>3118167</v>
      </c>
      <c r="X68" s="21"/>
      <c r="Y68" s="20"/>
      <c r="Z68" s="23">
        <v>4157557</v>
      </c>
    </row>
    <row r="69" spans="1:26" ht="12.75" hidden="1">
      <c r="A69" s="38" t="s">
        <v>32</v>
      </c>
      <c r="B69" s="19">
        <v>22814</v>
      </c>
      <c r="C69" s="19"/>
      <c r="D69" s="20">
        <v>20000</v>
      </c>
      <c r="E69" s="21">
        <v>20000</v>
      </c>
      <c r="F69" s="21">
        <v>2684</v>
      </c>
      <c r="G69" s="21"/>
      <c r="H69" s="21"/>
      <c r="I69" s="21">
        <v>2684</v>
      </c>
      <c r="J69" s="21"/>
      <c r="K69" s="21"/>
      <c r="L69" s="21"/>
      <c r="M69" s="21"/>
      <c r="N69" s="21"/>
      <c r="O69" s="21">
        <v>20664</v>
      </c>
      <c r="P69" s="21"/>
      <c r="Q69" s="21">
        <v>20664</v>
      </c>
      <c r="R69" s="21"/>
      <c r="S69" s="21"/>
      <c r="T69" s="21"/>
      <c r="U69" s="21"/>
      <c r="V69" s="21">
        <v>23348</v>
      </c>
      <c r="W69" s="21">
        <v>15003</v>
      </c>
      <c r="X69" s="21"/>
      <c r="Y69" s="20"/>
      <c r="Z69" s="23">
        <v>20000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15003</v>
      </c>
      <c r="X73" s="21"/>
      <c r="Y73" s="20"/>
      <c r="Z73" s="23"/>
    </row>
    <row r="74" spans="1:26" ht="12.75" hidden="1">
      <c r="A74" s="39" t="s">
        <v>107</v>
      </c>
      <c r="B74" s="19">
        <v>22814</v>
      </c>
      <c r="C74" s="19"/>
      <c r="D74" s="20">
        <v>20000</v>
      </c>
      <c r="E74" s="21">
        <v>20000</v>
      </c>
      <c r="F74" s="21">
        <v>2684</v>
      </c>
      <c r="G74" s="21"/>
      <c r="H74" s="21"/>
      <c r="I74" s="21">
        <v>2684</v>
      </c>
      <c r="J74" s="21"/>
      <c r="K74" s="21"/>
      <c r="L74" s="21"/>
      <c r="M74" s="21"/>
      <c r="N74" s="21"/>
      <c r="O74" s="21">
        <v>20664</v>
      </c>
      <c r="P74" s="21"/>
      <c r="Q74" s="21">
        <v>20664</v>
      </c>
      <c r="R74" s="21"/>
      <c r="S74" s="21"/>
      <c r="T74" s="21"/>
      <c r="U74" s="21"/>
      <c r="V74" s="21">
        <v>23348</v>
      </c>
      <c r="W74" s="21"/>
      <c r="X74" s="21"/>
      <c r="Y74" s="20"/>
      <c r="Z74" s="23">
        <v>20000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v>1179738</v>
      </c>
      <c r="P75" s="30">
        <v>910725</v>
      </c>
      <c r="Q75" s="30">
        <v>2090463</v>
      </c>
      <c r="R75" s="30"/>
      <c r="S75" s="30"/>
      <c r="T75" s="30"/>
      <c r="U75" s="30"/>
      <c r="V75" s="30">
        <v>2090463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3501742</v>
      </c>
      <c r="C76" s="32"/>
      <c r="D76" s="33">
        <v>4177548</v>
      </c>
      <c r="E76" s="34">
        <v>4177548</v>
      </c>
      <c r="F76" s="34">
        <v>2684</v>
      </c>
      <c r="G76" s="34"/>
      <c r="H76" s="34"/>
      <c r="I76" s="34">
        <v>2684</v>
      </c>
      <c r="J76" s="34"/>
      <c r="K76" s="34">
        <v>1730490</v>
      </c>
      <c r="L76" s="34">
        <v>20000</v>
      </c>
      <c r="M76" s="34">
        <v>1750490</v>
      </c>
      <c r="N76" s="34"/>
      <c r="O76" s="34">
        <v>20664</v>
      </c>
      <c r="P76" s="34">
        <v>759</v>
      </c>
      <c r="Q76" s="34">
        <v>21423</v>
      </c>
      <c r="R76" s="34"/>
      <c r="S76" s="34"/>
      <c r="T76" s="34"/>
      <c r="U76" s="34"/>
      <c r="V76" s="34">
        <v>1774597</v>
      </c>
      <c r="W76" s="34">
        <v>3133161</v>
      </c>
      <c r="X76" s="34"/>
      <c r="Y76" s="33"/>
      <c r="Z76" s="35">
        <v>4177548</v>
      </c>
    </row>
    <row r="77" spans="1:26" ht="12.75" hidden="1">
      <c r="A77" s="37" t="s">
        <v>31</v>
      </c>
      <c r="B77" s="19">
        <v>3501742</v>
      </c>
      <c r="C77" s="19"/>
      <c r="D77" s="20">
        <v>4157556</v>
      </c>
      <c r="E77" s="21">
        <v>4157556</v>
      </c>
      <c r="F77" s="21"/>
      <c r="G77" s="21"/>
      <c r="H77" s="21"/>
      <c r="I77" s="21"/>
      <c r="J77" s="21"/>
      <c r="K77" s="21">
        <v>1730490</v>
      </c>
      <c r="L77" s="21">
        <v>20000</v>
      </c>
      <c r="M77" s="21">
        <v>1750490</v>
      </c>
      <c r="N77" s="21"/>
      <c r="O77" s="21"/>
      <c r="P77" s="21">
        <v>759</v>
      </c>
      <c r="Q77" s="21">
        <v>759</v>
      </c>
      <c r="R77" s="21"/>
      <c r="S77" s="21"/>
      <c r="T77" s="21"/>
      <c r="U77" s="21"/>
      <c r="V77" s="21">
        <v>1751249</v>
      </c>
      <c r="W77" s="21">
        <v>3118167</v>
      </c>
      <c r="X77" s="21"/>
      <c r="Y77" s="20"/>
      <c r="Z77" s="23">
        <v>4157556</v>
      </c>
    </row>
    <row r="78" spans="1:26" ht="12.75" hidden="1">
      <c r="A78" s="38" t="s">
        <v>32</v>
      </c>
      <c r="B78" s="19"/>
      <c r="C78" s="19"/>
      <c r="D78" s="20">
        <v>19992</v>
      </c>
      <c r="E78" s="21">
        <v>19992</v>
      </c>
      <c r="F78" s="21">
        <v>2684</v>
      </c>
      <c r="G78" s="21"/>
      <c r="H78" s="21"/>
      <c r="I78" s="21">
        <v>2684</v>
      </c>
      <c r="J78" s="21"/>
      <c r="K78" s="21"/>
      <c r="L78" s="21"/>
      <c r="M78" s="21"/>
      <c r="N78" s="21"/>
      <c r="O78" s="21">
        <v>20664</v>
      </c>
      <c r="P78" s="21"/>
      <c r="Q78" s="21">
        <v>20664</v>
      </c>
      <c r="R78" s="21"/>
      <c r="S78" s="21"/>
      <c r="T78" s="21"/>
      <c r="U78" s="21"/>
      <c r="V78" s="21">
        <v>23348</v>
      </c>
      <c r="W78" s="21">
        <v>14994</v>
      </c>
      <c r="X78" s="21"/>
      <c r="Y78" s="20"/>
      <c r="Z78" s="23">
        <v>19992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19992</v>
      </c>
      <c r="E82" s="21">
        <v>19992</v>
      </c>
      <c r="F82" s="21">
        <v>2684</v>
      </c>
      <c r="G82" s="21"/>
      <c r="H82" s="21"/>
      <c r="I82" s="21">
        <v>2684</v>
      </c>
      <c r="J82" s="21"/>
      <c r="K82" s="21"/>
      <c r="L82" s="21"/>
      <c r="M82" s="21"/>
      <c r="N82" s="21"/>
      <c r="O82" s="21">
        <v>20664</v>
      </c>
      <c r="P82" s="21"/>
      <c r="Q82" s="21">
        <v>20664</v>
      </c>
      <c r="R82" s="21"/>
      <c r="S82" s="21"/>
      <c r="T82" s="21"/>
      <c r="U82" s="21"/>
      <c r="V82" s="21">
        <v>23348</v>
      </c>
      <c r="W82" s="21">
        <v>14994</v>
      </c>
      <c r="X82" s="21"/>
      <c r="Y82" s="20"/>
      <c r="Z82" s="23">
        <v>19992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6500000</v>
      </c>
      <c r="F5" s="358">
        <f t="shared" si="0"/>
        <v>6500000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4875000</v>
      </c>
      <c r="Y5" s="358">
        <f t="shared" si="0"/>
        <v>-4875000</v>
      </c>
      <c r="Z5" s="359">
        <f>+IF(X5&lt;&gt;0,+(Y5/X5)*100,0)</f>
        <v>-100</v>
      </c>
      <c r="AA5" s="360">
        <f>+AA6+AA8+AA11+AA13+AA15</f>
        <v>6500000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6500000</v>
      </c>
      <c r="F6" s="59">
        <f t="shared" si="1"/>
        <v>6500000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4875000</v>
      </c>
      <c r="Y6" s="59">
        <f t="shared" si="1"/>
        <v>-4875000</v>
      </c>
      <c r="Z6" s="61">
        <f>+IF(X6&lt;&gt;0,+(Y6/X6)*100,0)</f>
        <v>-100</v>
      </c>
      <c r="AA6" s="62">
        <f t="shared" si="1"/>
        <v>6500000</v>
      </c>
    </row>
    <row r="7" spans="1:27" ht="12.75">
      <c r="A7" s="291" t="s">
        <v>229</v>
      </c>
      <c r="B7" s="142"/>
      <c r="C7" s="60"/>
      <c r="D7" s="340"/>
      <c r="E7" s="60">
        <v>6500000</v>
      </c>
      <c r="F7" s="59">
        <v>6500000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4875000</v>
      </c>
      <c r="Y7" s="59">
        <v>-4875000</v>
      </c>
      <c r="Z7" s="61">
        <v>-100</v>
      </c>
      <c r="AA7" s="62">
        <v>6500000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1904400</v>
      </c>
      <c r="F22" s="345">
        <f t="shared" si="6"/>
        <v>1904400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1428300</v>
      </c>
      <c r="Y22" s="345">
        <f t="shared" si="6"/>
        <v>-1428300</v>
      </c>
      <c r="Z22" s="336">
        <f>+IF(X22&lt;&gt;0,+(Y22/X22)*100,0)</f>
        <v>-100</v>
      </c>
      <c r="AA22" s="350">
        <f>SUM(AA23:AA32)</f>
        <v>1904400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1904400</v>
      </c>
      <c r="F25" s="59">
        <v>1904400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1428300</v>
      </c>
      <c r="Y25" s="59">
        <v>-1428300</v>
      </c>
      <c r="Z25" s="61">
        <v>-100</v>
      </c>
      <c r="AA25" s="62">
        <v>1904400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2840000</v>
      </c>
      <c r="F40" s="345">
        <f t="shared" si="9"/>
        <v>2840000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2130000</v>
      </c>
      <c r="Y40" s="345">
        <f t="shared" si="9"/>
        <v>-2130000</v>
      </c>
      <c r="Z40" s="336">
        <f>+IF(X40&lt;&gt;0,+(Y40/X40)*100,0)</f>
        <v>-100</v>
      </c>
      <c r="AA40" s="350">
        <f>SUM(AA41:AA49)</f>
        <v>2840000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2840000</v>
      </c>
      <c r="F49" s="53">
        <v>2840000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2130000</v>
      </c>
      <c r="Y49" s="53">
        <v>-2130000</v>
      </c>
      <c r="Z49" s="94">
        <v>-100</v>
      </c>
      <c r="AA49" s="95">
        <v>2840000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11244400</v>
      </c>
      <c r="F60" s="264">
        <f t="shared" si="14"/>
        <v>11244400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8433300</v>
      </c>
      <c r="Y60" s="264">
        <f t="shared" si="14"/>
        <v>-8433300</v>
      </c>
      <c r="Z60" s="337">
        <f>+IF(X60&lt;&gt;0,+(Y60/X60)*100,0)</f>
        <v>-100</v>
      </c>
      <c r="AA60" s="232">
        <f>+AA57+AA54+AA51+AA40+AA37+AA34+AA22+AA5</f>
        <v>11244400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110465901</v>
      </c>
      <c r="D5" s="153">
        <f>SUM(D6:D8)</f>
        <v>0</v>
      </c>
      <c r="E5" s="154">
        <f t="shared" si="0"/>
        <v>112721593</v>
      </c>
      <c r="F5" s="100">
        <f t="shared" si="0"/>
        <v>112721593</v>
      </c>
      <c r="G5" s="100">
        <f t="shared" si="0"/>
        <v>56446567</v>
      </c>
      <c r="H5" s="100">
        <f t="shared" si="0"/>
        <v>7270324</v>
      </c>
      <c r="I5" s="100">
        <f t="shared" si="0"/>
        <v>4610122</v>
      </c>
      <c r="J5" s="100">
        <f t="shared" si="0"/>
        <v>68327013</v>
      </c>
      <c r="K5" s="100">
        <f t="shared" si="0"/>
        <v>989366</v>
      </c>
      <c r="L5" s="100">
        <f t="shared" si="0"/>
        <v>2003476</v>
      </c>
      <c r="M5" s="100">
        <f t="shared" si="0"/>
        <v>40455752</v>
      </c>
      <c r="N5" s="100">
        <f t="shared" si="0"/>
        <v>43448594</v>
      </c>
      <c r="O5" s="100">
        <f t="shared" si="0"/>
        <v>3359110</v>
      </c>
      <c r="P5" s="100">
        <f t="shared" si="0"/>
        <v>2545118</v>
      </c>
      <c r="Q5" s="100">
        <f t="shared" si="0"/>
        <v>33304664</v>
      </c>
      <c r="R5" s="100">
        <f t="shared" si="0"/>
        <v>39208892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150984499</v>
      </c>
      <c r="X5" s="100">
        <f t="shared" si="0"/>
        <v>79734744</v>
      </c>
      <c r="Y5" s="100">
        <f t="shared" si="0"/>
        <v>71249755</v>
      </c>
      <c r="Z5" s="137">
        <f>+IF(X5&lt;&gt;0,+(Y5/X5)*100,0)</f>
        <v>89.35847966101201</v>
      </c>
      <c r="AA5" s="153">
        <f>SUM(AA6:AA8)</f>
        <v>112721593</v>
      </c>
    </row>
    <row r="6" spans="1:27" ht="12.75">
      <c r="A6" s="138" t="s">
        <v>75</v>
      </c>
      <c r="B6" s="136"/>
      <c r="C6" s="155">
        <v>14605513</v>
      </c>
      <c r="D6" s="155"/>
      <c r="E6" s="156">
        <v>17398000</v>
      </c>
      <c r="F6" s="60">
        <v>17398000</v>
      </c>
      <c r="G6" s="60"/>
      <c r="H6" s="60">
        <v>24561</v>
      </c>
      <c r="I6" s="60"/>
      <c r="J6" s="60">
        <v>24561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24561</v>
      </c>
      <c r="X6" s="60">
        <v>13048497</v>
      </c>
      <c r="Y6" s="60">
        <v>-13023936</v>
      </c>
      <c r="Z6" s="140">
        <v>-99.81</v>
      </c>
      <c r="AA6" s="155">
        <v>17398000</v>
      </c>
    </row>
    <row r="7" spans="1:27" ht="12.75">
      <c r="A7" s="138" t="s">
        <v>76</v>
      </c>
      <c r="B7" s="136"/>
      <c r="C7" s="157">
        <v>29679638</v>
      </c>
      <c r="D7" s="157"/>
      <c r="E7" s="158">
        <v>21573269</v>
      </c>
      <c r="F7" s="159">
        <v>21573269</v>
      </c>
      <c r="G7" s="159">
        <v>56446567</v>
      </c>
      <c r="H7" s="159">
        <v>7245763</v>
      </c>
      <c r="I7" s="159">
        <v>4610122</v>
      </c>
      <c r="J7" s="159">
        <v>68302452</v>
      </c>
      <c r="K7" s="159">
        <v>989366</v>
      </c>
      <c r="L7" s="159">
        <v>2003476</v>
      </c>
      <c r="M7" s="159">
        <v>40455752</v>
      </c>
      <c r="N7" s="159">
        <v>43448594</v>
      </c>
      <c r="O7" s="159">
        <v>3359110</v>
      </c>
      <c r="P7" s="159">
        <v>2545118</v>
      </c>
      <c r="Q7" s="159">
        <v>33304664</v>
      </c>
      <c r="R7" s="159">
        <v>39208892</v>
      </c>
      <c r="S7" s="159"/>
      <c r="T7" s="159"/>
      <c r="U7" s="159"/>
      <c r="V7" s="159"/>
      <c r="W7" s="159">
        <v>150959938</v>
      </c>
      <c r="X7" s="159">
        <v>66686247</v>
      </c>
      <c r="Y7" s="159">
        <v>84273691</v>
      </c>
      <c r="Z7" s="141">
        <v>126.37</v>
      </c>
      <c r="AA7" s="157">
        <v>21573269</v>
      </c>
    </row>
    <row r="8" spans="1:27" ht="12.75">
      <c r="A8" s="138" t="s">
        <v>77</v>
      </c>
      <c r="B8" s="136"/>
      <c r="C8" s="155">
        <v>66180750</v>
      </c>
      <c r="D8" s="155"/>
      <c r="E8" s="156">
        <v>73750324</v>
      </c>
      <c r="F8" s="60">
        <v>73750324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73750324</v>
      </c>
    </row>
    <row r="9" spans="1:27" ht="12.75">
      <c r="A9" s="135" t="s">
        <v>78</v>
      </c>
      <c r="B9" s="136"/>
      <c r="C9" s="153">
        <f aca="true" t="shared" si="1" ref="C9:Y9">SUM(C10:C14)</f>
        <v>70440523</v>
      </c>
      <c r="D9" s="153">
        <f>SUM(D10:D14)</f>
        <v>0</v>
      </c>
      <c r="E9" s="154">
        <f t="shared" si="1"/>
        <v>21409400</v>
      </c>
      <c r="F9" s="100">
        <f t="shared" si="1"/>
        <v>21409400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6370497</v>
      </c>
      <c r="Y9" s="100">
        <f t="shared" si="1"/>
        <v>-6370497</v>
      </c>
      <c r="Z9" s="137">
        <f>+IF(X9&lt;&gt;0,+(Y9/X9)*100,0)</f>
        <v>-100</v>
      </c>
      <c r="AA9" s="153">
        <f>SUM(AA10:AA14)</f>
        <v>21409400</v>
      </c>
    </row>
    <row r="10" spans="1:27" ht="12.75">
      <c r="A10" s="138" t="s">
        <v>79</v>
      </c>
      <c r="B10" s="136"/>
      <c r="C10" s="155">
        <v>70440523</v>
      </c>
      <c r="D10" s="155"/>
      <c r="E10" s="156">
        <v>21409400</v>
      </c>
      <c r="F10" s="60">
        <v>21409400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6370497</v>
      </c>
      <c r="Y10" s="60">
        <v>-6370497</v>
      </c>
      <c r="Z10" s="140">
        <v>-100</v>
      </c>
      <c r="AA10" s="155">
        <v>21409400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10671500</v>
      </c>
      <c r="D15" s="153">
        <f>SUM(D16:D18)</f>
        <v>0</v>
      </c>
      <c r="E15" s="154">
        <f t="shared" si="2"/>
        <v>48880000</v>
      </c>
      <c r="F15" s="100">
        <f t="shared" si="2"/>
        <v>48880000</v>
      </c>
      <c r="G15" s="100">
        <f t="shared" si="2"/>
        <v>0</v>
      </c>
      <c r="H15" s="100">
        <f t="shared" si="2"/>
        <v>0</v>
      </c>
      <c r="I15" s="100">
        <f t="shared" si="2"/>
        <v>419</v>
      </c>
      <c r="J15" s="100">
        <f t="shared" si="2"/>
        <v>419</v>
      </c>
      <c r="K15" s="100">
        <f t="shared" si="2"/>
        <v>0</v>
      </c>
      <c r="L15" s="100">
        <f t="shared" si="2"/>
        <v>-1022</v>
      </c>
      <c r="M15" s="100">
        <f t="shared" si="2"/>
        <v>1022</v>
      </c>
      <c r="N15" s="100">
        <f t="shared" si="2"/>
        <v>0</v>
      </c>
      <c r="O15" s="100">
        <f t="shared" si="2"/>
        <v>375</v>
      </c>
      <c r="P15" s="100">
        <f t="shared" si="2"/>
        <v>175</v>
      </c>
      <c r="Q15" s="100">
        <f t="shared" si="2"/>
        <v>759</v>
      </c>
      <c r="R15" s="100">
        <f t="shared" si="2"/>
        <v>1309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1728</v>
      </c>
      <c r="X15" s="100">
        <f t="shared" si="2"/>
        <v>20453247</v>
      </c>
      <c r="Y15" s="100">
        <f t="shared" si="2"/>
        <v>-20451519</v>
      </c>
      <c r="Z15" s="137">
        <f>+IF(X15&lt;&gt;0,+(Y15/X15)*100,0)</f>
        <v>-99.99155146368692</v>
      </c>
      <c r="AA15" s="153">
        <f>SUM(AA16:AA18)</f>
        <v>48880000</v>
      </c>
    </row>
    <row r="16" spans="1:27" ht="12.75">
      <c r="A16" s="138" t="s">
        <v>85</v>
      </c>
      <c r="B16" s="136"/>
      <c r="C16" s="155">
        <v>10671500</v>
      </c>
      <c r="D16" s="155"/>
      <c r="E16" s="156">
        <v>14256000</v>
      </c>
      <c r="F16" s="60">
        <v>14256000</v>
      </c>
      <c r="G16" s="60"/>
      <c r="H16" s="60"/>
      <c r="I16" s="60">
        <v>419</v>
      </c>
      <c r="J16" s="60">
        <v>419</v>
      </c>
      <c r="K16" s="60"/>
      <c r="L16" s="60">
        <v>-1022</v>
      </c>
      <c r="M16" s="60">
        <v>1022</v>
      </c>
      <c r="N16" s="60"/>
      <c r="O16" s="60">
        <v>375</v>
      </c>
      <c r="P16" s="60">
        <v>175</v>
      </c>
      <c r="Q16" s="60">
        <v>759</v>
      </c>
      <c r="R16" s="60">
        <v>1309</v>
      </c>
      <c r="S16" s="60"/>
      <c r="T16" s="60"/>
      <c r="U16" s="60"/>
      <c r="V16" s="60"/>
      <c r="W16" s="60">
        <v>1728</v>
      </c>
      <c r="X16" s="60">
        <v>10692000</v>
      </c>
      <c r="Y16" s="60">
        <v>-10690272</v>
      </c>
      <c r="Z16" s="140">
        <v>-99.98</v>
      </c>
      <c r="AA16" s="155">
        <v>14256000</v>
      </c>
    </row>
    <row r="17" spans="1:27" ht="12.75">
      <c r="A17" s="138" t="s">
        <v>86</v>
      </c>
      <c r="B17" s="136"/>
      <c r="C17" s="155"/>
      <c r="D17" s="155"/>
      <c r="E17" s="156">
        <v>34624000</v>
      </c>
      <c r="F17" s="60">
        <v>34624000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9761247</v>
      </c>
      <c r="Y17" s="60">
        <v>-9761247</v>
      </c>
      <c r="Z17" s="140">
        <v>-100</v>
      </c>
      <c r="AA17" s="155">
        <v>34624000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15003</v>
      </c>
      <c r="Y19" s="100">
        <f t="shared" si="3"/>
        <v>-15003</v>
      </c>
      <c r="Z19" s="137">
        <f>+IF(X19&lt;&gt;0,+(Y19/X19)*100,0)</f>
        <v>-100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15003</v>
      </c>
      <c r="Y23" s="60">
        <v>-15003</v>
      </c>
      <c r="Z23" s="140">
        <v>-100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191577924</v>
      </c>
      <c r="D25" s="168">
        <f>+D5+D9+D15+D19+D24</f>
        <v>0</v>
      </c>
      <c r="E25" s="169">
        <f t="shared" si="4"/>
        <v>183010993</v>
      </c>
      <c r="F25" s="73">
        <f t="shared" si="4"/>
        <v>183010993</v>
      </c>
      <c r="G25" s="73">
        <f t="shared" si="4"/>
        <v>56446567</v>
      </c>
      <c r="H25" s="73">
        <f t="shared" si="4"/>
        <v>7270324</v>
      </c>
      <c r="I25" s="73">
        <f t="shared" si="4"/>
        <v>4610541</v>
      </c>
      <c r="J25" s="73">
        <f t="shared" si="4"/>
        <v>68327432</v>
      </c>
      <c r="K25" s="73">
        <f t="shared" si="4"/>
        <v>989366</v>
      </c>
      <c r="L25" s="73">
        <f t="shared" si="4"/>
        <v>2002454</v>
      </c>
      <c r="M25" s="73">
        <f t="shared" si="4"/>
        <v>40456774</v>
      </c>
      <c r="N25" s="73">
        <f t="shared" si="4"/>
        <v>43448594</v>
      </c>
      <c r="O25" s="73">
        <f t="shared" si="4"/>
        <v>3359485</v>
      </c>
      <c r="P25" s="73">
        <f t="shared" si="4"/>
        <v>2545293</v>
      </c>
      <c r="Q25" s="73">
        <f t="shared" si="4"/>
        <v>33305423</v>
      </c>
      <c r="R25" s="73">
        <f t="shared" si="4"/>
        <v>39210201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150986227</v>
      </c>
      <c r="X25" s="73">
        <f t="shared" si="4"/>
        <v>106573491</v>
      </c>
      <c r="Y25" s="73">
        <f t="shared" si="4"/>
        <v>44412736</v>
      </c>
      <c r="Z25" s="170">
        <f>+IF(X25&lt;&gt;0,+(Y25/X25)*100,0)</f>
        <v>41.67334257634481</v>
      </c>
      <c r="AA25" s="168">
        <f>+AA5+AA9+AA15+AA19+AA24</f>
        <v>183010993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109041909</v>
      </c>
      <c r="D28" s="153">
        <f>SUM(D29:D31)</f>
        <v>0</v>
      </c>
      <c r="E28" s="154">
        <f t="shared" si="5"/>
        <v>143071080</v>
      </c>
      <c r="F28" s="100">
        <f t="shared" si="5"/>
        <v>143071080</v>
      </c>
      <c r="G28" s="100">
        <f t="shared" si="5"/>
        <v>9078630</v>
      </c>
      <c r="H28" s="100">
        <f t="shared" si="5"/>
        <v>9839753</v>
      </c>
      <c r="I28" s="100">
        <f t="shared" si="5"/>
        <v>14461669</v>
      </c>
      <c r="J28" s="100">
        <f t="shared" si="5"/>
        <v>33380052</v>
      </c>
      <c r="K28" s="100">
        <f t="shared" si="5"/>
        <v>-622603</v>
      </c>
      <c r="L28" s="100">
        <f t="shared" si="5"/>
        <v>13198998</v>
      </c>
      <c r="M28" s="100">
        <f t="shared" si="5"/>
        <v>10109879</v>
      </c>
      <c r="N28" s="100">
        <f t="shared" si="5"/>
        <v>22686274</v>
      </c>
      <c r="O28" s="100">
        <f t="shared" si="5"/>
        <v>11835723</v>
      </c>
      <c r="P28" s="100">
        <f t="shared" si="5"/>
        <v>9575008</v>
      </c>
      <c r="Q28" s="100">
        <f t="shared" si="5"/>
        <v>9410775</v>
      </c>
      <c r="R28" s="100">
        <f t="shared" si="5"/>
        <v>30821506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86887832</v>
      </c>
      <c r="X28" s="100">
        <f t="shared" si="5"/>
        <v>115980750</v>
      </c>
      <c r="Y28" s="100">
        <f t="shared" si="5"/>
        <v>-29092918</v>
      </c>
      <c r="Z28" s="137">
        <f>+IF(X28&lt;&gt;0,+(Y28/X28)*100,0)</f>
        <v>-25.084264414568796</v>
      </c>
      <c r="AA28" s="153">
        <f>SUM(AA29:AA31)</f>
        <v>143071080</v>
      </c>
    </row>
    <row r="29" spans="1:27" ht="12.75">
      <c r="A29" s="138" t="s">
        <v>75</v>
      </c>
      <c r="B29" s="136"/>
      <c r="C29" s="155">
        <v>38270149</v>
      </c>
      <c r="D29" s="155"/>
      <c r="E29" s="156">
        <v>17398000</v>
      </c>
      <c r="F29" s="60">
        <v>17398000</v>
      </c>
      <c r="G29" s="60">
        <v>505800</v>
      </c>
      <c r="H29" s="60">
        <v>2794568</v>
      </c>
      <c r="I29" s="60">
        <v>-491800</v>
      </c>
      <c r="J29" s="60">
        <v>2808568</v>
      </c>
      <c r="K29" s="60">
        <v>2317235</v>
      </c>
      <c r="L29" s="60">
        <v>2410817</v>
      </c>
      <c r="M29" s="60">
        <v>1169640</v>
      </c>
      <c r="N29" s="60">
        <v>5897692</v>
      </c>
      <c r="O29" s="60">
        <v>2101344</v>
      </c>
      <c r="P29" s="60">
        <v>984996</v>
      </c>
      <c r="Q29" s="60">
        <v>1015423</v>
      </c>
      <c r="R29" s="60">
        <v>4101763</v>
      </c>
      <c r="S29" s="60"/>
      <c r="T29" s="60"/>
      <c r="U29" s="60"/>
      <c r="V29" s="60"/>
      <c r="W29" s="60">
        <v>12808023</v>
      </c>
      <c r="X29" s="60">
        <v>13048497</v>
      </c>
      <c r="Y29" s="60">
        <v>-240474</v>
      </c>
      <c r="Z29" s="140">
        <v>-1.84</v>
      </c>
      <c r="AA29" s="155">
        <v>17398000</v>
      </c>
    </row>
    <row r="30" spans="1:27" ht="12.75">
      <c r="A30" s="138" t="s">
        <v>76</v>
      </c>
      <c r="B30" s="136"/>
      <c r="C30" s="157">
        <v>6041875</v>
      </c>
      <c r="D30" s="157"/>
      <c r="E30" s="158">
        <v>40915552</v>
      </c>
      <c r="F30" s="159">
        <v>40915552</v>
      </c>
      <c r="G30" s="159">
        <v>2108159</v>
      </c>
      <c r="H30" s="159">
        <v>676729</v>
      </c>
      <c r="I30" s="159">
        <v>10120225</v>
      </c>
      <c r="J30" s="159">
        <v>12905113</v>
      </c>
      <c r="K30" s="159">
        <v>2580613</v>
      </c>
      <c r="L30" s="159">
        <v>3098840</v>
      </c>
      <c r="M30" s="159">
        <v>2317375</v>
      </c>
      <c r="N30" s="159">
        <v>7996828</v>
      </c>
      <c r="O30" s="159">
        <v>2725813</v>
      </c>
      <c r="P30" s="159">
        <v>2331752</v>
      </c>
      <c r="Q30" s="159">
        <v>1915212</v>
      </c>
      <c r="R30" s="159">
        <v>6972777</v>
      </c>
      <c r="S30" s="159"/>
      <c r="T30" s="159"/>
      <c r="U30" s="159"/>
      <c r="V30" s="159"/>
      <c r="W30" s="159">
        <v>27874718</v>
      </c>
      <c r="X30" s="159">
        <v>101567250</v>
      </c>
      <c r="Y30" s="159">
        <v>-73692532</v>
      </c>
      <c r="Z30" s="141">
        <v>-72.56</v>
      </c>
      <c r="AA30" s="157">
        <v>40915552</v>
      </c>
    </row>
    <row r="31" spans="1:27" ht="12.75">
      <c r="A31" s="138" t="s">
        <v>77</v>
      </c>
      <c r="B31" s="136"/>
      <c r="C31" s="155">
        <v>64729885</v>
      </c>
      <c r="D31" s="155"/>
      <c r="E31" s="156">
        <v>84757528</v>
      </c>
      <c r="F31" s="60">
        <v>84757528</v>
      </c>
      <c r="G31" s="60">
        <v>6464671</v>
      </c>
      <c r="H31" s="60">
        <v>6368456</v>
      </c>
      <c r="I31" s="60">
        <v>4833244</v>
      </c>
      <c r="J31" s="60">
        <v>17666371</v>
      </c>
      <c r="K31" s="60">
        <v>-5520451</v>
      </c>
      <c r="L31" s="60">
        <v>7689341</v>
      </c>
      <c r="M31" s="60">
        <v>6622864</v>
      </c>
      <c r="N31" s="60">
        <v>8791754</v>
      </c>
      <c r="O31" s="60">
        <v>7008566</v>
      </c>
      <c r="P31" s="60">
        <v>6258260</v>
      </c>
      <c r="Q31" s="60">
        <v>6480140</v>
      </c>
      <c r="R31" s="60">
        <v>19746966</v>
      </c>
      <c r="S31" s="60"/>
      <c r="T31" s="60"/>
      <c r="U31" s="60"/>
      <c r="V31" s="60"/>
      <c r="W31" s="60">
        <v>46205091</v>
      </c>
      <c r="X31" s="60">
        <v>1365003</v>
      </c>
      <c r="Y31" s="60">
        <v>44840088</v>
      </c>
      <c r="Z31" s="140">
        <v>3284.98</v>
      </c>
      <c r="AA31" s="155">
        <v>84757528</v>
      </c>
    </row>
    <row r="32" spans="1:27" ht="12.75">
      <c r="A32" s="135" t="s">
        <v>78</v>
      </c>
      <c r="B32" s="136"/>
      <c r="C32" s="153">
        <f aca="true" t="shared" si="6" ref="C32:Y32">SUM(C33:C37)</f>
        <v>21294837</v>
      </c>
      <c r="D32" s="153">
        <f>SUM(D33:D37)</f>
        <v>0</v>
      </c>
      <c r="E32" s="154">
        <f t="shared" si="6"/>
        <v>36129123</v>
      </c>
      <c r="F32" s="100">
        <f t="shared" si="6"/>
        <v>36129123</v>
      </c>
      <c r="G32" s="100">
        <f t="shared" si="6"/>
        <v>998362</v>
      </c>
      <c r="H32" s="100">
        <f t="shared" si="6"/>
        <v>2267466</v>
      </c>
      <c r="I32" s="100">
        <f t="shared" si="6"/>
        <v>-668626</v>
      </c>
      <c r="J32" s="100">
        <f t="shared" si="6"/>
        <v>2597202</v>
      </c>
      <c r="K32" s="100">
        <f t="shared" si="6"/>
        <v>2515193</v>
      </c>
      <c r="L32" s="100">
        <f t="shared" si="6"/>
        <v>2536266</v>
      </c>
      <c r="M32" s="100">
        <f t="shared" si="6"/>
        <v>2485512</v>
      </c>
      <c r="N32" s="100">
        <f t="shared" si="6"/>
        <v>7536971</v>
      </c>
      <c r="O32" s="100">
        <f t="shared" si="6"/>
        <v>336360</v>
      </c>
      <c r="P32" s="100">
        <f t="shared" si="6"/>
        <v>1134147</v>
      </c>
      <c r="Q32" s="100">
        <f t="shared" si="6"/>
        <v>2079072</v>
      </c>
      <c r="R32" s="100">
        <f t="shared" si="6"/>
        <v>3549579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13683752</v>
      </c>
      <c r="X32" s="100">
        <f t="shared" si="6"/>
        <v>12794238</v>
      </c>
      <c r="Y32" s="100">
        <f t="shared" si="6"/>
        <v>889514</v>
      </c>
      <c r="Z32" s="137">
        <f>+IF(X32&lt;&gt;0,+(Y32/X32)*100,0)</f>
        <v>6.952457817339337</v>
      </c>
      <c r="AA32" s="153">
        <f>SUM(AA33:AA37)</f>
        <v>36129123</v>
      </c>
    </row>
    <row r="33" spans="1:27" ht="12.75">
      <c r="A33" s="138" t="s">
        <v>79</v>
      </c>
      <c r="B33" s="136"/>
      <c r="C33" s="155">
        <v>21294837</v>
      </c>
      <c r="D33" s="155"/>
      <c r="E33" s="156">
        <v>36129123</v>
      </c>
      <c r="F33" s="60">
        <v>36129123</v>
      </c>
      <c r="G33" s="60">
        <v>998362</v>
      </c>
      <c r="H33" s="60">
        <v>2267466</v>
      </c>
      <c r="I33" s="60">
        <v>-668626</v>
      </c>
      <c r="J33" s="60">
        <v>2597202</v>
      </c>
      <c r="K33" s="60">
        <v>2152365</v>
      </c>
      <c r="L33" s="60">
        <v>2536266</v>
      </c>
      <c r="M33" s="60">
        <v>2485512</v>
      </c>
      <c r="N33" s="60">
        <v>7174143</v>
      </c>
      <c r="O33" s="60">
        <v>336360</v>
      </c>
      <c r="P33" s="60">
        <v>1134147</v>
      </c>
      <c r="Q33" s="60">
        <v>2079072</v>
      </c>
      <c r="R33" s="60">
        <v>3549579</v>
      </c>
      <c r="S33" s="60"/>
      <c r="T33" s="60"/>
      <c r="U33" s="60"/>
      <c r="V33" s="60"/>
      <c r="W33" s="60">
        <v>13320924</v>
      </c>
      <c r="X33" s="60">
        <v>10634247</v>
      </c>
      <c r="Y33" s="60">
        <v>2686677</v>
      </c>
      <c r="Z33" s="140">
        <v>25.26</v>
      </c>
      <c r="AA33" s="155">
        <v>36129123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1323747</v>
      </c>
      <c r="Y34" s="60">
        <v>-1323747</v>
      </c>
      <c r="Z34" s="140">
        <v>-100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>
        <v>313859</v>
      </c>
      <c r="L35" s="60"/>
      <c r="M35" s="60"/>
      <c r="N35" s="60">
        <v>313859</v>
      </c>
      <c r="O35" s="60"/>
      <c r="P35" s="60"/>
      <c r="Q35" s="60"/>
      <c r="R35" s="60"/>
      <c r="S35" s="60"/>
      <c r="T35" s="60"/>
      <c r="U35" s="60"/>
      <c r="V35" s="60"/>
      <c r="W35" s="60">
        <v>313859</v>
      </c>
      <c r="X35" s="60">
        <v>74997</v>
      </c>
      <c r="Y35" s="60">
        <v>238862</v>
      </c>
      <c r="Z35" s="140">
        <v>318.5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>
        <v>48969</v>
      </c>
      <c r="L36" s="60"/>
      <c r="M36" s="60"/>
      <c r="N36" s="60">
        <v>48969</v>
      </c>
      <c r="O36" s="60"/>
      <c r="P36" s="60"/>
      <c r="Q36" s="60"/>
      <c r="R36" s="60"/>
      <c r="S36" s="60"/>
      <c r="T36" s="60"/>
      <c r="U36" s="60"/>
      <c r="V36" s="60"/>
      <c r="W36" s="60">
        <v>48969</v>
      </c>
      <c r="X36" s="60">
        <v>761247</v>
      </c>
      <c r="Y36" s="60">
        <v>-712278</v>
      </c>
      <c r="Z36" s="140">
        <v>-93.57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6691223</v>
      </c>
      <c r="D38" s="153">
        <f>SUM(D39:D41)</f>
        <v>0</v>
      </c>
      <c r="E38" s="154">
        <f t="shared" si="7"/>
        <v>14256000</v>
      </c>
      <c r="F38" s="100">
        <f t="shared" si="7"/>
        <v>14256000</v>
      </c>
      <c r="G38" s="100">
        <f t="shared" si="7"/>
        <v>0</v>
      </c>
      <c r="H38" s="100">
        <f t="shared" si="7"/>
        <v>299873</v>
      </c>
      <c r="I38" s="100">
        <f t="shared" si="7"/>
        <v>-42436</v>
      </c>
      <c r="J38" s="100">
        <f t="shared" si="7"/>
        <v>257437</v>
      </c>
      <c r="K38" s="100">
        <f t="shared" si="7"/>
        <v>623351</v>
      </c>
      <c r="L38" s="100">
        <f t="shared" si="7"/>
        <v>686822</v>
      </c>
      <c r="M38" s="100">
        <f t="shared" si="7"/>
        <v>552462</v>
      </c>
      <c r="N38" s="100">
        <f t="shared" si="7"/>
        <v>1862635</v>
      </c>
      <c r="O38" s="100">
        <f t="shared" si="7"/>
        <v>1442854</v>
      </c>
      <c r="P38" s="100">
        <f t="shared" si="7"/>
        <v>453984</v>
      </c>
      <c r="Q38" s="100">
        <f t="shared" si="7"/>
        <v>565783</v>
      </c>
      <c r="R38" s="100">
        <f t="shared" si="7"/>
        <v>2462621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4582693</v>
      </c>
      <c r="X38" s="100">
        <f t="shared" si="7"/>
        <v>14089500</v>
      </c>
      <c r="Y38" s="100">
        <f t="shared" si="7"/>
        <v>-9506807</v>
      </c>
      <c r="Z38" s="137">
        <f>+IF(X38&lt;&gt;0,+(Y38/X38)*100,0)</f>
        <v>-67.47441002164733</v>
      </c>
      <c r="AA38" s="153">
        <f>SUM(AA39:AA41)</f>
        <v>14256000</v>
      </c>
    </row>
    <row r="39" spans="1:27" ht="12.75">
      <c r="A39" s="138" t="s">
        <v>85</v>
      </c>
      <c r="B39" s="136"/>
      <c r="C39" s="155">
        <v>6691223</v>
      </c>
      <c r="D39" s="155"/>
      <c r="E39" s="156">
        <v>14256000</v>
      </c>
      <c r="F39" s="60">
        <v>14256000</v>
      </c>
      <c r="G39" s="60"/>
      <c r="H39" s="60">
        <v>299873</v>
      </c>
      <c r="I39" s="60">
        <v>-42436</v>
      </c>
      <c r="J39" s="60">
        <v>257437</v>
      </c>
      <c r="K39" s="60">
        <v>607351</v>
      </c>
      <c r="L39" s="60">
        <v>686822</v>
      </c>
      <c r="M39" s="60">
        <v>552462</v>
      </c>
      <c r="N39" s="60">
        <v>1846635</v>
      </c>
      <c r="O39" s="60">
        <v>738535</v>
      </c>
      <c r="P39" s="60">
        <v>453984</v>
      </c>
      <c r="Q39" s="60">
        <v>565783</v>
      </c>
      <c r="R39" s="60">
        <v>1758302</v>
      </c>
      <c r="S39" s="60"/>
      <c r="T39" s="60"/>
      <c r="U39" s="60"/>
      <c r="V39" s="60"/>
      <c r="W39" s="60">
        <v>3862374</v>
      </c>
      <c r="X39" s="60">
        <v>8828253</v>
      </c>
      <c r="Y39" s="60">
        <v>-4965879</v>
      </c>
      <c r="Z39" s="140">
        <v>-56.25</v>
      </c>
      <c r="AA39" s="155">
        <v>14256000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>
        <v>16000</v>
      </c>
      <c r="L40" s="60"/>
      <c r="M40" s="60"/>
      <c r="N40" s="60">
        <v>16000</v>
      </c>
      <c r="O40" s="60">
        <v>704319</v>
      </c>
      <c r="P40" s="60"/>
      <c r="Q40" s="60"/>
      <c r="R40" s="60">
        <v>704319</v>
      </c>
      <c r="S40" s="60"/>
      <c r="T40" s="60"/>
      <c r="U40" s="60"/>
      <c r="V40" s="60"/>
      <c r="W40" s="60">
        <v>720319</v>
      </c>
      <c r="X40" s="60">
        <v>5261247</v>
      </c>
      <c r="Y40" s="60">
        <v>-4540928</v>
      </c>
      <c r="Z40" s="140">
        <v>-86.31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32500</v>
      </c>
      <c r="H42" s="100">
        <f t="shared" si="8"/>
        <v>32500</v>
      </c>
      <c r="I42" s="100">
        <f t="shared" si="8"/>
        <v>0</v>
      </c>
      <c r="J42" s="100">
        <f t="shared" si="8"/>
        <v>65000</v>
      </c>
      <c r="K42" s="100">
        <f t="shared" si="8"/>
        <v>213327</v>
      </c>
      <c r="L42" s="100">
        <f t="shared" si="8"/>
        <v>0</v>
      </c>
      <c r="M42" s="100">
        <f t="shared" si="8"/>
        <v>0</v>
      </c>
      <c r="N42" s="100">
        <f t="shared" si="8"/>
        <v>213327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278327</v>
      </c>
      <c r="X42" s="100">
        <f t="shared" si="8"/>
        <v>2227500</v>
      </c>
      <c r="Y42" s="100">
        <f t="shared" si="8"/>
        <v>-1949173</v>
      </c>
      <c r="Z42" s="137">
        <f>+IF(X42&lt;&gt;0,+(Y42/X42)*100,0)</f>
        <v>-87.50496071829406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213327</v>
      </c>
      <c r="L45" s="159"/>
      <c r="M45" s="159"/>
      <c r="N45" s="159">
        <v>213327</v>
      </c>
      <c r="O45" s="159"/>
      <c r="P45" s="159"/>
      <c r="Q45" s="159"/>
      <c r="R45" s="159"/>
      <c r="S45" s="159"/>
      <c r="T45" s="159"/>
      <c r="U45" s="159"/>
      <c r="V45" s="159"/>
      <c r="W45" s="159">
        <v>213327</v>
      </c>
      <c r="X45" s="159"/>
      <c r="Y45" s="159">
        <v>213327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32500</v>
      </c>
      <c r="H46" s="60">
        <v>32500</v>
      </c>
      <c r="I46" s="60"/>
      <c r="J46" s="60">
        <v>65000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65000</v>
      </c>
      <c r="X46" s="60">
        <v>2227500</v>
      </c>
      <c r="Y46" s="60">
        <v>-2162500</v>
      </c>
      <c r="Z46" s="140">
        <v>-97.08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137027969</v>
      </c>
      <c r="D48" s="168">
        <f>+D28+D32+D38+D42+D47</f>
        <v>0</v>
      </c>
      <c r="E48" s="169">
        <f t="shared" si="9"/>
        <v>193456203</v>
      </c>
      <c r="F48" s="73">
        <f t="shared" si="9"/>
        <v>193456203</v>
      </c>
      <c r="G48" s="73">
        <f t="shared" si="9"/>
        <v>10109492</v>
      </c>
      <c r="H48" s="73">
        <f t="shared" si="9"/>
        <v>12439592</v>
      </c>
      <c r="I48" s="73">
        <f t="shared" si="9"/>
        <v>13750607</v>
      </c>
      <c r="J48" s="73">
        <f t="shared" si="9"/>
        <v>36299691</v>
      </c>
      <c r="K48" s="73">
        <f t="shared" si="9"/>
        <v>2729268</v>
      </c>
      <c r="L48" s="73">
        <f t="shared" si="9"/>
        <v>16422086</v>
      </c>
      <c r="M48" s="73">
        <f t="shared" si="9"/>
        <v>13147853</v>
      </c>
      <c r="N48" s="73">
        <f t="shared" si="9"/>
        <v>32299207</v>
      </c>
      <c r="O48" s="73">
        <f t="shared" si="9"/>
        <v>13614937</v>
      </c>
      <c r="P48" s="73">
        <f t="shared" si="9"/>
        <v>11163139</v>
      </c>
      <c r="Q48" s="73">
        <f t="shared" si="9"/>
        <v>12055630</v>
      </c>
      <c r="R48" s="73">
        <f t="shared" si="9"/>
        <v>36833706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105432604</v>
      </c>
      <c r="X48" s="73">
        <f t="shared" si="9"/>
        <v>145091988</v>
      </c>
      <c r="Y48" s="73">
        <f t="shared" si="9"/>
        <v>-39659384</v>
      </c>
      <c r="Z48" s="170">
        <f>+IF(X48&lt;&gt;0,+(Y48/X48)*100,0)</f>
        <v>-27.333958646979184</v>
      </c>
      <c r="AA48" s="168">
        <f>+AA28+AA32+AA38+AA42+AA47</f>
        <v>193456203</v>
      </c>
    </row>
    <row r="49" spans="1:27" ht="12.75">
      <c r="A49" s="148" t="s">
        <v>49</v>
      </c>
      <c r="B49" s="149"/>
      <c r="C49" s="171">
        <f aca="true" t="shared" si="10" ref="C49:Y49">+C25-C48</f>
        <v>54549955</v>
      </c>
      <c r="D49" s="171">
        <f>+D25-D48</f>
        <v>0</v>
      </c>
      <c r="E49" s="172">
        <f t="shared" si="10"/>
        <v>-10445210</v>
      </c>
      <c r="F49" s="173">
        <f t="shared" si="10"/>
        <v>-10445210</v>
      </c>
      <c r="G49" s="173">
        <f t="shared" si="10"/>
        <v>46337075</v>
      </c>
      <c r="H49" s="173">
        <f t="shared" si="10"/>
        <v>-5169268</v>
      </c>
      <c r="I49" s="173">
        <f t="shared" si="10"/>
        <v>-9140066</v>
      </c>
      <c r="J49" s="173">
        <f t="shared" si="10"/>
        <v>32027741</v>
      </c>
      <c r="K49" s="173">
        <f t="shared" si="10"/>
        <v>-1739902</v>
      </c>
      <c r="L49" s="173">
        <f t="shared" si="10"/>
        <v>-14419632</v>
      </c>
      <c r="M49" s="173">
        <f t="shared" si="10"/>
        <v>27308921</v>
      </c>
      <c r="N49" s="173">
        <f t="shared" si="10"/>
        <v>11149387</v>
      </c>
      <c r="O49" s="173">
        <f t="shared" si="10"/>
        <v>-10255452</v>
      </c>
      <c r="P49" s="173">
        <f t="shared" si="10"/>
        <v>-8617846</v>
      </c>
      <c r="Q49" s="173">
        <f t="shared" si="10"/>
        <v>21249793</v>
      </c>
      <c r="R49" s="173">
        <f t="shared" si="10"/>
        <v>2376495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45553623</v>
      </c>
      <c r="X49" s="173">
        <f>IF(F25=F48,0,X25-X48)</f>
        <v>-38518497</v>
      </c>
      <c r="Y49" s="173">
        <f t="shared" si="10"/>
        <v>84072120</v>
      </c>
      <c r="Z49" s="174">
        <f>+IF(X49&lt;&gt;0,+(Y49/X49)*100,0)</f>
        <v>-218.264279626487</v>
      </c>
      <c r="AA49" s="171">
        <f>+AA25-AA48</f>
        <v>-10445210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5760685</v>
      </c>
      <c r="D5" s="155">
        <v>0</v>
      </c>
      <c r="E5" s="156">
        <v>4157557</v>
      </c>
      <c r="F5" s="60">
        <v>4157557</v>
      </c>
      <c r="G5" s="60">
        <v>5548892</v>
      </c>
      <c r="H5" s="60">
        <v>0</v>
      </c>
      <c r="I5" s="60">
        <v>0</v>
      </c>
      <c r="J5" s="60">
        <v>5548892</v>
      </c>
      <c r="K5" s="60">
        <v>439</v>
      </c>
      <c r="L5" s="60">
        <v>0</v>
      </c>
      <c r="M5" s="60">
        <v>0</v>
      </c>
      <c r="N5" s="60">
        <v>439</v>
      </c>
      <c r="O5" s="60">
        <v>0</v>
      </c>
      <c r="P5" s="60">
        <v>219</v>
      </c>
      <c r="Q5" s="60">
        <v>0</v>
      </c>
      <c r="R5" s="60">
        <v>219</v>
      </c>
      <c r="S5" s="60">
        <v>0</v>
      </c>
      <c r="T5" s="60">
        <v>0</v>
      </c>
      <c r="U5" s="60">
        <v>0</v>
      </c>
      <c r="V5" s="60">
        <v>0</v>
      </c>
      <c r="W5" s="60">
        <v>5549550</v>
      </c>
      <c r="X5" s="60">
        <v>3118167</v>
      </c>
      <c r="Y5" s="60">
        <v>2431383</v>
      </c>
      <c r="Z5" s="140">
        <v>77.97</v>
      </c>
      <c r="AA5" s="155">
        <v>4157557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15003</v>
      </c>
      <c r="Y10" s="54">
        <v>-15003</v>
      </c>
      <c r="Z10" s="184">
        <v>-100</v>
      </c>
      <c r="AA10" s="130">
        <v>0</v>
      </c>
    </row>
    <row r="11" spans="1:27" ht="12.75">
      <c r="A11" s="183" t="s">
        <v>107</v>
      </c>
      <c r="B11" s="185"/>
      <c r="C11" s="155">
        <v>22814</v>
      </c>
      <c r="D11" s="155">
        <v>0</v>
      </c>
      <c r="E11" s="156">
        <v>20000</v>
      </c>
      <c r="F11" s="60">
        <v>20000</v>
      </c>
      <c r="G11" s="60">
        <v>2684</v>
      </c>
      <c r="H11" s="60">
        <v>0</v>
      </c>
      <c r="I11" s="60">
        <v>0</v>
      </c>
      <c r="J11" s="60">
        <v>2684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20664</v>
      </c>
      <c r="Q11" s="60">
        <v>0</v>
      </c>
      <c r="R11" s="60">
        <v>20664</v>
      </c>
      <c r="S11" s="60">
        <v>0</v>
      </c>
      <c r="T11" s="60">
        <v>0</v>
      </c>
      <c r="U11" s="60">
        <v>0</v>
      </c>
      <c r="V11" s="60">
        <v>0</v>
      </c>
      <c r="W11" s="60">
        <v>23348</v>
      </c>
      <c r="X11" s="60"/>
      <c r="Y11" s="60">
        <v>23348</v>
      </c>
      <c r="Z11" s="140">
        <v>0</v>
      </c>
      <c r="AA11" s="155">
        <v>20000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100000</v>
      </c>
      <c r="F12" s="60">
        <v>100000</v>
      </c>
      <c r="G12" s="60">
        <v>3858</v>
      </c>
      <c r="H12" s="60">
        <v>25088</v>
      </c>
      <c r="I12" s="60">
        <v>3421</v>
      </c>
      <c r="J12" s="60">
        <v>32367</v>
      </c>
      <c r="K12" s="60">
        <v>-28948</v>
      </c>
      <c r="L12" s="60">
        <v>-23948</v>
      </c>
      <c r="M12" s="60">
        <v>21316</v>
      </c>
      <c r="N12" s="60">
        <v>-31580</v>
      </c>
      <c r="O12" s="60">
        <v>10171</v>
      </c>
      <c r="P12" s="60">
        <v>41404</v>
      </c>
      <c r="Q12" s="60">
        <v>21119</v>
      </c>
      <c r="R12" s="60">
        <v>72694</v>
      </c>
      <c r="S12" s="60">
        <v>0</v>
      </c>
      <c r="T12" s="60">
        <v>0</v>
      </c>
      <c r="U12" s="60">
        <v>0</v>
      </c>
      <c r="V12" s="60">
        <v>0</v>
      </c>
      <c r="W12" s="60">
        <v>73481</v>
      </c>
      <c r="X12" s="60">
        <v>74997</v>
      </c>
      <c r="Y12" s="60">
        <v>-1516</v>
      </c>
      <c r="Z12" s="140">
        <v>-2.02</v>
      </c>
      <c r="AA12" s="155">
        <v>100000</v>
      </c>
    </row>
    <row r="13" spans="1:27" ht="12.75">
      <c r="A13" s="181" t="s">
        <v>109</v>
      </c>
      <c r="B13" s="185"/>
      <c r="C13" s="155">
        <v>11450399</v>
      </c>
      <c r="D13" s="155">
        <v>0</v>
      </c>
      <c r="E13" s="156">
        <v>11630436</v>
      </c>
      <c r="F13" s="60">
        <v>11630436</v>
      </c>
      <c r="G13" s="60">
        <v>898689</v>
      </c>
      <c r="H13" s="60">
        <v>1103684</v>
      </c>
      <c r="I13" s="60">
        <v>1058289</v>
      </c>
      <c r="J13" s="60">
        <v>3060662</v>
      </c>
      <c r="K13" s="60">
        <v>-996102</v>
      </c>
      <c r="L13" s="60">
        <v>-1060262</v>
      </c>
      <c r="M13" s="60">
        <v>881757</v>
      </c>
      <c r="N13" s="60">
        <v>-1174607</v>
      </c>
      <c r="O13" s="60">
        <v>1095707</v>
      </c>
      <c r="P13" s="60">
        <v>0</v>
      </c>
      <c r="Q13" s="60">
        <v>0</v>
      </c>
      <c r="R13" s="60">
        <v>1095707</v>
      </c>
      <c r="S13" s="60">
        <v>0</v>
      </c>
      <c r="T13" s="60">
        <v>0</v>
      </c>
      <c r="U13" s="60">
        <v>0</v>
      </c>
      <c r="V13" s="60">
        <v>0</v>
      </c>
      <c r="W13" s="60">
        <v>2981762</v>
      </c>
      <c r="X13" s="60">
        <v>8722827</v>
      </c>
      <c r="Y13" s="60">
        <v>-5741065</v>
      </c>
      <c r="Z13" s="140">
        <v>-65.82</v>
      </c>
      <c r="AA13" s="155">
        <v>11630436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1179738</v>
      </c>
      <c r="Q14" s="60">
        <v>910725</v>
      </c>
      <c r="R14" s="60">
        <v>2090463</v>
      </c>
      <c r="S14" s="60">
        <v>0</v>
      </c>
      <c r="T14" s="60">
        <v>0</v>
      </c>
      <c r="U14" s="60">
        <v>0</v>
      </c>
      <c r="V14" s="60">
        <v>0</v>
      </c>
      <c r="W14" s="60">
        <v>2090463</v>
      </c>
      <c r="X14" s="60"/>
      <c r="Y14" s="60">
        <v>2090463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69692</v>
      </c>
      <c r="H18" s="60">
        <v>12247</v>
      </c>
      <c r="I18" s="60">
        <v>1833</v>
      </c>
      <c r="J18" s="60">
        <v>83772</v>
      </c>
      <c r="K18" s="60">
        <v>0</v>
      </c>
      <c r="L18" s="60">
        <v>-1887</v>
      </c>
      <c r="M18" s="60">
        <v>1973</v>
      </c>
      <c r="N18" s="60">
        <v>86</v>
      </c>
      <c r="O18" s="60">
        <v>950</v>
      </c>
      <c r="P18" s="60">
        <v>0</v>
      </c>
      <c r="Q18" s="60">
        <v>0</v>
      </c>
      <c r="R18" s="60">
        <v>950</v>
      </c>
      <c r="S18" s="60">
        <v>0</v>
      </c>
      <c r="T18" s="60">
        <v>0</v>
      </c>
      <c r="U18" s="60">
        <v>0</v>
      </c>
      <c r="V18" s="60">
        <v>0</v>
      </c>
      <c r="W18" s="60">
        <v>84808</v>
      </c>
      <c r="X18" s="60"/>
      <c r="Y18" s="60">
        <v>84808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124052074</v>
      </c>
      <c r="D19" s="155">
        <v>0</v>
      </c>
      <c r="E19" s="156">
        <v>132449000</v>
      </c>
      <c r="F19" s="60">
        <v>132449000</v>
      </c>
      <c r="G19" s="60">
        <v>49774274</v>
      </c>
      <c r="H19" s="60">
        <v>1979559</v>
      </c>
      <c r="I19" s="60">
        <v>-112034</v>
      </c>
      <c r="J19" s="60">
        <v>51641799</v>
      </c>
      <c r="K19" s="60">
        <v>887132</v>
      </c>
      <c r="L19" s="60">
        <v>-1193895</v>
      </c>
      <c r="M19" s="60">
        <v>37462493</v>
      </c>
      <c r="N19" s="60">
        <v>37155730</v>
      </c>
      <c r="O19" s="60">
        <v>1025852</v>
      </c>
      <c r="P19" s="60">
        <v>574973</v>
      </c>
      <c r="Q19" s="60">
        <v>31480636</v>
      </c>
      <c r="R19" s="60">
        <v>33081461</v>
      </c>
      <c r="S19" s="60">
        <v>0</v>
      </c>
      <c r="T19" s="60">
        <v>0</v>
      </c>
      <c r="U19" s="60">
        <v>0</v>
      </c>
      <c r="V19" s="60">
        <v>0</v>
      </c>
      <c r="W19" s="60">
        <v>121878990</v>
      </c>
      <c r="X19" s="60">
        <v>99336753</v>
      </c>
      <c r="Y19" s="60">
        <v>22542237</v>
      </c>
      <c r="Z19" s="140">
        <v>22.69</v>
      </c>
      <c r="AA19" s="155">
        <v>132449000</v>
      </c>
    </row>
    <row r="20" spans="1:27" ht="12.75">
      <c r="A20" s="181" t="s">
        <v>35</v>
      </c>
      <c r="B20" s="185"/>
      <c r="C20" s="155">
        <v>11351604</v>
      </c>
      <c r="D20" s="155">
        <v>0</v>
      </c>
      <c r="E20" s="156">
        <v>30000</v>
      </c>
      <c r="F20" s="54">
        <v>30000</v>
      </c>
      <c r="G20" s="54">
        <v>21238</v>
      </c>
      <c r="H20" s="54">
        <v>24561</v>
      </c>
      <c r="I20" s="54">
        <v>3489</v>
      </c>
      <c r="J20" s="54">
        <v>49288</v>
      </c>
      <c r="K20" s="54">
        <v>39689</v>
      </c>
      <c r="L20" s="54">
        <v>-28650</v>
      </c>
      <c r="M20" s="54">
        <v>55667</v>
      </c>
      <c r="N20" s="54">
        <v>66706</v>
      </c>
      <c r="O20" s="54">
        <v>338025</v>
      </c>
      <c r="P20" s="54">
        <v>42639</v>
      </c>
      <c r="Q20" s="54">
        <v>17251</v>
      </c>
      <c r="R20" s="54">
        <v>397915</v>
      </c>
      <c r="S20" s="54">
        <v>0</v>
      </c>
      <c r="T20" s="54">
        <v>0</v>
      </c>
      <c r="U20" s="54">
        <v>0</v>
      </c>
      <c r="V20" s="54">
        <v>0</v>
      </c>
      <c r="W20" s="54">
        <v>513909</v>
      </c>
      <c r="X20" s="54">
        <v>22500</v>
      </c>
      <c r="Y20" s="54">
        <v>491409</v>
      </c>
      <c r="Z20" s="184">
        <v>2184.04</v>
      </c>
      <c r="AA20" s="130">
        <v>30000</v>
      </c>
    </row>
    <row r="21" spans="1:27" ht="12.75">
      <c r="A21" s="181" t="s">
        <v>115</v>
      </c>
      <c r="B21" s="185"/>
      <c r="C21" s="155">
        <v>-3388987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305073</v>
      </c>
      <c r="L21" s="60">
        <v>-22992</v>
      </c>
      <c r="M21" s="60">
        <v>0</v>
      </c>
      <c r="N21" s="60">
        <v>282081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282081</v>
      </c>
      <c r="X21" s="60"/>
      <c r="Y21" s="60">
        <v>282081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149248589</v>
      </c>
      <c r="D22" s="188">
        <f>SUM(D5:D21)</f>
        <v>0</v>
      </c>
      <c r="E22" s="189">
        <f t="shared" si="0"/>
        <v>148386993</v>
      </c>
      <c r="F22" s="190">
        <f t="shared" si="0"/>
        <v>148386993</v>
      </c>
      <c r="G22" s="190">
        <f t="shared" si="0"/>
        <v>56319327</v>
      </c>
      <c r="H22" s="190">
        <f t="shared" si="0"/>
        <v>3145139</v>
      </c>
      <c r="I22" s="190">
        <f t="shared" si="0"/>
        <v>954998</v>
      </c>
      <c r="J22" s="190">
        <f t="shared" si="0"/>
        <v>60419464</v>
      </c>
      <c r="K22" s="190">
        <f t="shared" si="0"/>
        <v>207283</v>
      </c>
      <c r="L22" s="190">
        <f t="shared" si="0"/>
        <v>-2331634</v>
      </c>
      <c r="M22" s="190">
        <f t="shared" si="0"/>
        <v>38423206</v>
      </c>
      <c r="N22" s="190">
        <f t="shared" si="0"/>
        <v>36298855</v>
      </c>
      <c r="O22" s="190">
        <f t="shared" si="0"/>
        <v>2470705</v>
      </c>
      <c r="P22" s="190">
        <f t="shared" si="0"/>
        <v>1859637</v>
      </c>
      <c r="Q22" s="190">
        <f t="shared" si="0"/>
        <v>32429731</v>
      </c>
      <c r="R22" s="190">
        <f t="shared" si="0"/>
        <v>36760073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133478392</v>
      </c>
      <c r="X22" s="190">
        <f t="shared" si="0"/>
        <v>111290247</v>
      </c>
      <c r="Y22" s="190">
        <f t="shared" si="0"/>
        <v>22188145</v>
      </c>
      <c r="Z22" s="191">
        <f>+IF(X22&lt;&gt;0,+(Y22/X22)*100,0)</f>
        <v>19.937187308066626</v>
      </c>
      <c r="AA22" s="188">
        <f>SUM(AA5:AA21)</f>
        <v>148386993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52674342</v>
      </c>
      <c r="F25" s="60">
        <v>52674342</v>
      </c>
      <c r="G25" s="60">
        <v>4720000</v>
      </c>
      <c r="H25" s="60">
        <v>3544829</v>
      </c>
      <c r="I25" s="60">
        <v>3356628</v>
      </c>
      <c r="J25" s="60">
        <v>11621457</v>
      </c>
      <c r="K25" s="60">
        <v>3540760</v>
      </c>
      <c r="L25" s="60">
        <v>5155840</v>
      </c>
      <c r="M25" s="60">
        <v>4165872</v>
      </c>
      <c r="N25" s="60">
        <v>12862472</v>
      </c>
      <c r="O25" s="60">
        <v>3998754</v>
      </c>
      <c r="P25" s="60">
        <v>3707576</v>
      </c>
      <c r="Q25" s="60">
        <v>3661056</v>
      </c>
      <c r="R25" s="60">
        <v>11367386</v>
      </c>
      <c r="S25" s="60">
        <v>0</v>
      </c>
      <c r="T25" s="60">
        <v>0</v>
      </c>
      <c r="U25" s="60">
        <v>0</v>
      </c>
      <c r="V25" s="60">
        <v>0</v>
      </c>
      <c r="W25" s="60">
        <v>35851315</v>
      </c>
      <c r="X25" s="60">
        <v>39505500</v>
      </c>
      <c r="Y25" s="60">
        <v>-3654185</v>
      </c>
      <c r="Z25" s="140">
        <v>-9.25</v>
      </c>
      <c r="AA25" s="155">
        <v>52674342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14773185</v>
      </c>
      <c r="F26" s="60">
        <v>14773185</v>
      </c>
      <c r="G26" s="60">
        <v>1189348</v>
      </c>
      <c r="H26" s="60">
        <v>1151255</v>
      </c>
      <c r="I26" s="60">
        <v>1213318</v>
      </c>
      <c r="J26" s="60">
        <v>3553921</v>
      </c>
      <c r="K26" s="60">
        <v>1220762</v>
      </c>
      <c r="L26" s="60">
        <v>1169293</v>
      </c>
      <c r="M26" s="60">
        <v>1223720</v>
      </c>
      <c r="N26" s="60">
        <v>3613775</v>
      </c>
      <c r="O26" s="60">
        <v>1718329</v>
      </c>
      <c r="P26" s="60">
        <v>1258909</v>
      </c>
      <c r="Q26" s="60">
        <v>1349751</v>
      </c>
      <c r="R26" s="60">
        <v>4326989</v>
      </c>
      <c r="S26" s="60">
        <v>0</v>
      </c>
      <c r="T26" s="60">
        <v>0</v>
      </c>
      <c r="U26" s="60">
        <v>0</v>
      </c>
      <c r="V26" s="60">
        <v>0</v>
      </c>
      <c r="W26" s="60">
        <v>11494685</v>
      </c>
      <c r="X26" s="60">
        <v>11079747</v>
      </c>
      <c r="Y26" s="60">
        <v>414938</v>
      </c>
      <c r="Z26" s="140">
        <v>3.75</v>
      </c>
      <c r="AA26" s="155">
        <v>14773185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435276</v>
      </c>
      <c r="F27" s="60">
        <v>435276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326250</v>
      </c>
      <c r="Y27" s="60">
        <v>-326250</v>
      </c>
      <c r="Z27" s="140">
        <v>-100</v>
      </c>
      <c r="AA27" s="155">
        <v>435276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35000000</v>
      </c>
      <c r="F28" s="60">
        <v>35000000</v>
      </c>
      <c r="G28" s="60">
        <v>2001509</v>
      </c>
      <c r="H28" s="60">
        <v>0</v>
      </c>
      <c r="I28" s="60">
        <v>9942657</v>
      </c>
      <c r="J28" s="60">
        <v>11944166</v>
      </c>
      <c r="K28" s="60">
        <v>-5751576</v>
      </c>
      <c r="L28" s="60">
        <v>1956903</v>
      </c>
      <c r="M28" s="60">
        <v>0</v>
      </c>
      <c r="N28" s="60">
        <v>-3794673</v>
      </c>
      <c r="O28" s="60">
        <v>0</v>
      </c>
      <c r="P28" s="60">
        <v>1973474</v>
      </c>
      <c r="Q28" s="60">
        <v>1975459</v>
      </c>
      <c r="R28" s="60">
        <v>3948933</v>
      </c>
      <c r="S28" s="60">
        <v>0</v>
      </c>
      <c r="T28" s="60">
        <v>0</v>
      </c>
      <c r="U28" s="60">
        <v>0</v>
      </c>
      <c r="V28" s="60">
        <v>0</v>
      </c>
      <c r="W28" s="60">
        <v>12098426</v>
      </c>
      <c r="X28" s="60">
        <v>26250003</v>
      </c>
      <c r="Y28" s="60">
        <v>-14151577</v>
      </c>
      <c r="Z28" s="140">
        <v>-53.91</v>
      </c>
      <c r="AA28" s="155">
        <v>35000000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305000</v>
      </c>
      <c r="F29" s="60">
        <v>305000</v>
      </c>
      <c r="G29" s="60">
        <v>0</v>
      </c>
      <c r="H29" s="60">
        <v>274</v>
      </c>
      <c r="I29" s="60">
        <v>2040</v>
      </c>
      <c r="J29" s="60">
        <v>2314</v>
      </c>
      <c r="K29" s="60">
        <v>8284</v>
      </c>
      <c r="L29" s="60">
        <v>814</v>
      </c>
      <c r="M29" s="60">
        <v>0</v>
      </c>
      <c r="N29" s="60">
        <v>9098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11412</v>
      </c>
      <c r="X29" s="60">
        <v>228753</v>
      </c>
      <c r="Y29" s="60">
        <v>-217341</v>
      </c>
      <c r="Z29" s="140">
        <v>-95.01</v>
      </c>
      <c r="AA29" s="155">
        <v>305000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2106611</v>
      </c>
      <c r="D32" s="155">
        <v>0</v>
      </c>
      <c r="E32" s="156">
        <v>2600000</v>
      </c>
      <c r="F32" s="60">
        <v>2600000</v>
      </c>
      <c r="G32" s="60">
        <v>285773</v>
      </c>
      <c r="H32" s="60">
        <v>90870</v>
      </c>
      <c r="I32" s="60">
        <v>173719</v>
      </c>
      <c r="J32" s="60">
        <v>550362</v>
      </c>
      <c r="K32" s="60">
        <v>1346308</v>
      </c>
      <c r="L32" s="60">
        <v>398755</v>
      </c>
      <c r="M32" s="60">
        <v>351589</v>
      </c>
      <c r="N32" s="60">
        <v>2096652</v>
      </c>
      <c r="O32" s="60">
        <v>282733</v>
      </c>
      <c r="P32" s="60">
        <v>413504</v>
      </c>
      <c r="Q32" s="60">
        <v>1886213</v>
      </c>
      <c r="R32" s="60">
        <v>2582450</v>
      </c>
      <c r="S32" s="60">
        <v>0</v>
      </c>
      <c r="T32" s="60">
        <v>0</v>
      </c>
      <c r="U32" s="60">
        <v>0</v>
      </c>
      <c r="V32" s="60">
        <v>0</v>
      </c>
      <c r="W32" s="60">
        <v>5229464</v>
      </c>
      <c r="X32" s="60">
        <v>1950003</v>
      </c>
      <c r="Y32" s="60">
        <v>3279461</v>
      </c>
      <c r="Z32" s="140">
        <v>168.18</v>
      </c>
      <c r="AA32" s="155">
        <v>2600000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4100000</v>
      </c>
      <c r="F33" s="60">
        <v>4100000</v>
      </c>
      <c r="G33" s="60">
        <v>38994</v>
      </c>
      <c r="H33" s="60">
        <v>0</v>
      </c>
      <c r="I33" s="60">
        <v>0</v>
      </c>
      <c r="J33" s="60">
        <v>38994</v>
      </c>
      <c r="K33" s="60">
        <v>495473</v>
      </c>
      <c r="L33" s="60">
        <v>0</v>
      </c>
      <c r="M33" s="60">
        <v>0</v>
      </c>
      <c r="N33" s="60">
        <v>495473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534467</v>
      </c>
      <c r="X33" s="60">
        <v>3075003</v>
      </c>
      <c r="Y33" s="60">
        <v>-2540536</v>
      </c>
      <c r="Z33" s="140">
        <v>-82.62</v>
      </c>
      <c r="AA33" s="155">
        <v>4100000</v>
      </c>
    </row>
    <row r="34" spans="1:27" ht="12.75">
      <c r="A34" s="183" t="s">
        <v>43</v>
      </c>
      <c r="B34" s="182"/>
      <c r="C34" s="155">
        <v>134921358</v>
      </c>
      <c r="D34" s="155">
        <v>0</v>
      </c>
      <c r="E34" s="156">
        <v>83568400</v>
      </c>
      <c r="F34" s="60">
        <v>83568400</v>
      </c>
      <c r="G34" s="60">
        <v>1873868</v>
      </c>
      <c r="H34" s="60">
        <v>7652364</v>
      </c>
      <c r="I34" s="60">
        <v>-937755</v>
      </c>
      <c r="J34" s="60">
        <v>8588477</v>
      </c>
      <c r="K34" s="60">
        <v>1869257</v>
      </c>
      <c r="L34" s="60">
        <v>7740481</v>
      </c>
      <c r="M34" s="60">
        <v>6524989</v>
      </c>
      <c r="N34" s="60">
        <v>16134727</v>
      </c>
      <c r="O34" s="60">
        <v>6606371</v>
      </c>
      <c r="P34" s="60">
        <v>3809676</v>
      </c>
      <c r="Q34" s="60">
        <v>3183151</v>
      </c>
      <c r="R34" s="60">
        <v>13599198</v>
      </c>
      <c r="S34" s="60">
        <v>0</v>
      </c>
      <c r="T34" s="60">
        <v>0</v>
      </c>
      <c r="U34" s="60">
        <v>0</v>
      </c>
      <c r="V34" s="60">
        <v>0</v>
      </c>
      <c r="W34" s="60">
        <v>38322402</v>
      </c>
      <c r="X34" s="60">
        <v>62676000</v>
      </c>
      <c r="Y34" s="60">
        <v>-24353598</v>
      </c>
      <c r="Z34" s="140">
        <v>-38.86</v>
      </c>
      <c r="AA34" s="155">
        <v>83568400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881683</v>
      </c>
      <c r="N35" s="60">
        <v>881683</v>
      </c>
      <c r="O35" s="60">
        <v>1008750</v>
      </c>
      <c r="P35" s="60">
        <v>0</v>
      </c>
      <c r="Q35" s="60">
        <v>0</v>
      </c>
      <c r="R35" s="60">
        <v>1008750</v>
      </c>
      <c r="S35" s="60">
        <v>0</v>
      </c>
      <c r="T35" s="60">
        <v>0</v>
      </c>
      <c r="U35" s="60">
        <v>0</v>
      </c>
      <c r="V35" s="60">
        <v>0</v>
      </c>
      <c r="W35" s="60">
        <v>1890433</v>
      </c>
      <c r="X35" s="60"/>
      <c r="Y35" s="60">
        <v>1890433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137027969</v>
      </c>
      <c r="D36" s="188">
        <f>SUM(D25:D35)</f>
        <v>0</v>
      </c>
      <c r="E36" s="189">
        <f t="shared" si="1"/>
        <v>193456203</v>
      </c>
      <c r="F36" s="190">
        <f t="shared" si="1"/>
        <v>193456203</v>
      </c>
      <c r="G36" s="190">
        <f t="shared" si="1"/>
        <v>10109492</v>
      </c>
      <c r="H36" s="190">
        <f t="shared" si="1"/>
        <v>12439592</v>
      </c>
      <c r="I36" s="190">
        <f t="shared" si="1"/>
        <v>13750607</v>
      </c>
      <c r="J36" s="190">
        <f t="shared" si="1"/>
        <v>36299691</v>
      </c>
      <c r="K36" s="190">
        <f t="shared" si="1"/>
        <v>2729268</v>
      </c>
      <c r="L36" s="190">
        <f t="shared" si="1"/>
        <v>16422086</v>
      </c>
      <c r="M36" s="190">
        <f t="shared" si="1"/>
        <v>13147853</v>
      </c>
      <c r="N36" s="190">
        <f t="shared" si="1"/>
        <v>32299207</v>
      </c>
      <c r="O36" s="190">
        <f t="shared" si="1"/>
        <v>13614937</v>
      </c>
      <c r="P36" s="190">
        <f t="shared" si="1"/>
        <v>11163139</v>
      </c>
      <c r="Q36" s="190">
        <f t="shared" si="1"/>
        <v>12055630</v>
      </c>
      <c r="R36" s="190">
        <f t="shared" si="1"/>
        <v>36833706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105432604</v>
      </c>
      <c r="X36" s="190">
        <f t="shared" si="1"/>
        <v>145091259</v>
      </c>
      <c r="Y36" s="190">
        <f t="shared" si="1"/>
        <v>-39658655</v>
      </c>
      <c r="Z36" s="191">
        <f>+IF(X36&lt;&gt;0,+(Y36/X36)*100,0)</f>
        <v>-27.333593541978985</v>
      </c>
      <c r="AA36" s="188">
        <f>SUM(AA25:AA35)</f>
        <v>193456203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12220620</v>
      </c>
      <c r="D38" s="199">
        <f>+D22-D36</f>
        <v>0</v>
      </c>
      <c r="E38" s="200">
        <f t="shared" si="2"/>
        <v>-45069210</v>
      </c>
      <c r="F38" s="106">
        <f t="shared" si="2"/>
        <v>-45069210</v>
      </c>
      <c r="G38" s="106">
        <f t="shared" si="2"/>
        <v>46209835</v>
      </c>
      <c r="H38" s="106">
        <f t="shared" si="2"/>
        <v>-9294453</v>
      </c>
      <c r="I38" s="106">
        <f t="shared" si="2"/>
        <v>-12795609</v>
      </c>
      <c r="J38" s="106">
        <f t="shared" si="2"/>
        <v>24119773</v>
      </c>
      <c r="K38" s="106">
        <f t="shared" si="2"/>
        <v>-2521985</v>
      </c>
      <c r="L38" s="106">
        <f t="shared" si="2"/>
        <v>-18753720</v>
      </c>
      <c r="M38" s="106">
        <f t="shared" si="2"/>
        <v>25275353</v>
      </c>
      <c r="N38" s="106">
        <f t="shared" si="2"/>
        <v>3999648</v>
      </c>
      <c r="O38" s="106">
        <f t="shared" si="2"/>
        <v>-11144232</v>
      </c>
      <c r="P38" s="106">
        <f t="shared" si="2"/>
        <v>-9303502</v>
      </c>
      <c r="Q38" s="106">
        <f t="shared" si="2"/>
        <v>20374101</v>
      </c>
      <c r="R38" s="106">
        <f t="shared" si="2"/>
        <v>-73633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28045788</v>
      </c>
      <c r="X38" s="106">
        <f>IF(F22=F36,0,X22-X36)</f>
        <v>-33801012</v>
      </c>
      <c r="Y38" s="106">
        <f t="shared" si="2"/>
        <v>61846800</v>
      </c>
      <c r="Z38" s="201">
        <f>+IF(X38&lt;&gt;0,+(Y38/X38)*100,0)</f>
        <v>-182.97321985507415</v>
      </c>
      <c r="AA38" s="199">
        <f>+AA22-AA36</f>
        <v>-45069210</v>
      </c>
    </row>
    <row r="39" spans="1:27" ht="12.75">
      <c r="A39" s="181" t="s">
        <v>46</v>
      </c>
      <c r="B39" s="185"/>
      <c r="C39" s="155">
        <v>42329335</v>
      </c>
      <c r="D39" s="155">
        <v>0</v>
      </c>
      <c r="E39" s="156">
        <v>34624000</v>
      </c>
      <c r="F39" s="60">
        <v>34624000</v>
      </c>
      <c r="G39" s="60">
        <v>127240</v>
      </c>
      <c r="H39" s="60">
        <v>4125185</v>
      </c>
      <c r="I39" s="60">
        <v>3655543</v>
      </c>
      <c r="J39" s="60">
        <v>7907968</v>
      </c>
      <c r="K39" s="60">
        <v>782083</v>
      </c>
      <c r="L39" s="60">
        <v>4334088</v>
      </c>
      <c r="M39" s="60">
        <v>2033568</v>
      </c>
      <c r="N39" s="60">
        <v>7149739</v>
      </c>
      <c r="O39" s="60">
        <v>888780</v>
      </c>
      <c r="P39" s="60">
        <v>685656</v>
      </c>
      <c r="Q39" s="60">
        <v>875692</v>
      </c>
      <c r="R39" s="60">
        <v>2450128</v>
      </c>
      <c r="S39" s="60">
        <v>0</v>
      </c>
      <c r="T39" s="60">
        <v>0</v>
      </c>
      <c r="U39" s="60">
        <v>0</v>
      </c>
      <c r="V39" s="60">
        <v>0</v>
      </c>
      <c r="W39" s="60">
        <v>17507835</v>
      </c>
      <c r="X39" s="60">
        <v>25967997</v>
      </c>
      <c r="Y39" s="60">
        <v>-8460162</v>
      </c>
      <c r="Z39" s="140">
        <v>-32.58</v>
      </c>
      <c r="AA39" s="155">
        <v>34624000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54549955</v>
      </c>
      <c r="D42" s="206">
        <f>SUM(D38:D41)</f>
        <v>0</v>
      </c>
      <c r="E42" s="207">
        <f t="shared" si="3"/>
        <v>-10445210</v>
      </c>
      <c r="F42" s="88">
        <f t="shared" si="3"/>
        <v>-10445210</v>
      </c>
      <c r="G42" s="88">
        <f t="shared" si="3"/>
        <v>46337075</v>
      </c>
      <c r="H42" s="88">
        <f t="shared" si="3"/>
        <v>-5169268</v>
      </c>
      <c r="I42" s="88">
        <f t="shared" si="3"/>
        <v>-9140066</v>
      </c>
      <c r="J42" s="88">
        <f t="shared" si="3"/>
        <v>32027741</v>
      </c>
      <c r="K42" s="88">
        <f t="shared" si="3"/>
        <v>-1739902</v>
      </c>
      <c r="L42" s="88">
        <f t="shared" si="3"/>
        <v>-14419632</v>
      </c>
      <c r="M42" s="88">
        <f t="shared" si="3"/>
        <v>27308921</v>
      </c>
      <c r="N42" s="88">
        <f t="shared" si="3"/>
        <v>11149387</v>
      </c>
      <c r="O42" s="88">
        <f t="shared" si="3"/>
        <v>-10255452</v>
      </c>
      <c r="P42" s="88">
        <f t="shared" si="3"/>
        <v>-8617846</v>
      </c>
      <c r="Q42" s="88">
        <f t="shared" si="3"/>
        <v>21249793</v>
      </c>
      <c r="R42" s="88">
        <f t="shared" si="3"/>
        <v>2376495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45553623</v>
      </c>
      <c r="X42" s="88">
        <f t="shared" si="3"/>
        <v>-7833015</v>
      </c>
      <c r="Y42" s="88">
        <f t="shared" si="3"/>
        <v>53386638</v>
      </c>
      <c r="Z42" s="208">
        <f>+IF(X42&lt;&gt;0,+(Y42/X42)*100,0)</f>
        <v>-681.5592463438409</v>
      </c>
      <c r="AA42" s="206">
        <f>SUM(AA38:AA41)</f>
        <v>-10445210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54549955</v>
      </c>
      <c r="D44" s="210">
        <f>+D42-D43</f>
        <v>0</v>
      </c>
      <c r="E44" s="211">
        <f t="shared" si="4"/>
        <v>-10445210</v>
      </c>
      <c r="F44" s="77">
        <f t="shared" si="4"/>
        <v>-10445210</v>
      </c>
      <c r="G44" s="77">
        <f t="shared" si="4"/>
        <v>46337075</v>
      </c>
      <c r="H44" s="77">
        <f t="shared" si="4"/>
        <v>-5169268</v>
      </c>
      <c r="I44" s="77">
        <f t="shared" si="4"/>
        <v>-9140066</v>
      </c>
      <c r="J44" s="77">
        <f t="shared" si="4"/>
        <v>32027741</v>
      </c>
      <c r="K44" s="77">
        <f t="shared" si="4"/>
        <v>-1739902</v>
      </c>
      <c r="L44" s="77">
        <f t="shared" si="4"/>
        <v>-14419632</v>
      </c>
      <c r="M44" s="77">
        <f t="shared" si="4"/>
        <v>27308921</v>
      </c>
      <c r="N44" s="77">
        <f t="shared" si="4"/>
        <v>11149387</v>
      </c>
      <c r="O44" s="77">
        <f t="shared" si="4"/>
        <v>-10255452</v>
      </c>
      <c r="P44" s="77">
        <f t="shared" si="4"/>
        <v>-8617846</v>
      </c>
      <c r="Q44" s="77">
        <f t="shared" si="4"/>
        <v>21249793</v>
      </c>
      <c r="R44" s="77">
        <f t="shared" si="4"/>
        <v>2376495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45553623</v>
      </c>
      <c r="X44" s="77">
        <f t="shared" si="4"/>
        <v>-7833015</v>
      </c>
      <c r="Y44" s="77">
        <f t="shared" si="4"/>
        <v>53386638</v>
      </c>
      <c r="Z44" s="212">
        <f>+IF(X44&lt;&gt;0,+(Y44/X44)*100,0)</f>
        <v>-681.5592463438409</v>
      </c>
      <c r="AA44" s="210">
        <f>+AA42-AA43</f>
        <v>-10445210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54549955</v>
      </c>
      <c r="D46" s="206">
        <f>SUM(D44:D45)</f>
        <v>0</v>
      </c>
      <c r="E46" s="207">
        <f t="shared" si="5"/>
        <v>-10445210</v>
      </c>
      <c r="F46" s="88">
        <f t="shared" si="5"/>
        <v>-10445210</v>
      </c>
      <c r="G46" s="88">
        <f t="shared" si="5"/>
        <v>46337075</v>
      </c>
      <c r="H46" s="88">
        <f t="shared" si="5"/>
        <v>-5169268</v>
      </c>
      <c r="I46" s="88">
        <f t="shared" si="5"/>
        <v>-9140066</v>
      </c>
      <c r="J46" s="88">
        <f t="shared" si="5"/>
        <v>32027741</v>
      </c>
      <c r="K46" s="88">
        <f t="shared" si="5"/>
        <v>-1739902</v>
      </c>
      <c r="L46" s="88">
        <f t="shared" si="5"/>
        <v>-14419632</v>
      </c>
      <c r="M46" s="88">
        <f t="shared" si="5"/>
        <v>27308921</v>
      </c>
      <c r="N46" s="88">
        <f t="shared" si="5"/>
        <v>11149387</v>
      </c>
      <c r="O46" s="88">
        <f t="shared" si="5"/>
        <v>-10255452</v>
      </c>
      <c r="P46" s="88">
        <f t="shared" si="5"/>
        <v>-8617846</v>
      </c>
      <c r="Q46" s="88">
        <f t="shared" si="5"/>
        <v>21249793</v>
      </c>
      <c r="R46" s="88">
        <f t="shared" si="5"/>
        <v>2376495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45553623</v>
      </c>
      <c r="X46" s="88">
        <f t="shared" si="5"/>
        <v>-7833015</v>
      </c>
      <c r="Y46" s="88">
        <f t="shared" si="5"/>
        <v>53386638</v>
      </c>
      <c r="Z46" s="208">
        <f>+IF(X46&lt;&gt;0,+(Y46/X46)*100,0)</f>
        <v>-681.5592463438409</v>
      </c>
      <c r="AA46" s="206">
        <f>SUM(AA44:AA45)</f>
        <v>-10445210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54549955</v>
      </c>
      <c r="D48" s="217">
        <f>SUM(D46:D47)</f>
        <v>0</v>
      </c>
      <c r="E48" s="218">
        <f t="shared" si="6"/>
        <v>-10445210</v>
      </c>
      <c r="F48" s="219">
        <f t="shared" si="6"/>
        <v>-10445210</v>
      </c>
      <c r="G48" s="219">
        <f t="shared" si="6"/>
        <v>46337075</v>
      </c>
      <c r="H48" s="220">
        <f t="shared" si="6"/>
        <v>-5169268</v>
      </c>
      <c r="I48" s="220">
        <f t="shared" si="6"/>
        <v>-9140066</v>
      </c>
      <c r="J48" s="220">
        <f t="shared" si="6"/>
        <v>32027741</v>
      </c>
      <c r="K48" s="220">
        <f t="shared" si="6"/>
        <v>-1739902</v>
      </c>
      <c r="L48" s="220">
        <f t="shared" si="6"/>
        <v>-14419632</v>
      </c>
      <c r="M48" s="219">
        <f t="shared" si="6"/>
        <v>27308921</v>
      </c>
      <c r="N48" s="219">
        <f t="shared" si="6"/>
        <v>11149387</v>
      </c>
      <c r="O48" s="220">
        <f t="shared" si="6"/>
        <v>-10255452</v>
      </c>
      <c r="P48" s="220">
        <f t="shared" si="6"/>
        <v>-8617846</v>
      </c>
      <c r="Q48" s="220">
        <f t="shared" si="6"/>
        <v>21249793</v>
      </c>
      <c r="R48" s="220">
        <f t="shared" si="6"/>
        <v>2376495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45553623</v>
      </c>
      <c r="X48" s="220">
        <f t="shared" si="6"/>
        <v>-7833015</v>
      </c>
      <c r="Y48" s="220">
        <f t="shared" si="6"/>
        <v>53386638</v>
      </c>
      <c r="Z48" s="221">
        <f>+IF(X48&lt;&gt;0,+(Y48/X48)*100,0)</f>
        <v>-681.5592463438409</v>
      </c>
      <c r="AA48" s="222">
        <f>SUM(AA46:AA47)</f>
        <v>-10445210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2546148</v>
      </c>
      <c r="D5" s="153">
        <f>SUM(D6:D8)</f>
        <v>0</v>
      </c>
      <c r="E5" s="154">
        <f t="shared" si="0"/>
        <v>4765000</v>
      </c>
      <c r="F5" s="100">
        <f t="shared" si="0"/>
        <v>4765000</v>
      </c>
      <c r="G5" s="100">
        <f t="shared" si="0"/>
        <v>0</v>
      </c>
      <c r="H5" s="100">
        <f t="shared" si="0"/>
        <v>17000</v>
      </c>
      <c r="I5" s="100">
        <f t="shared" si="0"/>
        <v>0</v>
      </c>
      <c r="J5" s="100">
        <f t="shared" si="0"/>
        <v>17000</v>
      </c>
      <c r="K5" s="100">
        <f t="shared" si="0"/>
        <v>1299</v>
      </c>
      <c r="L5" s="100">
        <f t="shared" si="0"/>
        <v>275435</v>
      </c>
      <c r="M5" s="100">
        <f t="shared" si="0"/>
        <v>85550</v>
      </c>
      <c r="N5" s="100">
        <f t="shared" si="0"/>
        <v>362284</v>
      </c>
      <c r="O5" s="100">
        <f t="shared" si="0"/>
        <v>76106</v>
      </c>
      <c r="P5" s="100">
        <f t="shared" si="0"/>
        <v>145333</v>
      </c>
      <c r="Q5" s="100">
        <f t="shared" si="0"/>
        <v>84335</v>
      </c>
      <c r="R5" s="100">
        <f t="shared" si="0"/>
        <v>305774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685058</v>
      </c>
      <c r="X5" s="100">
        <f t="shared" si="0"/>
        <v>3573747</v>
      </c>
      <c r="Y5" s="100">
        <f t="shared" si="0"/>
        <v>-2888689</v>
      </c>
      <c r="Z5" s="137">
        <f>+IF(X5&lt;&gt;0,+(Y5/X5)*100,0)</f>
        <v>-80.83081986497646</v>
      </c>
      <c r="AA5" s="153">
        <f>SUM(AA6:AA8)</f>
        <v>4765000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4765000</v>
      </c>
      <c r="F7" s="159">
        <v>4765000</v>
      </c>
      <c r="G7" s="159"/>
      <c r="H7" s="159">
        <v>17000</v>
      </c>
      <c r="I7" s="159"/>
      <c r="J7" s="159">
        <v>17000</v>
      </c>
      <c r="K7" s="159">
        <v>1299</v>
      </c>
      <c r="L7" s="159">
        <v>275435</v>
      </c>
      <c r="M7" s="159">
        <v>85550</v>
      </c>
      <c r="N7" s="159">
        <v>362284</v>
      </c>
      <c r="O7" s="159"/>
      <c r="P7" s="159"/>
      <c r="Q7" s="159"/>
      <c r="R7" s="159"/>
      <c r="S7" s="159"/>
      <c r="T7" s="159"/>
      <c r="U7" s="159"/>
      <c r="V7" s="159"/>
      <c r="W7" s="159">
        <v>379284</v>
      </c>
      <c r="X7" s="159">
        <v>3573747</v>
      </c>
      <c r="Y7" s="159">
        <v>-3194463</v>
      </c>
      <c r="Z7" s="141">
        <v>-89.39</v>
      </c>
      <c r="AA7" s="225">
        <v>4765000</v>
      </c>
    </row>
    <row r="8" spans="1:27" ht="12.75">
      <c r="A8" s="138" t="s">
        <v>77</v>
      </c>
      <c r="B8" s="136"/>
      <c r="C8" s="155">
        <v>2546148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>
        <v>76106</v>
      </c>
      <c r="P8" s="60">
        <v>145333</v>
      </c>
      <c r="Q8" s="60">
        <v>84335</v>
      </c>
      <c r="R8" s="60">
        <v>305774</v>
      </c>
      <c r="S8" s="60"/>
      <c r="T8" s="60"/>
      <c r="U8" s="60"/>
      <c r="V8" s="60"/>
      <c r="W8" s="60">
        <v>305774</v>
      </c>
      <c r="X8" s="60"/>
      <c r="Y8" s="60">
        <v>305774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69961388</v>
      </c>
      <c r="D9" s="153">
        <f>SUM(D10:D14)</f>
        <v>0</v>
      </c>
      <c r="E9" s="154">
        <f t="shared" si="1"/>
        <v>350000</v>
      </c>
      <c r="F9" s="100">
        <f t="shared" si="1"/>
        <v>350000</v>
      </c>
      <c r="G9" s="100">
        <f t="shared" si="1"/>
        <v>0</v>
      </c>
      <c r="H9" s="100">
        <f t="shared" si="1"/>
        <v>0</v>
      </c>
      <c r="I9" s="100">
        <f t="shared" si="1"/>
        <v>4542595</v>
      </c>
      <c r="J9" s="100">
        <f t="shared" si="1"/>
        <v>4542595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347460</v>
      </c>
      <c r="P9" s="100">
        <f t="shared" si="1"/>
        <v>0</v>
      </c>
      <c r="Q9" s="100">
        <f t="shared" si="1"/>
        <v>1928383</v>
      </c>
      <c r="R9" s="100">
        <f t="shared" si="1"/>
        <v>2275843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6818438</v>
      </c>
      <c r="X9" s="100">
        <f t="shared" si="1"/>
        <v>262503</v>
      </c>
      <c r="Y9" s="100">
        <f t="shared" si="1"/>
        <v>6555935</v>
      </c>
      <c r="Z9" s="137">
        <f>+IF(X9&lt;&gt;0,+(Y9/X9)*100,0)</f>
        <v>2497.470505098989</v>
      </c>
      <c r="AA9" s="102">
        <f>SUM(AA10:AA14)</f>
        <v>350000</v>
      </c>
    </row>
    <row r="10" spans="1:27" ht="12.75">
      <c r="A10" s="138" t="s">
        <v>79</v>
      </c>
      <c r="B10" s="136"/>
      <c r="C10" s="155">
        <v>69961388</v>
      </c>
      <c r="D10" s="155"/>
      <c r="E10" s="156">
        <v>350000</v>
      </c>
      <c r="F10" s="60">
        <v>350000</v>
      </c>
      <c r="G10" s="60"/>
      <c r="H10" s="60"/>
      <c r="I10" s="60">
        <v>4542595</v>
      </c>
      <c r="J10" s="60">
        <v>4542595</v>
      </c>
      <c r="K10" s="60"/>
      <c r="L10" s="60"/>
      <c r="M10" s="60"/>
      <c r="N10" s="60"/>
      <c r="O10" s="60">
        <v>347460</v>
      </c>
      <c r="P10" s="60"/>
      <c r="Q10" s="60">
        <v>1928383</v>
      </c>
      <c r="R10" s="60">
        <v>2275843</v>
      </c>
      <c r="S10" s="60"/>
      <c r="T10" s="60"/>
      <c r="U10" s="60"/>
      <c r="V10" s="60"/>
      <c r="W10" s="60">
        <v>6818438</v>
      </c>
      <c r="X10" s="60">
        <v>262503</v>
      </c>
      <c r="Y10" s="60">
        <v>6555935</v>
      </c>
      <c r="Z10" s="140">
        <v>2497.47</v>
      </c>
      <c r="AA10" s="62">
        <v>350000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73965589</v>
      </c>
      <c r="F15" s="100">
        <f t="shared" si="2"/>
        <v>73965589</v>
      </c>
      <c r="G15" s="100">
        <f t="shared" si="2"/>
        <v>0</v>
      </c>
      <c r="H15" s="100">
        <f t="shared" si="2"/>
        <v>3747155</v>
      </c>
      <c r="I15" s="100">
        <f t="shared" si="2"/>
        <v>0</v>
      </c>
      <c r="J15" s="100">
        <f t="shared" si="2"/>
        <v>3747155</v>
      </c>
      <c r="K15" s="100">
        <f t="shared" si="2"/>
        <v>796218</v>
      </c>
      <c r="L15" s="100">
        <f t="shared" si="2"/>
        <v>1907033</v>
      </c>
      <c r="M15" s="100">
        <f t="shared" si="2"/>
        <v>1657831</v>
      </c>
      <c r="N15" s="100">
        <f t="shared" si="2"/>
        <v>4361082</v>
      </c>
      <c r="O15" s="100">
        <f t="shared" si="2"/>
        <v>658004</v>
      </c>
      <c r="P15" s="100">
        <f t="shared" si="2"/>
        <v>1748355</v>
      </c>
      <c r="Q15" s="100">
        <f t="shared" si="2"/>
        <v>868248</v>
      </c>
      <c r="R15" s="100">
        <f t="shared" si="2"/>
        <v>3274607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11382844</v>
      </c>
      <c r="X15" s="100">
        <f t="shared" si="2"/>
        <v>55474191</v>
      </c>
      <c r="Y15" s="100">
        <f t="shared" si="2"/>
        <v>-44091347</v>
      </c>
      <c r="Z15" s="137">
        <f>+IF(X15&lt;&gt;0,+(Y15/X15)*100,0)</f>
        <v>-79.480829202178</v>
      </c>
      <c r="AA15" s="102">
        <f>SUM(AA16:AA18)</f>
        <v>73965589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73965589</v>
      </c>
      <c r="F17" s="60">
        <v>73965589</v>
      </c>
      <c r="G17" s="60"/>
      <c r="H17" s="60">
        <v>3747155</v>
      </c>
      <c r="I17" s="60"/>
      <c r="J17" s="60">
        <v>3747155</v>
      </c>
      <c r="K17" s="60">
        <v>796218</v>
      </c>
      <c r="L17" s="60">
        <v>1907033</v>
      </c>
      <c r="M17" s="60">
        <v>1657831</v>
      </c>
      <c r="N17" s="60">
        <v>4361082</v>
      </c>
      <c r="O17" s="60">
        <v>658004</v>
      </c>
      <c r="P17" s="60">
        <v>1748355</v>
      </c>
      <c r="Q17" s="60">
        <v>868248</v>
      </c>
      <c r="R17" s="60">
        <v>3274607</v>
      </c>
      <c r="S17" s="60"/>
      <c r="T17" s="60"/>
      <c r="U17" s="60"/>
      <c r="V17" s="60"/>
      <c r="W17" s="60">
        <v>11382844</v>
      </c>
      <c r="X17" s="60">
        <v>55474191</v>
      </c>
      <c r="Y17" s="60">
        <v>-44091347</v>
      </c>
      <c r="Z17" s="140">
        <v>-79.48</v>
      </c>
      <c r="AA17" s="62">
        <v>73965589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72507536</v>
      </c>
      <c r="D25" s="217">
        <f>+D5+D9+D15+D19+D24</f>
        <v>0</v>
      </c>
      <c r="E25" s="230">
        <f t="shared" si="4"/>
        <v>79080589</v>
      </c>
      <c r="F25" s="219">
        <f t="shared" si="4"/>
        <v>79080589</v>
      </c>
      <c r="G25" s="219">
        <f t="shared" si="4"/>
        <v>0</v>
      </c>
      <c r="H25" s="219">
        <f t="shared" si="4"/>
        <v>3764155</v>
      </c>
      <c r="I25" s="219">
        <f t="shared" si="4"/>
        <v>4542595</v>
      </c>
      <c r="J25" s="219">
        <f t="shared" si="4"/>
        <v>8306750</v>
      </c>
      <c r="K25" s="219">
        <f t="shared" si="4"/>
        <v>797517</v>
      </c>
      <c r="L25" s="219">
        <f t="shared" si="4"/>
        <v>2182468</v>
      </c>
      <c r="M25" s="219">
        <f t="shared" si="4"/>
        <v>1743381</v>
      </c>
      <c r="N25" s="219">
        <f t="shared" si="4"/>
        <v>4723366</v>
      </c>
      <c r="O25" s="219">
        <f t="shared" si="4"/>
        <v>1081570</v>
      </c>
      <c r="P25" s="219">
        <f t="shared" si="4"/>
        <v>1893688</v>
      </c>
      <c r="Q25" s="219">
        <f t="shared" si="4"/>
        <v>2880966</v>
      </c>
      <c r="R25" s="219">
        <f t="shared" si="4"/>
        <v>5856224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18886340</v>
      </c>
      <c r="X25" s="219">
        <f t="shared" si="4"/>
        <v>59310441</v>
      </c>
      <c r="Y25" s="219">
        <f t="shared" si="4"/>
        <v>-40424101</v>
      </c>
      <c r="Z25" s="231">
        <f>+IF(X25&lt;&gt;0,+(Y25/X25)*100,0)</f>
        <v>-68.15680395969405</v>
      </c>
      <c r="AA25" s="232">
        <f>+AA5+AA9+AA15+AA19+AA24</f>
        <v>79080589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72507536</v>
      </c>
      <c r="D28" s="155"/>
      <c r="E28" s="156">
        <v>41012366</v>
      </c>
      <c r="F28" s="60">
        <v>41012366</v>
      </c>
      <c r="G28" s="60"/>
      <c r="H28" s="60">
        <v>3764155</v>
      </c>
      <c r="I28" s="60">
        <v>4542595</v>
      </c>
      <c r="J28" s="60">
        <v>8306750</v>
      </c>
      <c r="K28" s="60">
        <v>797517</v>
      </c>
      <c r="L28" s="60">
        <v>2182468</v>
      </c>
      <c r="M28" s="60">
        <v>1743381</v>
      </c>
      <c r="N28" s="60">
        <v>4723366</v>
      </c>
      <c r="O28" s="60">
        <v>1081570</v>
      </c>
      <c r="P28" s="60">
        <v>1893688</v>
      </c>
      <c r="Q28" s="60">
        <v>2880966</v>
      </c>
      <c r="R28" s="60">
        <v>5856224</v>
      </c>
      <c r="S28" s="60"/>
      <c r="T28" s="60"/>
      <c r="U28" s="60"/>
      <c r="V28" s="60"/>
      <c r="W28" s="60">
        <v>18886340</v>
      </c>
      <c r="X28" s="60">
        <v>41012366</v>
      </c>
      <c r="Y28" s="60">
        <v>-22126026</v>
      </c>
      <c r="Z28" s="140">
        <v>-53.95</v>
      </c>
      <c r="AA28" s="155">
        <v>41012366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72507536</v>
      </c>
      <c r="D32" s="210">
        <f>SUM(D28:D31)</f>
        <v>0</v>
      </c>
      <c r="E32" s="211">
        <f t="shared" si="5"/>
        <v>41012366</v>
      </c>
      <c r="F32" s="77">
        <f t="shared" si="5"/>
        <v>41012366</v>
      </c>
      <c r="G32" s="77">
        <f t="shared" si="5"/>
        <v>0</v>
      </c>
      <c r="H32" s="77">
        <f t="shared" si="5"/>
        <v>3764155</v>
      </c>
      <c r="I32" s="77">
        <f t="shared" si="5"/>
        <v>4542595</v>
      </c>
      <c r="J32" s="77">
        <f t="shared" si="5"/>
        <v>8306750</v>
      </c>
      <c r="K32" s="77">
        <f t="shared" si="5"/>
        <v>797517</v>
      </c>
      <c r="L32" s="77">
        <f t="shared" si="5"/>
        <v>2182468</v>
      </c>
      <c r="M32" s="77">
        <f t="shared" si="5"/>
        <v>1743381</v>
      </c>
      <c r="N32" s="77">
        <f t="shared" si="5"/>
        <v>4723366</v>
      </c>
      <c r="O32" s="77">
        <f t="shared" si="5"/>
        <v>1081570</v>
      </c>
      <c r="P32" s="77">
        <f t="shared" si="5"/>
        <v>1893688</v>
      </c>
      <c r="Q32" s="77">
        <f t="shared" si="5"/>
        <v>2880966</v>
      </c>
      <c r="R32" s="77">
        <f t="shared" si="5"/>
        <v>5856224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18886340</v>
      </c>
      <c r="X32" s="77">
        <f t="shared" si="5"/>
        <v>41012366</v>
      </c>
      <c r="Y32" s="77">
        <f t="shared" si="5"/>
        <v>-22126026</v>
      </c>
      <c r="Z32" s="212">
        <f>+IF(X32&lt;&gt;0,+(Y32/X32)*100,0)</f>
        <v>-53.949645333800056</v>
      </c>
      <c r="AA32" s="79">
        <f>SUM(AA28:AA31)</f>
        <v>41012366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38068223</v>
      </c>
      <c r="F35" s="60">
        <v>38068223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38068223</v>
      </c>
      <c r="Y35" s="60">
        <v>-38068223</v>
      </c>
      <c r="Z35" s="140">
        <v>-100</v>
      </c>
      <c r="AA35" s="62">
        <v>38068223</v>
      </c>
    </row>
    <row r="36" spans="1:27" ht="12.75">
      <c r="A36" s="238" t="s">
        <v>139</v>
      </c>
      <c r="B36" s="149"/>
      <c r="C36" s="222">
        <f aca="true" t="shared" si="6" ref="C36:Y36">SUM(C32:C35)</f>
        <v>72507536</v>
      </c>
      <c r="D36" s="222">
        <f>SUM(D32:D35)</f>
        <v>0</v>
      </c>
      <c r="E36" s="218">
        <f t="shared" si="6"/>
        <v>79080589</v>
      </c>
      <c r="F36" s="220">
        <f t="shared" si="6"/>
        <v>79080589</v>
      </c>
      <c r="G36" s="220">
        <f t="shared" si="6"/>
        <v>0</v>
      </c>
      <c r="H36" s="220">
        <f t="shared" si="6"/>
        <v>3764155</v>
      </c>
      <c r="I36" s="220">
        <f t="shared" si="6"/>
        <v>4542595</v>
      </c>
      <c r="J36" s="220">
        <f t="shared" si="6"/>
        <v>8306750</v>
      </c>
      <c r="K36" s="220">
        <f t="shared" si="6"/>
        <v>797517</v>
      </c>
      <c r="L36" s="220">
        <f t="shared" si="6"/>
        <v>2182468</v>
      </c>
      <c r="M36" s="220">
        <f t="shared" si="6"/>
        <v>1743381</v>
      </c>
      <c r="N36" s="220">
        <f t="shared" si="6"/>
        <v>4723366</v>
      </c>
      <c r="O36" s="220">
        <f t="shared" si="6"/>
        <v>1081570</v>
      </c>
      <c r="P36" s="220">
        <f t="shared" si="6"/>
        <v>1893688</v>
      </c>
      <c r="Q36" s="220">
        <f t="shared" si="6"/>
        <v>2880966</v>
      </c>
      <c r="R36" s="220">
        <f t="shared" si="6"/>
        <v>5856224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18886340</v>
      </c>
      <c r="X36" s="220">
        <f t="shared" si="6"/>
        <v>79080589</v>
      </c>
      <c r="Y36" s="220">
        <f t="shared" si="6"/>
        <v>-60194249</v>
      </c>
      <c r="Z36" s="221">
        <f>+IF(X36&lt;&gt;0,+(Y36/X36)*100,0)</f>
        <v>-76.11760327177129</v>
      </c>
      <c r="AA36" s="239">
        <f>SUM(AA32:AA35)</f>
        <v>79080589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159653694</v>
      </c>
      <c r="D6" s="155"/>
      <c r="E6" s="59">
        <v>113276334</v>
      </c>
      <c r="F6" s="60">
        <v>113276334</v>
      </c>
      <c r="G6" s="60">
        <v>219149069</v>
      </c>
      <c r="H6" s="60">
        <v>206266517</v>
      </c>
      <c r="I6" s="60">
        <v>189565778</v>
      </c>
      <c r="J6" s="60">
        <v>189565778</v>
      </c>
      <c r="K6" s="60">
        <v>10278034</v>
      </c>
      <c r="L6" s="60">
        <v>186404275</v>
      </c>
      <c r="M6" s="60">
        <v>221083250</v>
      </c>
      <c r="N6" s="60">
        <v>221083250</v>
      </c>
      <c r="O6" s="60">
        <v>210296867</v>
      </c>
      <c r="P6" s="60">
        <v>10492533</v>
      </c>
      <c r="Q6" s="60">
        <v>10501311</v>
      </c>
      <c r="R6" s="60">
        <v>10501311</v>
      </c>
      <c r="S6" s="60"/>
      <c r="T6" s="60"/>
      <c r="U6" s="60"/>
      <c r="V6" s="60"/>
      <c r="W6" s="60">
        <v>10501311</v>
      </c>
      <c r="X6" s="60">
        <v>84957251</v>
      </c>
      <c r="Y6" s="60">
        <v>-74455940</v>
      </c>
      <c r="Z6" s="140">
        <v>-87.64</v>
      </c>
      <c r="AA6" s="62">
        <v>113276334</v>
      </c>
    </row>
    <row r="7" spans="1:27" ht="12.75">
      <c r="A7" s="249" t="s">
        <v>144</v>
      </c>
      <c r="B7" s="182"/>
      <c r="C7" s="155">
        <v>9563696</v>
      </c>
      <c r="D7" s="155"/>
      <c r="E7" s="59">
        <v>19563957</v>
      </c>
      <c r="F7" s="60">
        <v>19563957</v>
      </c>
      <c r="G7" s="60">
        <v>9563696</v>
      </c>
      <c r="H7" s="60">
        <v>9563696</v>
      </c>
      <c r="I7" s="60">
        <v>9563696</v>
      </c>
      <c r="J7" s="60">
        <v>9563696</v>
      </c>
      <c r="K7" s="60">
        <v>189293905</v>
      </c>
      <c r="L7" s="60">
        <v>9563696</v>
      </c>
      <c r="M7" s="60">
        <v>9563696</v>
      </c>
      <c r="N7" s="60">
        <v>9563696</v>
      </c>
      <c r="O7" s="60">
        <v>9563696</v>
      </c>
      <c r="P7" s="60">
        <v>200423171</v>
      </c>
      <c r="Q7" s="60">
        <v>230743088</v>
      </c>
      <c r="R7" s="60">
        <v>230743088</v>
      </c>
      <c r="S7" s="60"/>
      <c r="T7" s="60"/>
      <c r="U7" s="60"/>
      <c r="V7" s="60"/>
      <c r="W7" s="60">
        <v>230743088</v>
      </c>
      <c r="X7" s="60">
        <v>14672968</v>
      </c>
      <c r="Y7" s="60">
        <v>216070120</v>
      </c>
      <c r="Z7" s="140">
        <v>1472.57</v>
      </c>
      <c r="AA7" s="62">
        <v>19563957</v>
      </c>
    </row>
    <row r="8" spans="1:27" ht="12.75">
      <c r="A8" s="249" t="s">
        <v>145</v>
      </c>
      <c r="B8" s="182"/>
      <c r="C8" s="155">
        <v>8916928</v>
      </c>
      <c r="D8" s="155"/>
      <c r="E8" s="59">
        <v>6683725</v>
      </c>
      <c r="F8" s="60">
        <v>6683725</v>
      </c>
      <c r="G8" s="60">
        <v>26252805</v>
      </c>
      <c r="H8" s="60">
        <v>12007479</v>
      </c>
      <c r="I8" s="60">
        <v>12852924</v>
      </c>
      <c r="J8" s="60">
        <v>12852924</v>
      </c>
      <c r="K8" s="60">
        <v>17360882</v>
      </c>
      <c r="L8" s="60">
        <v>14172081</v>
      </c>
      <c r="M8" s="60">
        <v>11121274</v>
      </c>
      <c r="N8" s="60">
        <v>11121274</v>
      </c>
      <c r="O8" s="60">
        <v>11121174</v>
      </c>
      <c r="P8" s="60">
        <v>15602269</v>
      </c>
      <c r="Q8" s="60">
        <v>15597256</v>
      </c>
      <c r="R8" s="60">
        <v>15597256</v>
      </c>
      <c r="S8" s="60"/>
      <c r="T8" s="60"/>
      <c r="U8" s="60"/>
      <c r="V8" s="60"/>
      <c r="W8" s="60">
        <v>15597256</v>
      </c>
      <c r="X8" s="60">
        <v>5012794</v>
      </c>
      <c r="Y8" s="60">
        <v>10584462</v>
      </c>
      <c r="Z8" s="140">
        <v>211.15</v>
      </c>
      <c r="AA8" s="62">
        <v>6683725</v>
      </c>
    </row>
    <row r="9" spans="1:27" ht="12.75">
      <c r="A9" s="249" t="s">
        <v>146</v>
      </c>
      <c r="B9" s="182"/>
      <c r="C9" s="155">
        <v>9299136</v>
      </c>
      <c r="D9" s="155"/>
      <c r="E9" s="59"/>
      <c r="F9" s="60"/>
      <c r="G9" s="60"/>
      <c r="H9" s="60">
        <v>12856451</v>
      </c>
      <c r="I9" s="60"/>
      <c r="J9" s="60"/>
      <c r="K9" s="60">
        <v>4718016</v>
      </c>
      <c r="L9" s="60">
        <v>8195518</v>
      </c>
      <c r="M9" s="60">
        <v>11081448</v>
      </c>
      <c r="N9" s="60">
        <v>11081448</v>
      </c>
      <c r="O9" s="60">
        <v>10423239</v>
      </c>
      <c r="P9" s="60">
        <v>3573174</v>
      </c>
      <c r="Q9" s="60">
        <v>4242565</v>
      </c>
      <c r="R9" s="60">
        <v>4242565</v>
      </c>
      <c r="S9" s="60"/>
      <c r="T9" s="60"/>
      <c r="U9" s="60"/>
      <c r="V9" s="60"/>
      <c r="W9" s="60">
        <v>4242565</v>
      </c>
      <c r="X9" s="60"/>
      <c r="Y9" s="60">
        <v>4242565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>
        <v>2379067</v>
      </c>
      <c r="L10" s="159">
        <v>22579</v>
      </c>
      <c r="M10" s="60"/>
      <c r="N10" s="159"/>
      <c r="O10" s="159"/>
      <c r="P10" s="159">
        <v>2379067</v>
      </c>
      <c r="Q10" s="60">
        <v>2379067</v>
      </c>
      <c r="R10" s="159">
        <v>2379067</v>
      </c>
      <c r="S10" s="159"/>
      <c r="T10" s="60"/>
      <c r="U10" s="159"/>
      <c r="V10" s="159"/>
      <c r="W10" s="159">
        <v>2379067</v>
      </c>
      <c r="X10" s="60"/>
      <c r="Y10" s="159">
        <v>2379067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>
        <v>-1109</v>
      </c>
      <c r="I11" s="60">
        <v>168072</v>
      </c>
      <c r="J11" s="60">
        <v>168072</v>
      </c>
      <c r="K11" s="60">
        <v>711152</v>
      </c>
      <c r="L11" s="60"/>
      <c r="M11" s="60"/>
      <c r="N11" s="60"/>
      <c r="O11" s="60"/>
      <c r="P11" s="60">
        <v>296046</v>
      </c>
      <c r="Q11" s="60">
        <v>296046</v>
      </c>
      <c r="R11" s="60">
        <v>296046</v>
      </c>
      <c r="S11" s="60"/>
      <c r="T11" s="60"/>
      <c r="U11" s="60"/>
      <c r="V11" s="60"/>
      <c r="W11" s="60">
        <v>296046</v>
      </c>
      <c r="X11" s="60"/>
      <c r="Y11" s="60">
        <v>296046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187433454</v>
      </c>
      <c r="D12" s="168">
        <f>SUM(D6:D11)</f>
        <v>0</v>
      </c>
      <c r="E12" s="72">
        <f t="shared" si="0"/>
        <v>139524016</v>
      </c>
      <c r="F12" s="73">
        <f t="shared" si="0"/>
        <v>139524016</v>
      </c>
      <c r="G12" s="73">
        <f t="shared" si="0"/>
        <v>254965570</v>
      </c>
      <c r="H12" s="73">
        <f t="shared" si="0"/>
        <v>240693034</v>
      </c>
      <c r="I12" s="73">
        <f t="shared" si="0"/>
        <v>212150470</v>
      </c>
      <c r="J12" s="73">
        <f t="shared" si="0"/>
        <v>212150470</v>
      </c>
      <c r="K12" s="73">
        <f t="shared" si="0"/>
        <v>224741056</v>
      </c>
      <c r="L12" s="73">
        <f t="shared" si="0"/>
        <v>218358149</v>
      </c>
      <c r="M12" s="73">
        <f t="shared" si="0"/>
        <v>252849668</v>
      </c>
      <c r="N12" s="73">
        <f t="shared" si="0"/>
        <v>252849668</v>
      </c>
      <c r="O12" s="73">
        <f t="shared" si="0"/>
        <v>241404976</v>
      </c>
      <c r="P12" s="73">
        <f t="shared" si="0"/>
        <v>232766260</v>
      </c>
      <c r="Q12" s="73">
        <f t="shared" si="0"/>
        <v>263759333</v>
      </c>
      <c r="R12" s="73">
        <f t="shared" si="0"/>
        <v>263759333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263759333</v>
      </c>
      <c r="X12" s="73">
        <f t="shared" si="0"/>
        <v>104643013</v>
      </c>
      <c r="Y12" s="73">
        <f t="shared" si="0"/>
        <v>159116320</v>
      </c>
      <c r="Z12" s="170">
        <f>+IF(X12&lt;&gt;0,+(Y12/X12)*100,0)</f>
        <v>152.05632506013563</v>
      </c>
      <c r="AA12" s="74">
        <f>SUM(AA6:AA11)</f>
        <v>139524016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319159021</v>
      </c>
      <c r="D19" s="155"/>
      <c r="E19" s="59">
        <v>333041000</v>
      </c>
      <c r="F19" s="60">
        <v>333041000</v>
      </c>
      <c r="G19" s="60">
        <v>317123159</v>
      </c>
      <c r="H19" s="60">
        <v>317155308</v>
      </c>
      <c r="I19" s="60">
        <v>322705061</v>
      </c>
      <c r="J19" s="60">
        <v>322705061</v>
      </c>
      <c r="K19" s="60">
        <v>327051877</v>
      </c>
      <c r="L19" s="60">
        <v>320561968</v>
      </c>
      <c r="M19" s="60">
        <v>326241517</v>
      </c>
      <c r="N19" s="60">
        <v>326241517</v>
      </c>
      <c r="O19" s="60">
        <v>325393170</v>
      </c>
      <c r="P19" s="60">
        <v>324429199</v>
      </c>
      <c r="Q19" s="60">
        <v>325039341</v>
      </c>
      <c r="R19" s="60">
        <v>325039341</v>
      </c>
      <c r="S19" s="60"/>
      <c r="T19" s="60"/>
      <c r="U19" s="60"/>
      <c r="V19" s="60"/>
      <c r="W19" s="60">
        <v>325039341</v>
      </c>
      <c r="X19" s="60">
        <v>249780750</v>
      </c>
      <c r="Y19" s="60">
        <v>75258591</v>
      </c>
      <c r="Z19" s="140">
        <v>30.13</v>
      </c>
      <c r="AA19" s="62">
        <v>333041000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1119914</v>
      </c>
      <c r="D22" s="155"/>
      <c r="E22" s="59">
        <v>884597</v>
      </c>
      <c r="F22" s="60">
        <v>884597</v>
      </c>
      <c r="G22" s="60">
        <v>1094450</v>
      </c>
      <c r="H22" s="60">
        <v>1094450</v>
      </c>
      <c r="I22" s="60">
        <v>967974</v>
      </c>
      <c r="J22" s="60">
        <v>967974</v>
      </c>
      <c r="K22" s="60">
        <v>1044367</v>
      </c>
      <c r="L22" s="60">
        <v>71600</v>
      </c>
      <c r="M22" s="60">
        <v>716000</v>
      </c>
      <c r="N22" s="60">
        <v>716000</v>
      </c>
      <c r="O22" s="60">
        <v>716000</v>
      </c>
      <c r="P22" s="60">
        <v>893329</v>
      </c>
      <c r="Q22" s="60">
        <v>926169</v>
      </c>
      <c r="R22" s="60">
        <v>926169</v>
      </c>
      <c r="S22" s="60"/>
      <c r="T22" s="60"/>
      <c r="U22" s="60"/>
      <c r="V22" s="60"/>
      <c r="W22" s="60">
        <v>926169</v>
      </c>
      <c r="X22" s="60">
        <v>663448</v>
      </c>
      <c r="Y22" s="60">
        <v>262721</v>
      </c>
      <c r="Z22" s="140">
        <v>39.6</v>
      </c>
      <c r="AA22" s="62">
        <v>884597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>
        <v>7049791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320278935</v>
      </c>
      <c r="D24" s="168">
        <f>SUM(D15:D23)</f>
        <v>0</v>
      </c>
      <c r="E24" s="76">
        <f t="shared" si="1"/>
        <v>333925597</v>
      </c>
      <c r="F24" s="77">
        <f t="shared" si="1"/>
        <v>333925597</v>
      </c>
      <c r="G24" s="77">
        <f t="shared" si="1"/>
        <v>318217609</v>
      </c>
      <c r="H24" s="77">
        <f t="shared" si="1"/>
        <v>325299549</v>
      </c>
      <c r="I24" s="77">
        <f t="shared" si="1"/>
        <v>323673035</v>
      </c>
      <c r="J24" s="77">
        <f t="shared" si="1"/>
        <v>323673035</v>
      </c>
      <c r="K24" s="77">
        <f t="shared" si="1"/>
        <v>328096244</v>
      </c>
      <c r="L24" s="77">
        <f t="shared" si="1"/>
        <v>320633568</v>
      </c>
      <c r="M24" s="77">
        <f t="shared" si="1"/>
        <v>326957517</v>
      </c>
      <c r="N24" s="77">
        <f t="shared" si="1"/>
        <v>326957517</v>
      </c>
      <c r="O24" s="77">
        <f t="shared" si="1"/>
        <v>326109170</v>
      </c>
      <c r="P24" s="77">
        <f t="shared" si="1"/>
        <v>325322528</v>
      </c>
      <c r="Q24" s="77">
        <f t="shared" si="1"/>
        <v>325965510</v>
      </c>
      <c r="R24" s="77">
        <f t="shared" si="1"/>
        <v>325965510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325965510</v>
      </c>
      <c r="X24" s="77">
        <f t="shared" si="1"/>
        <v>250444198</v>
      </c>
      <c r="Y24" s="77">
        <f t="shared" si="1"/>
        <v>75521312</v>
      </c>
      <c r="Z24" s="212">
        <f>+IF(X24&lt;&gt;0,+(Y24/X24)*100,0)</f>
        <v>30.15494573366</v>
      </c>
      <c r="AA24" s="79">
        <f>SUM(AA15:AA23)</f>
        <v>333925597</v>
      </c>
    </row>
    <row r="25" spans="1:27" ht="12.75">
      <c r="A25" s="250" t="s">
        <v>159</v>
      </c>
      <c r="B25" s="251"/>
      <c r="C25" s="168">
        <f aca="true" t="shared" si="2" ref="C25:Y25">+C12+C24</f>
        <v>507712389</v>
      </c>
      <c r="D25" s="168">
        <f>+D12+D24</f>
        <v>0</v>
      </c>
      <c r="E25" s="72">
        <f t="shared" si="2"/>
        <v>473449613</v>
      </c>
      <c r="F25" s="73">
        <f t="shared" si="2"/>
        <v>473449613</v>
      </c>
      <c r="G25" s="73">
        <f t="shared" si="2"/>
        <v>573183179</v>
      </c>
      <c r="H25" s="73">
        <f t="shared" si="2"/>
        <v>565992583</v>
      </c>
      <c r="I25" s="73">
        <f t="shared" si="2"/>
        <v>535823505</v>
      </c>
      <c r="J25" s="73">
        <f t="shared" si="2"/>
        <v>535823505</v>
      </c>
      <c r="K25" s="73">
        <f t="shared" si="2"/>
        <v>552837300</v>
      </c>
      <c r="L25" s="73">
        <f t="shared" si="2"/>
        <v>538991717</v>
      </c>
      <c r="M25" s="73">
        <f t="shared" si="2"/>
        <v>579807185</v>
      </c>
      <c r="N25" s="73">
        <f t="shared" si="2"/>
        <v>579807185</v>
      </c>
      <c r="O25" s="73">
        <f t="shared" si="2"/>
        <v>567514146</v>
      </c>
      <c r="P25" s="73">
        <f t="shared" si="2"/>
        <v>558088788</v>
      </c>
      <c r="Q25" s="73">
        <f t="shared" si="2"/>
        <v>589724843</v>
      </c>
      <c r="R25" s="73">
        <f t="shared" si="2"/>
        <v>589724843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589724843</v>
      </c>
      <c r="X25" s="73">
        <f t="shared" si="2"/>
        <v>355087211</v>
      </c>
      <c r="Y25" s="73">
        <f t="shared" si="2"/>
        <v>234637632</v>
      </c>
      <c r="Z25" s="170">
        <f>+IF(X25&lt;&gt;0,+(Y25/X25)*100,0)</f>
        <v>66.07887435292622</v>
      </c>
      <c r="AA25" s="74">
        <f>+AA12+AA24</f>
        <v>473449613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>
        <v>21186</v>
      </c>
      <c r="L30" s="60"/>
      <c r="M30" s="60"/>
      <c r="N30" s="60"/>
      <c r="O30" s="60"/>
      <c r="P30" s="60">
        <v>21186</v>
      </c>
      <c r="Q30" s="60">
        <v>21186</v>
      </c>
      <c r="R30" s="60">
        <v>21186</v>
      </c>
      <c r="S30" s="60"/>
      <c r="T30" s="60"/>
      <c r="U30" s="60"/>
      <c r="V30" s="60"/>
      <c r="W30" s="60">
        <v>21186</v>
      </c>
      <c r="X30" s="60"/>
      <c r="Y30" s="60">
        <v>21186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1200</v>
      </c>
      <c r="H31" s="60">
        <v>1600</v>
      </c>
      <c r="I31" s="60"/>
      <c r="J31" s="60"/>
      <c r="K31" s="60">
        <v>2800</v>
      </c>
      <c r="L31" s="60">
        <v>4551</v>
      </c>
      <c r="M31" s="60"/>
      <c r="N31" s="60"/>
      <c r="O31" s="60">
        <v>7351</v>
      </c>
      <c r="P31" s="60">
        <v>8926</v>
      </c>
      <c r="Q31" s="60">
        <v>9888</v>
      </c>
      <c r="R31" s="60">
        <v>9888</v>
      </c>
      <c r="S31" s="60"/>
      <c r="T31" s="60"/>
      <c r="U31" s="60"/>
      <c r="V31" s="60"/>
      <c r="W31" s="60">
        <v>9888</v>
      </c>
      <c r="X31" s="60"/>
      <c r="Y31" s="60">
        <v>9888</v>
      </c>
      <c r="Z31" s="140"/>
      <c r="AA31" s="62"/>
    </row>
    <row r="32" spans="1:27" ht="12.75">
      <c r="A32" s="249" t="s">
        <v>164</v>
      </c>
      <c r="B32" s="182"/>
      <c r="C32" s="155">
        <v>19539192</v>
      </c>
      <c r="D32" s="155"/>
      <c r="E32" s="59">
        <v>16797371</v>
      </c>
      <c r="F32" s="60">
        <v>16797371</v>
      </c>
      <c r="G32" s="60">
        <v>69119979</v>
      </c>
      <c r="H32" s="60">
        <v>66181573</v>
      </c>
      <c r="I32" s="60">
        <v>66585000</v>
      </c>
      <c r="J32" s="60">
        <v>66585000</v>
      </c>
      <c r="K32" s="60">
        <v>60439098</v>
      </c>
      <c r="L32" s="60">
        <v>39715873</v>
      </c>
      <c r="M32" s="60">
        <v>67540451</v>
      </c>
      <c r="N32" s="60">
        <v>67540451</v>
      </c>
      <c r="O32" s="60">
        <v>65495514</v>
      </c>
      <c r="P32" s="60">
        <v>64321139</v>
      </c>
      <c r="Q32" s="60">
        <v>74927368</v>
      </c>
      <c r="R32" s="60">
        <v>74927368</v>
      </c>
      <c r="S32" s="60"/>
      <c r="T32" s="60"/>
      <c r="U32" s="60"/>
      <c r="V32" s="60"/>
      <c r="W32" s="60">
        <v>74927368</v>
      </c>
      <c r="X32" s="60">
        <v>12598028</v>
      </c>
      <c r="Y32" s="60">
        <v>62329340</v>
      </c>
      <c r="Z32" s="140">
        <v>494.75</v>
      </c>
      <c r="AA32" s="62">
        <v>16797371</v>
      </c>
    </row>
    <row r="33" spans="1:27" ht="12.75">
      <c r="A33" s="249" t="s">
        <v>165</v>
      </c>
      <c r="B33" s="182"/>
      <c r="C33" s="155">
        <v>3962216</v>
      </c>
      <c r="D33" s="155"/>
      <c r="E33" s="59">
        <v>3755000</v>
      </c>
      <c r="F33" s="60">
        <v>3755000</v>
      </c>
      <c r="G33" s="60"/>
      <c r="H33" s="60"/>
      <c r="I33" s="60">
        <v>3487743</v>
      </c>
      <c r="J33" s="60">
        <v>3487743</v>
      </c>
      <c r="K33" s="60">
        <v>3854612</v>
      </c>
      <c r="L33" s="60">
        <v>3854612</v>
      </c>
      <c r="M33" s="60">
        <v>3854613</v>
      </c>
      <c r="N33" s="60">
        <v>3854613</v>
      </c>
      <c r="O33" s="60">
        <v>3854612</v>
      </c>
      <c r="P33" s="60">
        <v>3854612</v>
      </c>
      <c r="Q33" s="60">
        <v>3854612</v>
      </c>
      <c r="R33" s="60">
        <v>3854612</v>
      </c>
      <c r="S33" s="60"/>
      <c r="T33" s="60"/>
      <c r="U33" s="60"/>
      <c r="V33" s="60"/>
      <c r="W33" s="60">
        <v>3854612</v>
      </c>
      <c r="X33" s="60">
        <v>2816250</v>
      </c>
      <c r="Y33" s="60">
        <v>1038362</v>
      </c>
      <c r="Z33" s="140">
        <v>36.87</v>
      </c>
      <c r="AA33" s="62">
        <v>3755000</v>
      </c>
    </row>
    <row r="34" spans="1:27" ht="12.75">
      <c r="A34" s="250" t="s">
        <v>58</v>
      </c>
      <c r="B34" s="251"/>
      <c r="C34" s="168">
        <f aca="true" t="shared" si="3" ref="C34:Y34">SUM(C29:C33)</f>
        <v>23501408</v>
      </c>
      <c r="D34" s="168">
        <f>SUM(D29:D33)</f>
        <v>0</v>
      </c>
      <c r="E34" s="72">
        <f t="shared" si="3"/>
        <v>20552371</v>
      </c>
      <c r="F34" s="73">
        <f t="shared" si="3"/>
        <v>20552371</v>
      </c>
      <c r="G34" s="73">
        <f t="shared" si="3"/>
        <v>69121179</v>
      </c>
      <c r="H34" s="73">
        <f t="shared" si="3"/>
        <v>66183173</v>
      </c>
      <c r="I34" s="73">
        <f t="shared" si="3"/>
        <v>70072743</v>
      </c>
      <c r="J34" s="73">
        <f t="shared" si="3"/>
        <v>70072743</v>
      </c>
      <c r="K34" s="73">
        <f t="shared" si="3"/>
        <v>64317696</v>
      </c>
      <c r="L34" s="73">
        <f t="shared" si="3"/>
        <v>43575036</v>
      </c>
      <c r="M34" s="73">
        <f t="shared" si="3"/>
        <v>71395064</v>
      </c>
      <c r="N34" s="73">
        <f t="shared" si="3"/>
        <v>71395064</v>
      </c>
      <c r="O34" s="73">
        <f t="shared" si="3"/>
        <v>69357477</v>
      </c>
      <c r="P34" s="73">
        <f t="shared" si="3"/>
        <v>68205863</v>
      </c>
      <c r="Q34" s="73">
        <f t="shared" si="3"/>
        <v>78813054</v>
      </c>
      <c r="R34" s="73">
        <f t="shared" si="3"/>
        <v>78813054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78813054</v>
      </c>
      <c r="X34" s="73">
        <f t="shared" si="3"/>
        <v>15414278</v>
      </c>
      <c r="Y34" s="73">
        <f t="shared" si="3"/>
        <v>63398776</v>
      </c>
      <c r="Z34" s="170">
        <f>+IF(X34&lt;&gt;0,+(Y34/X34)*100,0)</f>
        <v>411.2990306779208</v>
      </c>
      <c r="AA34" s="74">
        <f>SUM(AA29:AA33)</f>
        <v>20552371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796000</v>
      </c>
      <c r="D38" s="155"/>
      <c r="E38" s="59">
        <v>828000</v>
      </c>
      <c r="F38" s="60">
        <v>828000</v>
      </c>
      <c r="G38" s="60">
        <v>866000</v>
      </c>
      <c r="H38" s="60">
        <v>866000</v>
      </c>
      <c r="I38" s="60">
        <v>866000</v>
      </c>
      <c r="J38" s="60">
        <v>866000</v>
      </c>
      <c r="K38" s="60">
        <v>866000</v>
      </c>
      <c r="L38" s="60">
        <v>866000</v>
      </c>
      <c r="M38" s="60">
        <v>866000</v>
      </c>
      <c r="N38" s="60">
        <v>866000</v>
      </c>
      <c r="O38" s="60">
        <v>866000</v>
      </c>
      <c r="P38" s="60">
        <v>866000</v>
      </c>
      <c r="Q38" s="60">
        <v>866000</v>
      </c>
      <c r="R38" s="60">
        <v>866000</v>
      </c>
      <c r="S38" s="60"/>
      <c r="T38" s="60"/>
      <c r="U38" s="60"/>
      <c r="V38" s="60"/>
      <c r="W38" s="60">
        <v>866000</v>
      </c>
      <c r="X38" s="60">
        <v>621000</v>
      </c>
      <c r="Y38" s="60">
        <v>245000</v>
      </c>
      <c r="Z38" s="140">
        <v>39.45</v>
      </c>
      <c r="AA38" s="62">
        <v>828000</v>
      </c>
    </row>
    <row r="39" spans="1:27" ht="12.75">
      <c r="A39" s="250" t="s">
        <v>59</v>
      </c>
      <c r="B39" s="253"/>
      <c r="C39" s="168">
        <f aca="true" t="shared" si="4" ref="C39:Y39">SUM(C37:C38)</f>
        <v>796000</v>
      </c>
      <c r="D39" s="168">
        <f>SUM(D37:D38)</f>
        <v>0</v>
      </c>
      <c r="E39" s="76">
        <f t="shared" si="4"/>
        <v>828000</v>
      </c>
      <c r="F39" s="77">
        <f t="shared" si="4"/>
        <v>828000</v>
      </c>
      <c r="G39" s="77">
        <f t="shared" si="4"/>
        <v>866000</v>
      </c>
      <c r="H39" s="77">
        <f t="shared" si="4"/>
        <v>866000</v>
      </c>
      <c r="I39" s="77">
        <f t="shared" si="4"/>
        <v>866000</v>
      </c>
      <c r="J39" s="77">
        <f t="shared" si="4"/>
        <v>866000</v>
      </c>
      <c r="K39" s="77">
        <f t="shared" si="4"/>
        <v>866000</v>
      </c>
      <c r="L39" s="77">
        <f t="shared" si="4"/>
        <v>866000</v>
      </c>
      <c r="M39" s="77">
        <f t="shared" si="4"/>
        <v>866000</v>
      </c>
      <c r="N39" s="77">
        <f t="shared" si="4"/>
        <v>866000</v>
      </c>
      <c r="O39" s="77">
        <f t="shared" si="4"/>
        <v>866000</v>
      </c>
      <c r="P39" s="77">
        <f t="shared" si="4"/>
        <v>866000</v>
      </c>
      <c r="Q39" s="77">
        <f t="shared" si="4"/>
        <v>866000</v>
      </c>
      <c r="R39" s="77">
        <f t="shared" si="4"/>
        <v>866000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866000</v>
      </c>
      <c r="X39" s="77">
        <f t="shared" si="4"/>
        <v>621000</v>
      </c>
      <c r="Y39" s="77">
        <f t="shared" si="4"/>
        <v>245000</v>
      </c>
      <c r="Z39" s="212">
        <f>+IF(X39&lt;&gt;0,+(Y39/X39)*100,0)</f>
        <v>39.452495974235106</v>
      </c>
      <c r="AA39" s="79">
        <f>SUM(AA37:AA38)</f>
        <v>828000</v>
      </c>
    </row>
    <row r="40" spans="1:27" ht="12.75">
      <c r="A40" s="250" t="s">
        <v>167</v>
      </c>
      <c r="B40" s="251"/>
      <c r="C40" s="168">
        <f aca="true" t="shared" si="5" ref="C40:Y40">+C34+C39</f>
        <v>24297408</v>
      </c>
      <c r="D40" s="168">
        <f>+D34+D39</f>
        <v>0</v>
      </c>
      <c r="E40" s="72">
        <f t="shared" si="5"/>
        <v>21380371</v>
      </c>
      <c r="F40" s="73">
        <f t="shared" si="5"/>
        <v>21380371</v>
      </c>
      <c r="G40" s="73">
        <f t="shared" si="5"/>
        <v>69987179</v>
      </c>
      <c r="H40" s="73">
        <f t="shared" si="5"/>
        <v>67049173</v>
      </c>
      <c r="I40" s="73">
        <f t="shared" si="5"/>
        <v>70938743</v>
      </c>
      <c r="J40" s="73">
        <f t="shared" si="5"/>
        <v>70938743</v>
      </c>
      <c r="K40" s="73">
        <f t="shared" si="5"/>
        <v>65183696</v>
      </c>
      <c r="L40" s="73">
        <f t="shared" si="5"/>
        <v>44441036</v>
      </c>
      <c r="M40" s="73">
        <f t="shared" si="5"/>
        <v>72261064</v>
      </c>
      <c r="N40" s="73">
        <f t="shared" si="5"/>
        <v>72261064</v>
      </c>
      <c r="O40" s="73">
        <f t="shared" si="5"/>
        <v>70223477</v>
      </c>
      <c r="P40" s="73">
        <f t="shared" si="5"/>
        <v>69071863</v>
      </c>
      <c r="Q40" s="73">
        <f t="shared" si="5"/>
        <v>79679054</v>
      </c>
      <c r="R40" s="73">
        <f t="shared" si="5"/>
        <v>79679054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79679054</v>
      </c>
      <c r="X40" s="73">
        <f t="shared" si="5"/>
        <v>16035278</v>
      </c>
      <c r="Y40" s="73">
        <f t="shared" si="5"/>
        <v>63643776</v>
      </c>
      <c r="Z40" s="170">
        <f>+IF(X40&lt;&gt;0,+(Y40/X40)*100,0)</f>
        <v>396.8984884452892</v>
      </c>
      <c r="AA40" s="74">
        <f>+AA34+AA39</f>
        <v>21380371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483414981</v>
      </c>
      <c r="D42" s="257">
        <f>+D25-D40</f>
        <v>0</v>
      </c>
      <c r="E42" s="258">
        <f t="shared" si="6"/>
        <v>452069242</v>
      </c>
      <c r="F42" s="259">
        <f t="shared" si="6"/>
        <v>452069242</v>
      </c>
      <c r="G42" s="259">
        <f t="shared" si="6"/>
        <v>503196000</v>
      </c>
      <c r="H42" s="259">
        <f t="shared" si="6"/>
        <v>498943410</v>
      </c>
      <c r="I42" s="259">
        <f t="shared" si="6"/>
        <v>464884762</v>
      </c>
      <c r="J42" s="259">
        <f t="shared" si="6"/>
        <v>464884762</v>
      </c>
      <c r="K42" s="259">
        <f t="shared" si="6"/>
        <v>487653604</v>
      </c>
      <c r="L42" s="259">
        <f t="shared" si="6"/>
        <v>494550681</v>
      </c>
      <c r="M42" s="259">
        <f t="shared" si="6"/>
        <v>507546121</v>
      </c>
      <c r="N42" s="259">
        <f t="shared" si="6"/>
        <v>507546121</v>
      </c>
      <c r="O42" s="259">
        <f t="shared" si="6"/>
        <v>497290669</v>
      </c>
      <c r="P42" s="259">
        <f t="shared" si="6"/>
        <v>489016925</v>
      </c>
      <c r="Q42" s="259">
        <f t="shared" si="6"/>
        <v>510045789</v>
      </c>
      <c r="R42" s="259">
        <f t="shared" si="6"/>
        <v>510045789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510045789</v>
      </c>
      <c r="X42" s="259">
        <f t="shared" si="6"/>
        <v>339051933</v>
      </c>
      <c r="Y42" s="259">
        <f t="shared" si="6"/>
        <v>170993856</v>
      </c>
      <c r="Z42" s="260">
        <f>+IF(X42&lt;&gt;0,+(Y42/X42)*100,0)</f>
        <v>50.43293942819078</v>
      </c>
      <c r="AA42" s="261">
        <f>+AA25-AA40</f>
        <v>452069242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483414981</v>
      </c>
      <c r="D45" s="155"/>
      <c r="E45" s="59">
        <v>452069242</v>
      </c>
      <c r="F45" s="60">
        <v>452069242</v>
      </c>
      <c r="G45" s="60">
        <v>503196000</v>
      </c>
      <c r="H45" s="60">
        <v>498943410</v>
      </c>
      <c r="I45" s="60">
        <v>464884762</v>
      </c>
      <c r="J45" s="60">
        <v>464884762</v>
      </c>
      <c r="K45" s="60">
        <v>487653604</v>
      </c>
      <c r="L45" s="60">
        <v>494550681</v>
      </c>
      <c r="M45" s="60">
        <v>507546121</v>
      </c>
      <c r="N45" s="60">
        <v>507546121</v>
      </c>
      <c r="O45" s="60">
        <v>497290669</v>
      </c>
      <c r="P45" s="60">
        <v>489016926</v>
      </c>
      <c r="Q45" s="60">
        <v>510045790</v>
      </c>
      <c r="R45" s="60">
        <v>510045790</v>
      </c>
      <c r="S45" s="60"/>
      <c r="T45" s="60"/>
      <c r="U45" s="60"/>
      <c r="V45" s="60"/>
      <c r="W45" s="60">
        <v>510045790</v>
      </c>
      <c r="X45" s="60">
        <v>339051932</v>
      </c>
      <c r="Y45" s="60">
        <v>170993858</v>
      </c>
      <c r="Z45" s="139">
        <v>50.43</v>
      </c>
      <c r="AA45" s="62">
        <v>452069242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483414981</v>
      </c>
      <c r="D48" s="217">
        <f>SUM(D45:D47)</f>
        <v>0</v>
      </c>
      <c r="E48" s="264">
        <f t="shared" si="7"/>
        <v>452069242</v>
      </c>
      <c r="F48" s="219">
        <f t="shared" si="7"/>
        <v>452069242</v>
      </c>
      <c r="G48" s="219">
        <f t="shared" si="7"/>
        <v>503196000</v>
      </c>
      <c r="H48" s="219">
        <f t="shared" si="7"/>
        <v>498943410</v>
      </c>
      <c r="I48" s="219">
        <f t="shared" si="7"/>
        <v>464884762</v>
      </c>
      <c r="J48" s="219">
        <f t="shared" si="7"/>
        <v>464884762</v>
      </c>
      <c r="K48" s="219">
        <f t="shared" si="7"/>
        <v>487653604</v>
      </c>
      <c r="L48" s="219">
        <f t="shared" si="7"/>
        <v>494550681</v>
      </c>
      <c r="M48" s="219">
        <f t="shared" si="7"/>
        <v>507546121</v>
      </c>
      <c r="N48" s="219">
        <f t="shared" si="7"/>
        <v>507546121</v>
      </c>
      <c r="O48" s="219">
        <f t="shared" si="7"/>
        <v>497290669</v>
      </c>
      <c r="P48" s="219">
        <f t="shared" si="7"/>
        <v>489016926</v>
      </c>
      <c r="Q48" s="219">
        <f t="shared" si="7"/>
        <v>510045790</v>
      </c>
      <c r="R48" s="219">
        <f t="shared" si="7"/>
        <v>510045790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510045790</v>
      </c>
      <c r="X48" s="219">
        <f t="shared" si="7"/>
        <v>339051932</v>
      </c>
      <c r="Y48" s="219">
        <f t="shared" si="7"/>
        <v>170993858</v>
      </c>
      <c r="Z48" s="265">
        <f>+IF(X48&lt;&gt;0,+(Y48/X48)*100,0)</f>
        <v>50.432940166817865</v>
      </c>
      <c r="AA48" s="232">
        <f>SUM(AA45:AA47)</f>
        <v>452069242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3501742</v>
      </c>
      <c r="D6" s="155"/>
      <c r="E6" s="59">
        <v>4157556</v>
      </c>
      <c r="F6" s="60">
        <v>4157556</v>
      </c>
      <c r="G6" s="60"/>
      <c r="H6" s="60"/>
      <c r="I6" s="60"/>
      <c r="J6" s="60"/>
      <c r="K6" s="60"/>
      <c r="L6" s="60">
        <v>1730490</v>
      </c>
      <c r="M6" s="60">
        <v>20000</v>
      </c>
      <c r="N6" s="60">
        <v>1750490</v>
      </c>
      <c r="O6" s="60"/>
      <c r="P6" s="60"/>
      <c r="Q6" s="60">
        <v>759</v>
      </c>
      <c r="R6" s="60">
        <v>759</v>
      </c>
      <c r="S6" s="60"/>
      <c r="T6" s="60"/>
      <c r="U6" s="60"/>
      <c r="V6" s="60"/>
      <c r="W6" s="60">
        <v>1751249</v>
      </c>
      <c r="X6" s="60">
        <v>3118167</v>
      </c>
      <c r="Y6" s="60">
        <v>-1366918</v>
      </c>
      <c r="Z6" s="140">
        <v>-43.84</v>
      </c>
      <c r="AA6" s="62">
        <v>4157556</v>
      </c>
    </row>
    <row r="7" spans="1:27" ht="12.75">
      <c r="A7" s="249" t="s">
        <v>32</v>
      </c>
      <c r="B7" s="182"/>
      <c r="C7" s="155"/>
      <c r="D7" s="155"/>
      <c r="E7" s="59">
        <v>19992</v>
      </c>
      <c r="F7" s="60">
        <v>19992</v>
      </c>
      <c r="G7" s="60">
        <v>2684</v>
      </c>
      <c r="H7" s="60"/>
      <c r="I7" s="60"/>
      <c r="J7" s="60">
        <v>2684</v>
      </c>
      <c r="K7" s="60"/>
      <c r="L7" s="60"/>
      <c r="M7" s="60"/>
      <c r="N7" s="60"/>
      <c r="O7" s="60"/>
      <c r="P7" s="60">
        <v>20664</v>
      </c>
      <c r="Q7" s="60"/>
      <c r="R7" s="60">
        <v>20664</v>
      </c>
      <c r="S7" s="60"/>
      <c r="T7" s="60"/>
      <c r="U7" s="60"/>
      <c r="V7" s="60"/>
      <c r="W7" s="60">
        <v>23348</v>
      </c>
      <c r="X7" s="60">
        <v>14994</v>
      </c>
      <c r="Y7" s="60">
        <v>8354</v>
      </c>
      <c r="Z7" s="140">
        <v>55.72</v>
      </c>
      <c r="AA7" s="62">
        <v>19992</v>
      </c>
    </row>
    <row r="8" spans="1:27" ht="12.75">
      <c r="A8" s="249" t="s">
        <v>178</v>
      </c>
      <c r="B8" s="182"/>
      <c r="C8" s="155"/>
      <c r="D8" s="155"/>
      <c r="E8" s="59">
        <v>129996</v>
      </c>
      <c r="F8" s="60">
        <v>129996</v>
      </c>
      <c r="G8" s="60">
        <v>94788</v>
      </c>
      <c r="H8" s="60">
        <v>61896</v>
      </c>
      <c r="I8" s="60">
        <v>8743</v>
      </c>
      <c r="J8" s="60">
        <v>165427</v>
      </c>
      <c r="K8" s="60">
        <v>51076</v>
      </c>
      <c r="L8" s="60">
        <v>54485</v>
      </c>
      <c r="M8" s="60">
        <v>78087</v>
      </c>
      <c r="N8" s="60">
        <v>183648</v>
      </c>
      <c r="O8" s="60">
        <v>348771</v>
      </c>
      <c r="P8" s="60">
        <v>84263</v>
      </c>
      <c r="Q8" s="60">
        <v>37611</v>
      </c>
      <c r="R8" s="60">
        <v>470645</v>
      </c>
      <c r="S8" s="60"/>
      <c r="T8" s="60"/>
      <c r="U8" s="60"/>
      <c r="V8" s="60"/>
      <c r="W8" s="60">
        <v>819720</v>
      </c>
      <c r="X8" s="60">
        <v>97497</v>
      </c>
      <c r="Y8" s="60">
        <v>722223</v>
      </c>
      <c r="Z8" s="140">
        <v>740.76</v>
      </c>
      <c r="AA8" s="62">
        <v>129996</v>
      </c>
    </row>
    <row r="9" spans="1:27" ht="12.75">
      <c r="A9" s="249" t="s">
        <v>179</v>
      </c>
      <c r="B9" s="182"/>
      <c r="C9" s="155">
        <v>134723574</v>
      </c>
      <c r="D9" s="155"/>
      <c r="E9" s="59">
        <v>132449004</v>
      </c>
      <c r="F9" s="60">
        <v>132449004</v>
      </c>
      <c r="G9" s="60">
        <v>61513000</v>
      </c>
      <c r="H9" s="60">
        <v>233000</v>
      </c>
      <c r="I9" s="60"/>
      <c r="J9" s="60">
        <v>61746000</v>
      </c>
      <c r="K9" s="60">
        <v>6350000</v>
      </c>
      <c r="L9" s="60">
        <v>580000</v>
      </c>
      <c r="M9" s="60">
        <v>30708000</v>
      </c>
      <c r="N9" s="60">
        <v>37638000</v>
      </c>
      <c r="O9" s="60"/>
      <c r="P9" s="60">
        <v>1260630</v>
      </c>
      <c r="Q9" s="60">
        <v>32356328</v>
      </c>
      <c r="R9" s="60">
        <v>33616958</v>
      </c>
      <c r="S9" s="60"/>
      <c r="T9" s="60"/>
      <c r="U9" s="60"/>
      <c r="V9" s="60"/>
      <c r="W9" s="60">
        <v>133000958</v>
      </c>
      <c r="X9" s="60">
        <v>99336753</v>
      </c>
      <c r="Y9" s="60">
        <v>33664205</v>
      </c>
      <c r="Z9" s="140">
        <v>33.89</v>
      </c>
      <c r="AA9" s="62">
        <v>132449004</v>
      </c>
    </row>
    <row r="10" spans="1:27" ht="12.75">
      <c r="A10" s="249" t="s">
        <v>180</v>
      </c>
      <c r="B10" s="182"/>
      <c r="C10" s="155">
        <v>42341688</v>
      </c>
      <c r="D10" s="155"/>
      <c r="E10" s="59">
        <v>34623996</v>
      </c>
      <c r="F10" s="60">
        <v>34623996</v>
      </c>
      <c r="G10" s="60">
        <v>10000000</v>
      </c>
      <c r="H10" s="60"/>
      <c r="I10" s="60"/>
      <c r="J10" s="60">
        <v>10000000</v>
      </c>
      <c r="K10" s="60"/>
      <c r="L10" s="60">
        <v>5000000</v>
      </c>
      <c r="M10" s="60">
        <v>7000000</v>
      </c>
      <c r="N10" s="60">
        <v>12000000</v>
      </c>
      <c r="O10" s="60"/>
      <c r="P10" s="60"/>
      <c r="Q10" s="60"/>
      <c r="R10" s="60"/>
      <c r="S10" s="60"/>
      <c r="T10" s="60"/>
      <c r="U10" s="60"/>
      <c r="V10" s="60"/>
      <c r="W10" s="60">
        <v>22000000</v>
      </c>
      <c r="X10" s="60">
        <v>25967997</v>
      </c>
      <c r="Y10" s="60">
        <v>-3967997</v>
      </c>
      <c r="Z10" s="140">
        <v>-15.28</v>
      </c>
      <c r="AA10" s="62">
        <v>34623996</v>
      </c>
    </row>
    <row r="11" spans="1:27" ht="12.75">
      <c r="A11" s="249" t="s">
        <v>181</v>
      </c>
      <c r="B11" s="182"/>
      <c r="C11" s="155">
        <v>11421924</v>
      </c>
      <c r="D11" s="155"/>
      <c r="E11" s="59">
        <v>11630436</v>
      </c>
      <c r="F11" s="60">
        <v>11630436</v>
      </c>
      <c r="G11" s="60">
        <v>898689</v>
      </c>
      <c r="H11" s="60">
        <v>1091600</v>
      </c>
      <c r="I11" s="60">
        <v>1058289</v>
      </c>
      <c r="J11" s="60">
        <v>3048578</v>
      </c>
      <c r="K11" s="60">
        <v>996102</v>
      </c>
      <c r="L11" s="60">
        <v>1060262</v>
      </c>
      <c r="M11" s="60">
        <v>881757</v>
      </c>
      <c r="N11" s="60">
        <v>2938121</v>
      </c>
      <c r="O11" s="60">
        <v>1095707</v>
      </c>
      <c r="P11" s="60">
        <v>1179738</v>
      </c>
      <c r="Q11" s="60">
        <v>910725</v>
      </c>
      <c r="R11" s="60">
        <v>3186170</v>
      </c>
      <c r="S11" s="60"/>
      <c r="T11" s="60"/>
      <c r="U11" s="60"/>
      <c r="V11" s="60"/>
      <c r="W11" s="60">
        <v>9172869</v>
      </c>
      <c r="X11" s="60">
        <v>8722827</v>
      </c>
      <c r="Y11" s="60">
        <v>450042</v>
      </c>
      <c r="Z11" s="140">
        <v>5.16</v>
      </c>
      <c r="AA11" s="62">
        <v>11630436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-101523945</v>
      </c>
      <c r="D14" s="155"/>
      <c r="E14" s="59">
        <v>-153615183</v>
      </c>
      <c r="F14" s="60">
        <v>-153615183</v>
      </c>
      <c r="G14" s="60">
        <v>-6904405</v>
      </c>
      <c r="H14" s="60">
        <v>-10381337</v>
      </c>
      <c r="I14" s="60">
        <v>-4498856</v>
      </c>
      <c r="J14" s="60">
        <v>-21784598</v>
      </c>
      <c r="K14" s="60">
        <v>-2560601</v>
      </c>
      <c r="L14" s="60">
        <v>-16433758</v>
      </c>
      <c r="M14" s="60">
        <v>-12796321</v>
      </c>
      <c r="N14" s="60">
        <v>-31790680</v>
      </c>
      <c r="O14" s="60">
        <v>-13608221</v>
      </c>
      <c r="P14" s="60">
        <v>-9931682</v>
      </c>
      <c r="Q14" s="60">
        <v>-11156241</v>
      </c>
      <c r="R14" s="60">
        <v>-34696144</v>
      </c>
      <c r="S14" s="60"/>
      <c r="T14" s="60"/>
      <c r="U14" s="60"/>
      <c r="V14" s="60"/>
      <c r="W14" s="60">
        <v>-88271422</v>
      </c>
      <c r="X14" s="60">
        <v>-115211385</v>
      </c>
      <c r="Y14" s="60">
        <v>26939963</v>
      </c>
      <c r="Z14" s="140">
        <v>-23.38</v>
      </c>
      <c r="AA14" s="62">
        <v>-153615183</v>
      </c>
    </row>
    <row r="15" spans="1:27" ht="12.75">
      <c r="A15" s="249" t="s">
        <v>40</v>
      </c>
      <c r="B15" s="182"/>
      <c r="C15" s="155">
        <v>-82000</v>
      </c>
      <c r="D15" s="155"/>
      <c r="E15" s="59">
        <v>-305004</v>
      </c>
      <c r="F15" s="60">
        <v>-305004</v>
      </c>
      <c r="G15" s="60">
        <v>-15534</v>
      </c>
      <c r="H15" s="60">
        <v>-138</v>
      </c>
      <c r="I15" s="60">
        <v>-2040</v>
      </c>
      <c r="J15" s="60">
        <v>-17712</v>
      </c>
      <c r="K15" s="60">
        <v>-3226</v>
      </c>
      <c r="L15" s="60">
        <v>-813</v>
      </c>
      <c r="M15" s="60">
        <v>-148</v>
      </c>
      <c r="N15" s="60">
        <v>-4187</v>
      </c>
      <c r="O15" s="60"/>
      <c r="P15" s="60">
        <v>-2131</v>
      </c>
      <c r="Q15" s="60">
        <v>-7713</v>
      </c>
      <c r="R15" s="60">
        <v>-9844</v>
      </c>
      <c r="S15" s="60"/>
      <c r="T15" s="60"/>
      <c r="U15" s="60"/>
      <c r="V15" s="60"/>
      <c r="W15" s="60">
        <v>-31743</v>
      </c>
      <c r="X15" s="60">
        <v>-228753</v>
      </c>
      <c r="Y15" s="60">
        <v>197010</v>
      </c>
      <c r="Z15" s="140">
        <v>-86.12</v>
      </c>
      <c r="AA15" s="62">
        <v>-305004</v>
      </c>
    </row>
    <row r="16" spans="1:27" ht="12.75">
      <c r="A16" s="249" t="s">
        <v>42</v>
      </c>
      <c r="B16" s="182"/>
      <c r="C16" s="155"/>
      <c r="D16" s="155"/>
      <c r="E16" s="59">
        <v>-4100004</v>
      </c>
      <c r="F16" s="60">
        <v>-4100004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-1229329</v>
      </c>
      <c r="Q16" s="60">
        <v>-891680</v>
      </c>
      <c r="R16" s="60">
        <v>-2121009</v>
      </c>
      <c r="S16" s="60"/>
      <c r="T16" s="60"/>
      <c r="U16" s="60"/>
      <c r="V16" s="60"/>
      <c r="W16" s="60">
        <v>-2121009</v>
      </c>
      <c r="X16" s="60">
        <v>-3075003</v>
      </c>
      <c r="Y16" s="60">
        <v>953994</v>
      </c>
      <c r="Z16" s="140">
        <v>-31.02</v>
      </c>
      <c r="AA16" s="62">
        <v>-4100004</v>
      </c>
    </row>
    <row r="17" spans="1:27" ht="12.75">
      <c r="A17" s="250" t="s">
        <v>185</v>
      </c>
      <c r="B17" s="251"/>
      <c r="C17" s="168">
        <f aca="true" t="shared" si="0" ref="C17:Y17">SUM(C6:C16)</f>
        <v>90382983</v>
      </c>
      <c r="D17" s="168">
        <f t="shared" si="0"/>
        <v>0</v>
      </c>
      <c r="E17" s="72">
        <f t="shared" si="0"/>
        <v>24990789</v>
      </c>
      <c r="F17" s="73">
        <f t="shared" si="0"/>
        <v>24990789</v>
      </c>
      <c r="G17" s="73">
        <f t="shared" si="0"/>
        <v>65589222</v>
      </c>
      <c r="H17" s="73">
        <f t="shared" si="0"/>
        <v>-8994979</v>
      </c>
      <c r="I17" s="73">
        <f t="shared" si="0"/>
        <v>-3433864</v>
      </c>
      <c r="J17" s="73">
        <f t="shared" si="0"/>
        <v>53160379</v>
      </c>
      <c r="K17" s="73">
        <f t="shared" si="0"/>
        <v>4833351</v>
      </c>
      <c r="L17" s="73">
        <f t="shared" si="0"/>
        <v>-8009334</v>
      </c>
      <c r="M17" s="73">
        <f t="shared" si="0"/>
        <v>25891375</v>
      </c>
      <c r="N17" s="73">
        <f t="shared" si="0"/>
        <v>22715392</v>
      </c>
      <c r="O17" s="73">
        <f t="shared" si="0"/>
        <v>-12163743</v>
      </c>
      <c r="P17" s="73">
        <f t="shared" si="0"/>
        <v>-8617847</v>
      </c>
      <c r="Q17" s="73">
        <f t="shared" si="0"/>
        <v>21249789</v>
      </c>
      <c r="R17" s="73">
        <f t="shared" si="0"/>
        <v>468199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76343970</v>
      </c>
      <c r="X17" s="73">
        <f t="shared" si="0"/>
        <v>18743094</v>
      </c>
      <c r="Y17" s="73">
        <f t="shared" si="0"/>
        <v>57600876</v>
      </c>
      <c r="Z17" s="170">
        <f>+IF(X17&lt;&gt;0,+(Y17/X17)*100,0)</f>
        <v>307.31786331541633</v>
      </c>
      <c r="AA17" s="74">
        <f>SUM(AA6:AA16)</f>
        <v>24990789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325935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-742278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-43589540</v>
      </c>
      <c r="D26" s="155"/>
      <c r="E26" s="59">
        <v>-79080588</v>
      </c>
      <c r="F26" s="60">
        <v>-79080588</v>
      </c>
      <c r="G26" s="60">
        <v>-950195</v>
      </c>
      <c r="H26" s="60">
        <v>-7511310</v>
      </c>
      <c r="I26" s="60">
        <v>-4542595</v>
      </c>
      <c r="J26" s="60">
        <v>-13004100</v>
      </c>
      <c r="K26" s="60">
        <v>-797517</v>
      </c>
      <c r="L26" s="60">
        <v>-2182468</v>
      </c>
      <c r="M26" s="60">
        <v>-1743380</v>
      </c>
      <c r="N26" s="60">
        <v>-4723365</v>
      </c>
      <c r="O26" s="60">
        <v>-1081571</v>
      </c>
      <c r="P26" s="60">
        <v>-1893687</v>
      </c>
      <c r="Q26" s="60">
        <v>-2881000</v>
      </c>
      <c r="R26" s="60">
        <v>-5856258</v>
      </c>
      <c r="S26" s="60"/>
      <c r="T26" s="60"/>
      <c r="U26" s="60"/>
      <c r="V26" s="60"/>
      <c r="W26" s="60">
        <v>-23583723</v>
      </c>
      <c r="X26" s="60">
        <v>-59310441</v>
      </c>
      <c r="Y26" s="60">
        <v>35726718</v>
      </c>
      <c r="Z26" s="140">
        <v>-60.24</v>
      </c>
      <c r="AA26" s="62">
        <v>-79080588</v>
      </c>
    </row>
    <row r="27" spans="1:27" ht="12.75">
      <c r="A27" s="250" t="s">
        <v>192</v>
      </c>
      <c r="B27" s="251"/>
      <c r="C27" s="168">
        <f aca="true" t="shared" si="1" ref="C27:Y27">SUM(C21:C26)</f>
        <v>-44005883</v>
      </c>
      <c r="D27" s="168">
        <f>SUM(D21:D26)</f>
        <v>0</v>
      </c>
      <c r="E27" s="72">
        <f t="shared" si="1"/>
        <v>-79080588</v>
      </c>
      <c r="F27" s="73">
        <f t="shared" si="1"/>
        <v>-79080588</v>
      </c>
      <c r="G27" s="73">
        <f t="shared" si="1"/>
        <v>-950195</v>
      </c>
      <c r="H27" s="73">
        <f t="shared" si="1"/>
        <v>-7511310</v>
      </c>
      <c r="I27" s="73">
        <f t="shared" si="1"/>
        <v>-4542595</v>
      </c>
      <c r="J27" s="73">
        <f t="shared" si="1"/>
        <v>-13004100</v>
      </c>
      <c r="K27" s="73">
        <f t="shared" si="1"/>
        <v>-797517</v>
      </c>
      <c r="L27" s="73">
        <f t="shared" si="1"/>
        <v>-2182468</v>
      </c>
      <c r="M27" s="73">
        <f t="shared" si="1"/>
        <v>-1743380</v>
      </c>
      <c r="N27" s="73">
        <f t="shared" si="1"/>
        <v>-4723365</v>
      </c>
      <c r="O27" s="73">
        <f t="shared" si="1"/>
        <v>-1081571</v>
      </c>
      <c r="P27" s="73">
        <f t="shared" si="1"/>
        <v>-1893687</v>
      </c>
      <c r="Q27" s="73">
        <f t="shared" si="1"/>
        <v>-2881000</v>
      </c>
      <c r="R27" s="73">
        <f t="shared" si="1"/>
        <v>-5856258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-23583723</v>
      </c>
      <c r="X27" s="73">
        <f t="shared" si="1"/>
        <v>-59310441</v>
      </c>
      <c r="Y27" s="73">
        <f t="shared" si="1"/>
        <v>35726718</v>
      </c>
      <c r="Z27" s="170">
        <f>+IF(X27&lt;&gt;0,+(Y27/X27)*100,0)</f>
        <v>-60.23681058112517</v>
      </c>
      <c r="AA27" s="74">
        <f>SUM(AA21:AA26)</f>
        <v>-79080588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46377100</v>
      </c>
      <c r="D38" s="153">
        <f>+D17+D27+D36</f>
        <v>0</v>
      </c>
      <c r="E38" s="99">
        <f t="shared" si="3"/>
        <v>-54089799</v>
      </c>
      <c r="F38" s="100">
        <f t="shared" si="3"/>
        <v>-54089799</v>
      </c>
      <c r="G38" s="100">
        <f t="shared" si="3"/>
        <v>64639027</v>
      </c>
      <c r="H38" s="100">
        <f t="shared" si="3"/>
        <v>-16506289</v>
      </c>
      <c r="I38" s="100">
        <f t="shared" si="3"/>
        <v>-7976459</v>
      </c>
      <c r="J38" s="100">
        <f t="shared" si="3"/>
        <v>40156279</v>
      </c>
      <c r="K38" s="100">
        <f t="shared" si="3"/>
        <v>4035834</v>
      </c>
      <c r="L38" s="100">
        <f t="shared" si="3"/>
        <v>-10191802</v>
      </c>
      <c r="M38" s="100">
        <f t="shared" si="3"/>
        <v>24147995</v>
      </c>
      <c r="N38" s="100">
        <f t="shared" si="3"/>
        <v>17992027</v>
      </c>
      <c r="O38" s="100">
        <f t="shared" si="3"/>
        <v>-13245314</v>
      </c>
      <c r="P38" s="100">
        <f t="shared" si="3"/>
        <v>-10511534</v>
      </c>
      <c r="Q38" s="100">
        <f t="shared" si="3"/>
        <v>18368789</v>
      </c>
      <c r="R38" s="100">
        <f t="shared" si="3"/>
        <v>-5388059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52760247</v>
      </c>
      <c r="X38" s="100">
        <f t="shared" si="3"/>
        <v>-40567347</v>
      </c>
      <c r="Y38" s="100">
        <f t="shared" si="3"/>
        <v>93327594</v>
      </c>
      <c r="Z38" s="137">
        <f>+IF(X38&lt;&gt;0,+(Y38/X38)*100,0)</f>
        <v>-230.05594622690015</v>
      </c>
      <c r="AA38" s="102">
        <f>+AA17+AA27+AA36</f>
        <v>-54089799</v>
      </c>
    </row>
    <row r="39" spans="1:27" ht="12.75">
      <c r="A39" s="249" t="s">
        <v>200</v>
      </c>
      <c r="B39" s="182"/>
      <c r="C39" s="153">
        <v>122840291</v>
      </c>
      <c r="D39" s="153"/>
      <c r="E39" s="99">
        <v>190000000</v>
      </c>
      <c r="F39" s="100">
        <v>190000000</v>
      </c>
      <c r="G39" s="100">
        <v>158887601</v>
      </c>
      <c r="H39" s="100">
        <v>223526628</v>
      </c>
      <c r="I39" s="100">
        <v>207020339</v>
      </c>
      <c r="J39" s="100">
        <v>158887601</v>
      </c>
      <c r="K39" s="100">
        <v>199043880</v>
      </c>
      <c r="L39" s="100">
        <v>203079714</v>
      </c>
      <c r="M39" s="100">
        <v>192887912</v>
      </c>
      <c r="N39" s="100">
        <v>199043880</v>
      </c>
      <c r="O39" s="100">
        <v>217035907</v>
      </c>
      <c r="P39" s="100">
        <v>203790593</v>
      </c>
      <c r="Q39" s="100">
        <v>193279059</v>
      </c>
      <c r="R39" s="100">
        <v>217035907</v>
      </c>
      <c r="S39" s="100"/>
      <c r="T39" s="100"/>
      <c r="U39" s="100"/>
      <c r="V39" s="100"/>
      <c r="W39" s="100">
        <v>158887601</v>
      </c>
      <c r="X39" s="100">
        <v>190000000</v>
      </c>
      <c r="Y39" s="100">
        <v>-31112399</v>
      </c>
      <c r="Z39" s="137">
        <v>-16.37</v>
      </c>
      <c r="AA39" s="102">
        <v>190000000</v>
      </c>
    </row>
    <row r="40" spans="1:27" ht="12.75">
      <c r="A40" s="269" t="s">
        <v>201</v>
      </c>
      <c r="B40" s="256"/>
      <c r="C40" s="257">
        <v>169217391</v>
      </c>
      <c r="D40" s="257"/>
      <c r="E40" s="258">
        <v>135910201</v>
      </c>
      <c r="F40" s="259">
        <v>135910201</v>
      </c>
      <c r="G40" s="259">
        <v>223526628</v>
      </c>
      <c r="H40" s="259">
        <v>207020339</v>
      </c>
      <c r="I40" s="259">
        <v>199043880</v>
      </c>
      <c r="J40" s="259">
        <v>199043880</v>
      </c>
      <c r="K40" s="259">
        <v>203079714</v>
      </c>
      <c r="L40" s="259">
        <v>192887912</v>
      </c>
      <c r="M40" s="259">
        <v>217035907</v>
      </c>
      <c r="N40" s="259">
        <v>217035907</v>
      </c>
      <c r="O40" s="259">
        <v>203790593</v>
      </c>
      <c r="P40" s="259">
        <v>193279059</v>
      </c>
      <c r="Q40" s="259">
        <v>211647848</v>
      </c>
      <c r="R40" s="259">
        <v>211647848</v>
      </c>
      <c r="S40" s="259"/>
      <c r="T40" s="259"/>
      <c r="U40" s="259"/>
      <c r="V40" s="259"/>
      <c r="W40" s="259">
        <v>211647848</v>
      </c>
      <c r="X40" s="259">
        <v>149432653</v>
      </c>
      <c r="Y40" s="259">
        <v>62215195</v>
      </c>
      <c r="Z40" s="260">
        <v>41.63</v>
      </c>
      <c r="AA40" s="261">
        <v>135910201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72507536</v>
      </c>
      <c r="D5" s="200">
        <f t="shared" si="0"/>
        <v>0</v>
      </c>
      <c r="E5" s="106">
        <f t="shared" si="0"/>
        <v>67580589</v>
      </c>
      <c r="F5" s="106">
        <f t="shared" si="0"/>
        <v>67580589</v>
      </c>
      <c r="G5" s="106">
        <f t="shared" si="0"/>
        <v>0</v>
      </c>
      <c r="H5" s="106">
        <f t="shared" si="0"/>
        <v>3764155</v>
      </c>
      <c r="I5" s="106">
        <f t="shared" si="0"/>
        <v>4542595</v>
      </c>
      <c r="J5" s="106">
        <f t="shared" si="0"/>
        <v>8306750</v>
      </c>
      <c r="K5" s="106">
        <f t="shared" si="0"/>
        <v>797517</v>
      </c>
      <c r="L5" s="106">
        <f t="shared" si="0"/>
        <v>2182468</v>
      </c>
      <c r="M5" s="106">
        <f t="shared" si="0"/>
        <v>1743381</v>
      </c>
      <c r="N5" s="106">
        <f t="shared" si="0"/>
        <v>4723366</v>
      </c>
      <c r="O5" s="106">
        <f t="shared" si="0"/>
        <v>1081570</v>
      </c>
      <c r="P5" s="106">
        <f t="shared" si="0"/>
        <v>1893688</v>
      </c>
      <c r="Q5" s="106">
        <f t="shared" si="0"/>
        <v>2880966</v>
      </c>
      <c r="R5" s="106">
        <f t="shared" si="0"/>
        <v>5856224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18886340</v>
      </c>
      <c r="X5" s="106">
        <f t="shared" si="0"/>
        <v>50685442</v>
      </c>
      <c r="Y5" s="106">
        <f t="shared" si="0"/>
        <v>-31799102</v>
      </c>
      <c r="Z5" s="201">
        <f>+IF(X5&lt;&gt;0,+(Y5/X5)*100,0)</f>
        <v>-62.73813691907826</v>
      </c>
      <c r="AA5" s="199">
        <f>SUM(AA11:AA18)</f>
        <v>67580589</v>
      </c>
    </row>
    <row r="6" spans="1:27" ht="12.75">
      <c r="A6" s="291" t="s">
        <v>205</v>
      </c>
      <c r="B6" s="142"/>
      <c r="C6" s="62">
        <v>56687321</v>
      </c>
      <c r="D6" s="156"/>
      <c r="E6" s="60">
        <v>32965589</v>
      </c>
      <c r="F6" s="60">
        <v>32965589</v>
      </c>
      <c r="G6" s="60"/>
      <c r="H6" s="60">
        <v>3747155</v>
      </c>
      <c r="I6" s="60">
        <v>103961</v>
      </c>
      <c r="J6" s="60">
        <v>3851116</v>
      </c>
      <c r="K6" s="60">
        <v>796218</v>
      </c>
      <c r="L6" s="60">
        <v>1907033</v>
      </c>
      <c r="M6" s="60">
        <v>518608</v>
      </c>
      <c r="N6" s="60">
        <v>3221859</v>
      </c>
      <c r="O6" s="60">
        <v>658004</v>
      </c>
      <c r="P6" s="60">
        <v>702265</v>
      </c>
      <c r="Q6" s="60">
        <v>868248</v>
      </c>
      <c r="R6" s="60">
        <v>2228517</v>
      </c>
      <c r="S6" s="60"/>
      <c r="T6" s="60"/>
      <c r="U6" s="60"/>
      <c r="V6" s="60"/>
      <c r="W6" s="60">
        <v>9301492</v>
      </c>
      <c r="X6" s="60">
        <v>24724192</v>
      </c>
      <c r="Y6" s="60">
        <v>-15422700</v>
      </c>
      <c r="Z6" s="140">
        <v>-62.38</v>
      </c>
      <c r="AA6" s="155">
        <v>32965589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56687321</v>
      </c>
      <c r="D11" s="294">
        <f t="shared" si="1"/>
        <v>0</v>
      </c>
      <c r="E11" s="295">
        <f t="shared" si="1"/>
        <v>32965589</v>
      </c>
      <c r="F11" s="295">
        <f t="shared" si="1"/>
        <v>32965589</v>
      </c>
      <c r="G11" s="295">
        <f t="shared" si="1"/>
        <v>0</v>
      </c>
      <c r="H11" s="295">
        <f t="shared" si="1"/>
        <v>3747155</v>
      </c>
      <c r="I11" s="295">
        <f t="shared" si="1"/>
        <v>103961</v>
      </c>
      <c r="J11" s="295">
        <f t="shared" si="1"/>
        <v>3851116</v>
      </c>
      <c r="K11" s="295">
        <f t="shared" si="1"/>
        <v>796218</v>
      </c>
      <c r="L11" s="295">
        <f t="shared" si="1"/>
        <v>1907033</v>
      </c>
      <c r="M11" s="295">
        <f t="shared" si="1"/>
        <v>518608</v>
      </c>
      <c r="N11" s="295">
        <f t="shared" si="1"/>
        <v>3221859</v>
      </c>
      <c r="O11" s="295">
        <f t="shared" si="1"/>
        <v>658004</v>
      </c>
      <c r="P11" s="295">
        <f t="shared" si="1"/>
        <v>702265</v>
      </c>
      <c r="Q11" s="295">
        <f t="shared" si="1"/>
        <v>868248</v>
      </c>
      <c r="R11" s="295">
        <f t="shared" si="1"/>
        <v>2228517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9301492</v>
      </c>
      <c r="X11" s="295">
        <f t="shared" si="1"/>
        <v>24724192</v>
      </c>
      <c r="Y11" s="295">
        <f t="shared" si="1"/>
        <v>-15422700</v>
      </c>
      <c r="Z11" s="296">
        <f>+IF(X11&lt;&gt;0,+(Y11/X11)*100,0)</f>
        <v>-62.3789849229451</v>
      </c>
      <c r="AA11" s="297">
        <f>SUM(AA6:AA10)</f>
        <v>32965589</v>
      </c>
    </row>
    <row r="12" spans="1:27" ht="12.75">
      <c r="A12" s="298" t="s">
        <v>211</v>
      </c>
      <c r="B12" s="136"/>
      <c r="C12" s="62"/>
      <c r="D12" s="156"/>
      <c r="E12" s="60">
        <v>15500000</v>
      </c>
      <c r="F12" s="60">
        <v>15500000</v>
      </c>
      <c r="G12" s="60"/>
      <c r="H12" s="60"/>
      <c r="I12" s="60"/>
      <c r="J12" s="60"/>
      <c r="K12" s="60"/>
      <c r="L12" s="60"/>
      <c r="M12" s="60">
        <v>1139223</v>
      </c>
      <c r="N12" s="60">
        <v>1139223</v>
      </c>
      <c r="O12" s="60"/>
      <c r="P12" s="60">
        <v>1046090</v>
      </c>
      <c r="Q12" s="60">
        <v>1928383</v>
      </c>
      <c r="R12" s="60">
        <v>2974473</v>
      </c>
      <c r="S12" s="60"/>
      <c r="T12" s="60"/>
      <c r="U12" s="60"/>
      <c r="V12" s="60"/>
      <c r="W12" s="60">
        <v>4113696</v>
      </c>
      <c r="X12" s="60">
        <v>11625000</v>
      </c>
      <c r="Y12" s="60">
        <v>-7511304</v>
      </c>
      <c r="Z12" s="140">
        <v>-64.61</v>
      </c>
      <c r="AA12" s="155">
        <v>15500000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11000000</v>
      </c>
      <c r="F14" s="60">
        <v>11000000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8250000</v>
      </c>
      <c r="Y14" s="60">
        <v>-8250000</v>
      </c>
      <c r="Z14" s="140">
        <v>-100</v>
      </c>
      <c r="AA14" s="155">
        <v>11000000</v>
      </c>
    </row>
    <row r="15" spans="1:27" ht="12.75">
      <c r="A15" s="298" t="s">
        <v>214</v>
      </c>
      <c r="B15" s="136" t="s">
        <v>138</v>
      </c>
      <c r="C15" s="62">
        <v>15820215</v>
      </c>
      <c r="D15" s="156"/>
      <c r="E15" s="60">
        <v>8115000</v>
      </c>
      <c r="F15" s="60">
        <v>8115000</v>
      </c>
      <c r="G15" s="60"/>
      <c r="H15" s="60">
        <v>17000</v>
      </c>
      <c r="I15" s="60">
        <v>4438634</v>
      </c>
      <c r="J15" s="60">
        <v>4455634</v>
      </c>
      <c r="K15" s="60">
        <v>1299</v>
      </c>
      <c r="L15" s="60">
        <v>275435</v>
      </c>
      <c r="M15" s="60">
        <v>85550</v>
      </c>
      <c r="N15" s="60">
        <v>362284</v>
      </c>
      <c r="O15" s="60">
        <v>423566</v>
      </c>
      <c r="P15" s="60">
        <v>145333</v>
      </c>
      <c r="Q15" s="60">
        <v>84335</v>
      </c>
      <c r="R15" s="60">
        <v>653234</v>
      </c>
      <c r="S15" s="60"/>
      <c r="T15" s="60"/>
      <c r="U15" s="60"/>
      <c r="V15" s="60"/>
      <c r="W15" s="60">
        <v>5471152</v>
      </c>
      <c r="X15" s="60">
        <v>6086250</v>
      </c>
      <c r="Y15" s="60">
        <v>-615098</v>
      </c>
      <c r="Z15" s="140">
        <v>-10.11</v>
      </c>
      <c r="AA15" s="155">
        <v>8115000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11500000</v>
      </c>
      <c r="F20" s="100">
        <f t="shared" si="2"/>
        <v>11500000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8625000</v>
      </c>
      <c r="Y20" s="100">
        <f t="shared" si="2"/>
        <v>-8625000</v>
      </c>
      <c r="Z20" s="137">
        <f>+IF(X20&lt;&gt;0,+(Y20/X20)*100,0)</f>
        <v>-100</v>
      </c>
      <c r="AA20" s="153">
        <f>SUM(AA26:AA33)</f>
        <v>11500000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11500000</v>
      </c>
      <c r="F27" s="60">
        <v>11500000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8625000</v>
      </c>
      <c r="Y27" s="60">
        <v>-8625000</v>
      </c>
      <c r="Z27" s="140">
        <v>-100</v>
      </c>
      <c r="AA27" s="155">
        <v>11500000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56687321</v>
      </c>
      <c r="D36" s="156">
        <f t="shared" si="4"/>
        <v>0</v>
      </c>
      <c r="E36" s="60">
        <f t="shared" si="4"/>
        <v>32965589</v>
      </c>
      <c r="F36" s="60">
        <f t="shared" si="4"/>
        <v>32965589</v>
      </c>
      <c r="G36" s="60">
        <f t="shared" si="4"/>
        <v>0</v>
      </c>
      <c r="H36" s="60">
        <f t="shared" si="4"/>
        <v>3747155</v>
      </c>
      <c r="I36" s="60">
        <f t="shared" si="4"/>
        <v>103961</v>
      </c>
      <c r="J36" s="60">
        <f t="shared" si="4"/>
        <v>3851116</v>
      </c>
      <c r="K36" s="60">
        <f t="shared" si="4"/>
        <v>796218</v>
      </c>
      <c r="L36" s="60">
        <f t="shared" si="4"/>
        <v>1907033</v>
      </c>
      <c r="M36" s="60">
        <f t="shared" si="4"/>
        <v>518608</v>
      </c>
      <c r="N36" s="60">
        <f t="shared" si="4"/>
        <v>3221859</v>
      </c>
      <c r="O36" s="60">
        <f t="shared" si="4"/>
        <v>658004</v>
      </c>
      <c r="P36" s="60">
        <f t="shared" si="4"/>
        <v>702265</v>
      </c>
      <c r="Q36" s="60">
        <f t="shared" si="4"/>
        <v>868248</v>
      </c>
      <c r="R36" s="60">
        <f t="shared" si="4"/>
        <v>2228517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9301492</v>
      </c>
      <c r="X36" s="60">
        <f t="shared" si="4"/>
        <v>24724192</v>
      </c>
      <c r="Y36" s="60">
        <f t="shared" si="4"/>
        <v>-15422700</v>
      </c>
      <c r="Z36" s="140">
        <f aca="true" t="shared" si="5" ref="Z36:Z49">+IF(X36&lt;&gt;0,+(Y36/X36)*100,0)</f>
        <v>-62.3789849229451</v>
      </c>
      <c r="AA36" s="155">
        <f>AA6+AA21</f>
        <v>32965589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56687321</v>
      </c>
      <c r="D41" s="294">
        <f t="shared" si="6"/>
        <v>0</v>
      </c>
      <c r="E41" s="295">
        <f t="shared" si="6"/>
        <v>32965589</v>
      </c>
      <c r="F41" s="295">
        <f t="shared" si="6"/>
        <v>32965589</v>
      </c>
      <c r="G41" s="295">
        <f t="shared" si="6"/>
        <v>0</v>
      </c>
      <c r="H41" s="295">
        <f t="shared" si="6"/>
        <v>3747155</v>
      </c>
      <c r="I41" s="295">
        <f t="shared" si="6"/>
        <v>103961</v>
      </c>
      <c r="J41" s="295">
        <f t="shared" si="6"/>
        <v>3851116</v>
      </c>
      <c r="K41" s="295">
        <f t="shared" si="6"/>
        <v>796218</v>
      </c>
      <c r="L41" s="295">
        <f t="shared" si="6"/>
        <v>1907033</v>
      </c>
      <c r="M41" s="295">
        <f t="shared" si="6"/>
        <v>518608</v>
      </c>
      <c r="N41" s="295">
        <f t="shared" si="6"/>
        <v>3221859</v>
      </c>
      <c r="O41" s="295">
        <f t="shared" si="6"/>
        <v>658004</v>
      </c>
      <c r="P41" s="295">
        <f t="shared" si="6"/>
        <v>702265</v>
      </c>
      <c r="Q41" s="295">
        <f t="shared" si="6"/>
        <v>868248</v>
      </c>
      <c r="R41" s="295">
        <f t="shared" si="6"/>
        <v>2228517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9301492</v>
      </c>
      <c r="X41" s="295">
        <f t="shared" si="6"/>
        <v>24724192</v>
      </c>
      <c r="Y41" s="295">
        <f t="shared" si="6"/>
        <v>-15422700</v>
      </c>
      <c r="Z41" s="296">
        <f t="shared" si="5"/>
        <v>-62.3789849229451</v>
      </c>
      <c r="AA41" s="297">
        <f>SUM(AA36:AA40)</f>
        <v>32965589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27000000</v>
      </c>
      <c r="F42" s="54">
        <f t="shared" si="7"/>
        <v>27000000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1139223</v>
      </c>
      <c r="N42" s="54">
        <f t="shared" si="7"/>
        <v>1139223</v>
      </c>
      <c r="O42" s="54">
        <f t="shared" si="7"/>
        <v>0</v>
      </c>
      <c r="P42" s="54">
        <f t="shared" si="7"/>
        <v>1046090</v>
      </c>
      <c r="Q42" s="54">
        <f t="shared" si="7"/>
        <v>1928383</v>
      </c>
      <c r="R42" s="54">
        <f t="shared" si="7"/>
        <v>2974473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4113696</v>
      </c>
      <c r="X42" s="54">
        <f t="shared" si="7"/>
        <v>20250000</v>
      </c>
      <c r="Y42" s="54">
        <f t="shared" si="7"/>
        <v>-16136304</v>
      </c>
      <c r="Z42" s="184">
        <f t="shared" si="5"/>
        <v>-79.68545185185185</v>
      </c>
      <c r="AA42" s="130">
        <f aca="true" t="shared" si="8" ref="AA42:AA48">AA12+AA27</f>
        <v>27000000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11000000</v>
      </c>
      <c r="F44" s="54">
        <f t="shared" si="7"/>
        <v>11000000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8250000</v>
      </c>
      <c r="Y44" s="54">
        <f t="shared" si="7"/>
        <v>-8250000</v>
      </c>
      <c r="Z44" s="184">
        <f t="shared" si="5"/>
        <v>-100</v>
      </c>
      <c r="AA44" s="130">
        <f t="shared" si="8"/>
        <v>11000000</v>
      </c>
    </row>
    <row r="45" spans="1:27" ht="12.75">
      <c r="A45" s="298" t="s">
        <v>214</v>
      </c>
      <c r="B45" s="136" t="s">
        <v>138</v>
      </c>
      <c r="C45" s="95">
        <f t="shared" si="7"/>
        <v>15820215</v>
      </c>
      <c r="D45" s="129">
        <f t="shared" si="7"/>
        <v>0</v>
      </c>
      <c r="E45" s="54">
        <f t="shared" si="7"/>
        <v>8115000</v>
      </c>
      <c r="F45" s="54">
        <f t="shared" si="7"/>
        <v>8115000</v>
      </c>
      <c r="G45" s="54">
        <f t="shared" si="7"/>
        <v>0</v>
      </c>
      <c r="H45" s="54">
        <f t="shared" si="7"/>
        <v>17000</v>
      </c>
      <c r="I45" s="54">
        <f t="shared" si="7"/>
        <v>4438634</v>
      </c>
      <c r="J45" s="54">
        <f t="shared" si="7"/>
        <v>4455634</v>
      </c>
      <c r="K45" s="54">
        <f t="shared" si="7"/>
        <v>1299</v>
      </c>
      <c r="L45" s="54">
        <f t="shared" si="7"/>
        <v>275435</v>
      </c>
      <c r="M45" s="54">
        <f t="shared" si="7"/>
        <v>85550</v>
      </c>
      <c r="N45" s="54">
        <f t="shared" si="7"/>
        <v>362284</v>
      </c>
      <c r="O45" s="54">
        <f t="shared" si="7"/>
        <v>423566</v>
      </c>
      <c r="P45" s="54">
        <f t="shared" si="7"/>
        <v>145333</v>
      </c>
      <c r="Q45" s="54">
        <f t="shared" si="7"/>
        <v>84335</v>
      </c>
      <c r="R45" s="54">
        <f t="shared" si="7"/>
        <v>653234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5471152</v>
      </c>
      <c r="X45" s="54">
        <f t="shared" si="7"/>
        <v>6086250</v>
      </c>
      <c r="Y45" s="54">
        <f t="shared" si="7"/>
        <v>-615098</v>
      </c>
      <c r="Z45" s="184">
        <f t="shared" si="5"/>
        <v>-10.106354487574452</v>
      </c>
      <c r="AA45" s="130">
        <f t="shared" si="8"/>
        <v>8115000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72507536</v>
      </c>
      <c r="D49" s="218">
        <f t="shared" si="9"/>
        <v>0</v>
      </c>
      <c r="E49" s="220">
        <f t="shared" si="9"/>
        <v>79080589</v>
      </c>
      <c r="F49" s="220">
        <f t="shared" si="9"/>
        <v>79080589</v>
      </c>
      <c r="G49" s="220">
        <f t="shared" si="9"/>
        <v>0</v>
      </c>
      <c r="H49" s="220">
        <f t="shared" si="9"/>
        <v>3764155</v>
      </c>
      <c r="I49" s="220">
        <f t="shared" si="9"/>
        <v>4542595</v>
      </c>
      <c r="J49" s="220">
        <f t="shared" si="9"/>
        <v>8306750</v>
      </c>
      <c r="K49" s="220">
        <f t="shared" si="9"/>
        <v>797517</v>
      </c>
      <c r="L49" s="220">
        <f t="shared" si="9"/>
        <v>2182468</v>
      </c>
      <c r="M49" s="220">
        <f t="shared" si="9"/>
        <v>1743381</v>
      </c>
      <c r="N49" s="220">
        <f t="shared" si="9"/>
        <v>4723366</v>
      </c>
      <c r="O49" s="220">
        <f t="shared" si="9"/>
        <v>1081570</v>
      </c>
      <c r="P49" s="220">
        <f t="shared" si="9"/>
        <v>1893688</v>
      </c>
      <c r="Q49" s="220">
        <f t="shared" si="9"/>
        <v>2880966</v>
      </c>
      <c r="R49" s="220">
        <f t="shared" si="9"/>
        <v>5856224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18886340</v>
      </c>
      <c r="X49" s="220">
        <f t="shared" si="9"/>
        <v>59310442</v>
      </c>
      <c r="Y49" s="220">
        <f t="shared" si="9"/>
        <v>-40424102</v>
      </c>
      <c r="Z49" s="221">
        <f t="shared" si="5"/>
        <v>-68.15680449658426</v>
      </c>
      <c r="AA49" s="222">
        <f>SUM(AA41:AA48)</f>
        <v>79080589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11244400</v>
      </c>
      <c r="F51" s="54">
        <f t="shared" si="10"/>
        <v>11244400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8433300</v>
      </c>
      <c r="Y51" s="54">
        <f t="shared" si="10"/>
        <v>-8433300</v>
      </c>
      <c r="Z51" s="184">
        <f>+IF(X51&lt;&gt;0,+(Y51/X51)*100,0)</f>
        <v>-100</v>
      </c>
      <c r="AA51" s="130">
        <f>SUM(AA57:AA61)</f>
        <v>11244400</v>
      </c>
    </row>
    <row r="52" spans="1:27" ht="12.75">
      <c r="A52" s="310" t="s">
        <v>205</v>
      </c>
      <c r="B52" s="142"/>
      <c r="C52" s="62"/>
      <c r="D52" s="156"/>
      <c r="E52" s="60">
        <v>6500000</v>
      </c>
      <c r="F52" s="60">
        <v>6500000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4875000</v>
      </c>
      <c r="Y52" s="60">
        <v>-4875000</v>
      </c>
      <c r="Z52" s="140">
        <v>-100</v>
      </c>
      <c r="AA52" s="155">
        <v>6500000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6500000</v>
      </c>
      <c r="F57" s="295">
        <f t="shared" si="11"/>
        <v>6500000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4875000</v>
      </c>
      <c r="Y57" s="295">
        <f t="shared" si="11"/>
        <v>-4875000</v>
      </c>
      <c r="Z57" s="296">
        <f>+IF(X57&lt;&gt;0,+(Y57/X57)*100,0)</f>
        <v>-100</v>
      </c>
      <c r="AA57" s="297">
        <f>SUM(AA52:AA56)</f>
        <v>6500000</v>
      </c>
    </row>
    <row r="58" spans="1:27" ht="12.75">
      <c r="A58" s="311" t="s">
        <v>211</v>
      </c>
      <c r="B58" s="136"/>
      <c r="C58" s="62"/>
      <c r="D58" s="156"/>
      <c r="E58" s="60">
        <v>1904400</v>
      </c>
      <c r="F58" s="60">
        <v>1904400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1428300</v>
      </c>
      <c r="Y58" s="60">
        <v>-1428300</v>
      </c>
      <c r="Z58" s="140">
        <v>-100</v>
      </c>
      <c r="AA58" s="155">
        <v>1904400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2840000</v>
      </c>
      <c r="F61" s="60">
        <v>2840000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2130000</v>
      </c>
      <c r="Y61" s="60">
        <v>-2130000</v>
      </c>
      <c r="Z61" s="140">
        <v>-100</v>
      </c>
      <c r="AA61" s="155">
        <v>2840000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204658</v>
      </c>
      <c r="L67" s="60"/>
      <c r="M67" s="60"/>
      <c r="N67" s="60">
        <v>204658</v>
      </c>
      <c r="O67" s="60"/>
      <c r="P67" s="60">
        <v>247131</v>
      </c>
      <c r="Q67" s="60">
        <v>263629</v>
      </c>
      <c r="R67" s="60">
        <v>510760</v>
      </c>
      <c r="S67" s="60"/>
      <c r="T67" s="60"/>
      <c r="U67" s="60"/>
      <c r="V67" s="60"/>
      <c r="W67" s="60">
        <v>715418</v>
      </c>
      <c r="X67" s="60"/>
      <c r="Y67" s="60">
        <v>715418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11244400</v>
      </c>
      <c r="F68" s="60"/>
      <c r="G68" s="60">
        <v>958170</v>
      </c>
      <c r="H68" s="60">
        <v>58874</v>
      </c>
      <c r="I68" s="60">
        <v>30774</v>
      </c>
      <c r="J68" s="60">
        <v>1047818</v>
      </c>
      <c r="K68" s="60"/>
      <c r="L68" s="60">
        <v>101920</v>
      </c>
      <c r="M68" s="60">
        <v>568941</v>
      </c>
      <c r="N68" s="60">
        <v>670861</v>
      </c>
      <c r="O68" s="60">
        <v>353329</v>
      </c>
      <c r="P68" s="60"/>
      <c r="Q68" s="60"/>
      <c r="R68" s="60">
        <v>353329</v>
      </c>
      <c r="S68" s="60"/>
      <c r="T68" s="60"/>
      <c r="U68" s="60"/>
      <c r="V68" s="60"/>
      <c r="W68" s="60">
        <v>2072008</v>
      </c>
      <c r="X68" s="60"/>
      <c r="Y68" s="60">
        <v>2072008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11244400</v>
      </c>
      <c r="F69" s="220">
        <f t="shared" si="12"/>
        <v>0</v>
      </c>
      <c r="G69" s="220">
        <f t="shared" si="12"/>
        <v>958170</v>
      </c>
      <c r="H69" s="220">
        <f t="shared" si="12"/>
        <v>58874</v>
      </c>
      <c r="I69" s="220">
        <f t="shared" si="12"/>
        <v>30774</v>
      </c>
      <c r="J69" s="220">
        <f t="shared" si="12"/>
        <v>1047818</v>
      </c>
      <c r="K69" s="220">
        <f t="shared" si="12"/>
        <v>204658</v>
      </c>
      <c r="L69" s="220">
        <f t="shared" si="12"/>
        <v>101920</v>
      </c>
      <c r="M69" s="220">
        <f t="shared" si="12"/>
        <v>568941</v>
      </c>
      <c r="N69" s="220">
        <f t="shared" si="12"/>
        <v>875519</v>
      </c>
      <c r="O69" s="220">
        <f t="shared" si="12"/>
        <v>353329</v>
      </c>
      <c r="P69" s="220">
        <f t="shared" si="12"/>
        <v>247131</v>
      </c>
      <c r="Q69" s="220">
        <f t="shared" si="12"/>
        <v>263629</v>
      </c>
      <c r="R69" s="220">
        <f t="shared" si="12"/>
        <v>864089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2787426</v>
      </c>
      <c r="X69" s="220">
        <f t="shared" si="12"/>
        <v>0</v>
      </c>
      <c r="Y69" s="220">
        <f t="shared" si="12"/>
        <v>2787426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56687321</v>
      </c>
      <c r="D5" s="357">
        <f t="shared" si="0"/>
        <v>0</v>
      </c>
      <c r="E5" s="356">
        <f t="shared" si="0"/>
        <v>32965589</v>
      </c>
      <c r="F5" s="358">
        <f t="shared" si="0"/>
        <v>32965589</v>
      </c>
      <c r="G5" s="358">
        <f t="shared" si="0"/>
        <v>0</v>
      </c>
      <c r="H5" s="356">
        <f t="shared" si="0"/>
        <v>3747155</v>
      </c>
      <c r="I5" s="356">
        <f t="shared" si="0"/>
        <v>103961</v>
      </c>
      <c r="J5" s="358">
        <f t="shared" si="0"/>
        <v>3851116</v>
      </c>
      <c r="K5" s="358">
        <f t="shared" si="0"/>
        <v>796218</v>
      </c>
      <c r="L5" s="356">
        <f t="shared" si="0"/>
        <v>1907033</v>
      </c>
      <c r="M5" s="356">
        <f t="shared" si="0"/>
        <v>518608</v>
      </c>
      <c r="N5" s="358">
        <f t="shared" si="0"/>
        <v>3221859</v>
      </c>
      <c r="O5" s="358">
        <f t="shared" si="0"/>
        <v>658004</v>
      </c>
      <c r="P5" s="356">
        <f t="shared" si="0"/>
        <v>702265</v>
      </c>
      <c r="Q5" s="356">
        <f t="shared" si="0"/>
        <v>868248</v>
      </c>
      <c r="R5" s="358">
        <f t="shared" si="0"/>
        <v>2228517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9301492</v>
      </c>
      <c r="X5" s="356">
        <f t="shared" si="0"/>
        <v>24724192</v>
      </c>
      <c r="Y5" s="358">
        <f t="shared" si="0"/>
        <v>-15422700</v>
      </c>
      <c r="Z5" s="359">
        <f>+IF(X5&lt;&gt;0,+(Y5/X5)*100,0)</f>
        <v>-62.3789849229451</v>
      </c>
      <c r="AA5" s="360">
        <f>+AA6+AA8+AA11+AA13+AA15</f>
        <v>32965589</v>
      </c>
    </row>
    <row r="6" spans="1:27" ht="12.75">
      <c r="A6" s="361" t="s">
        <v>205</v>
      </c>
      <c r="B6" s="142"/>
      <c r="C6" s="60">
        <f>+C7</f>
        <v>56687321</v>
      </c>
      <c r="D6" s="340">
        <f aca="true" t="shared" si="1" ref="D6:AA6">+D7</f>
        <v>0</v>
      </c>
      <c r="E6" s="60">
        <f t="shared" si="1"/>
        <v>32965589</v>
      </c>
      <c r="F6" s="59">
        <f t="shared" si="1"/>
        <v>32965589</v>
      </c>
      <c r="G6" s="59">
        <f t="shared" si="1"/>
        <v>0</v>
      </c>
      <c r="H6" s="60">
        <f t="shared" si="1"/>
        <v>3747155</v>
      </c>
      <c r="I6" s="60">
        <f t="shared" si="1"/>
        <v>103961</v>
      </c>
      <c r="J6" s="59">
        <f t="shared" si="1"/>
        <v>3851116</v>
      </c>
      <c r="K6" s="59">
        <f t="shared" si="1"/>
        <v>796218</v>
      </c>
      <c r="L6" s="60">
        <f t="shared" si="1"/>
        <v>1907033</v>
      </c>
      <c r="M6" s="60">
        <f t="shared" si="1"/>
        <v>518608</v>
      </c>
      <c r="N6" s="59">
        <f t="shared" si="1"/>
        <v>3221859</v>
      </c>
      <c r="O6" s="59">
        <f t="shared" si="1"/>
        <v>658004</v>
      </c>
      <c r="P6" s="60">
        <f t="shared" si="1"/>
        <v>702265</v>
      </c>
      <c r="Q6" s="60">
        <f t="shared" si="1"/>
        <v>868248</v>
      </c>
      <c r="R6" s="59">
        <f t="shared" si="1"/>
        <v>2228517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9301492</v>
      </c>
      <c r="X6" s="60">
        <f t="shared" si="1"/>
        <v>24724192</v>
      </c>
      <c r="Y6" s="59">
        <f t="shared" si="1"/>
        <v>-15422700</v>
      </c>
      <c r="Z6" s="61">
        <f>+IF(X6&lt;&gt;0,+(Y6/X6)*100,0)</f>
        <v>-62.3789849229451</v>
      </c>
      <c r="AA6" s="62">
        <f t="shared" si="1"/>
        <v>32965589</v>
      </c>
    </row>
    <row r="7" spans="1:27" ht="12.75">
      <c r="A7" s="291" t="s">
        <v>229</v>
      </c>
      <c r="B7" s="142"/>
      <c r="C7" s="60">
        <v>56687321</v>
      </c>
      <c r="D7" s="340"/>
      <c r="E7" s="60">
        <v>32965589</v>
      </c>
      <c r="F7" s="59">
        <v>32965589</v>
      </c>
      <c r="G7" s="59"/>
      <c r="H7" s="60">
        <v>3747155</v>
      </c>
      <c r="I7" s="60">
        <v>103961</v>
      </c>
      <c r="J7" s="59">
        <v>3851116</v>
      </c>
      <c r="K7" s="59">
        <v>796218</v>
      </c>
      <c r="L7" s="60">
        <v>1907033</v>
      </c>
      <c r="M7" s="60">
        <v>518608</v>
      </c>
      <c r="N7" s="59">
        <v>3221859</v>
      </c>
      <c r="O7" s="59">
        <v>658004</v>
      </c>
      <c r="P7" s="60">
        <v>702265</v>
      </c>
      <c r="Q7" s="60">
        <v>868248</v>
      </c>
      <c r="R7" s="59">
        <v>2228517</v>
      </c>
      <c r="S7" s="59"/>
      <c r="T7" s="60"/>
      <c r="U7" s="60"/>
      <c r="V7" s="59"/>
      <c r="W7" s="59">
        <v>9301492</v>
      </c>
      <c r="X7" s="60">
        <v>24724192</v>
      </c>
      <c r="Y7" s="59">
        <v>-15422700</v>
      </c>
      <c r="Z7" s="61">
        <v>-62.38</v>
      </c>
      <c r="AA7" s="62">
        <v>32965589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15500000</v>
      </c>
      <c r="F22" s="345">
        <f t="shared" si="6"/>
        <v>15500000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1139223</v>
      </c>
      <c r="N22" s="345">
        <f t="shared" si="6"/>
        <v>1139223</v>
      </c>
      <c r="O22" s="345">
        <f t="shared" si="6"/>
        <v>0</v>
      </c>
      <c r="P22" s="343">
        <f t="shared" si="6"/>
        <v>1046090</v>
      </c>
      <c r="Q22" s="343">
        <f t="shared" si="6"/>
        <v>1928383</v>
      </c>
      <c r="R22" s="345">
        <f t="shared" si="6"/>
        <v>2974473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4113696</v>
      </c>
      <c r="X22" s="343">
        <f t="shared" si="6"/>
        <v>11625000</v>
      </c>
      <c r="Y22" s="345">
        <f t="shared" si="6"/>
        <v>-7511304</v>
      </c>
      <c r="Z22" s="336">
        <f>+IF(X22&lt;&gt;0,+(Y22/X22)*100,0)</f>
        <v>-64.61336774193548</v>
      </c>
      <c r="AA22" s="350">
        <f>SUM(AA23:AA32)</f>
        <v>15500000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5500000</v>
      </c>
      <c r="F24" s="59">
        <v>5500000</v>
      </c>
      <c r="G24" s="59"/>
      <c r="H24" s="60"/>
      <c r="I24" s="60"/>
      <c r="J24" s="59"/>
      <c r="K24" s="59"/>
      <c r="L24" s="60"/>
      <c r="M24" s="60">
        <v>1139223</v>
      </c>
      <c r="N24" s="59">
        <v>1139223</v>
      </c>
      <c r="O24" s="59"/>
      <c r="P24" s="60"/>
      <c r="Q24" s="60">
        <v>1100588</v>
      </c>
      <c r="R24" s="59">
        <v>1100588</v>
      </c>
      <c r="S24" s="59"/>
      <c r="T24" s="60"/>
      <c r="U24" s="60"/>
      <c r="V24" s="59"/>
      <c r="W24" s="59">
        <v>2239811</v>
      </c>
      <c r="X24" s="60">
        <v>4125000</v>
      </c>
      <c r="Y24" s="59">
        <v>-1885189</v>
      </c>
      <c r="Z24" s="61">
        <v>-45.7</v>
      </c>
      <c r="AA24" s="62">
        <v>5500000</v>
      </c>
    </row>
    <row r="25" spans="1:27" ht="12.75">
      <c r="A25" s="361" t="s">
        <v>239</v>
      </c>
      <c r="B25" s="142"/>
      <c r="C25" s="60"/>
      <c r="D25" s="340"/>
      <c r="E25" s="60">
        <v>10000000</v>
      </c>
      <c r="F25" s="59">
        <v>10000000</v>
      </c>
      <c r="G25" s="59"/>
      <c r="H25" s="60"/>
      <c r="I25" s="60"/>
      <c r="J25" s="59"/>
      <c r="K25" s="59"/>
      <c r="L25" s="60"/>
      <c r="M25" s="60"/>
      <c r="N25" s="59"/>
      <c r="O25" s="59"/>
      <c r="P25" s="60">
        <v>1046090</v>
      </c>
      <c r="Q25" s="60">
        <v>827795</v>
      </c>
      <c r="R25" s="59">
        <v>1873885</v>
      </c>
      <c r="S25" s="59"/>
      <c r="T25" s="60"/>
      <c r="U25" s="60"/>
      <c r="V25" s="59"/>
      <c r="W25" s="59">
        <v>1873885</v>
      </c>
      <c r="X25" s="60">
        <v>7500000</v>
      </c>
      <c r="Y25" s="59">
        <v>-5626115</v>
      </c>
      <c r="Z25" s="61">
        <v>-75.01</v>
      </c>
      <c r="AA25" s="62">
        <v>10000000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11000000</v>
      </c>
      <c r="F37" s="345">
        <f t="shared" si="8"/>
        <v>11000000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8250000</v>
      </c>
      <c r="Y37" s="345">
        <f t="shared" si="8"/>
        <v>-8250000</v>
      </c>
      <c r="Z37" s="336">
        <f>+IF(X37&lt;&gt;0,+(Y37/X37)*100,0)</f>
        <v>-100</v>
      </c>
      <c r="AA37" s="350">
        <f t="shared" si="8"/>
        <v>11000000</v>
      </c>
    </row>
    <row r="38" spans="1:27" ht="12.75">
      <c r="A38" s="361" t="s">
        <v>213</v>
      </c>
      <c r="B38" s="142"/>
      <c r="C38" s="60"/>
      <c r="D38" s="340"/>
      <c r="E38" s="60">
        <v>11000000</v>
      </c>
      <c r="F38" s="59">
        <v>11000000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8250000</v>
      </c>
      <c r="Y38" s="59">
        <v>-8250000</v>
      </c>
      <c r="Z38" s="61">
        <v>-100</v>
      </c>
      <c r="AA38" s="62">
        <v>11000000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15820215</v>
      </c>
      <c r="D40" s="344">
        <f t="shared" si="9"/>
        <v>0</v>
      </c>
      <c r="E40" s="343">
        <f t="shared" si="9"/>
        <v>8115000</v>
      </c>
      <c r="F40" s="345">
        <f t="shared" si="9"/>
        <v>8115000</v>
      </c>
      <c r="G40" s="345">
        <f t="shared" si="9"/>
        <v>0</v>
      </c>
      <c r="H40" s="343">
        <f t="shared" si="9"/>
        <v>17000</v>
      </c>
      <c r="I40" s="343">
        <f t="shared" si="9"/>
        <v>4438634</v>
      </c>
      <c r="J40" s="345">
        <f t="shared" si="9"/>
        <v>4455634</v>
      </c>
      <c r="K40" s="345">
        <f t="shared" si="9"/>
        <v>1299</v>
      </c>
      <c r="L40" s="343">
        <f t="shared" si="9"/>
        <v>275435</v>
      </c>
      <c r="M40" s="343">
        <f t="shared" si="9"/>
        <v>85550</v>
      </c>
      <c r="N40" s="345">
        <f t="shared" si="9"/>
        <v>362284</v>
      </c>
      <c r="O40" s="345">
        <f t="shared" si="9"/>
        <v>423566</v>
      </c>
      <c r="P40" s="343">
        <f t="shared" si="9"/>
        <v>145333</v>
      </c>
      <c r="Q40" s="343">
        <f t="shared" si="9"/>
        <v>84335</v>
      </c>
      <c r="R40" s="345">
        <f t="shared" si="9"/>
        <v>653234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5471152</v>
      </c>
      <c r="X40" s="343">
        <f t="shared" si="9"/>
        <v>6086250</v>
      </c>
      <c r="Y40" s="345">
        <f t="shared" si="9"/>
        <v>-615098</v>
      </c>
      <c r="Z40" s="336">
        <f>+IF(X40&lt;&gt;0,+(Y40/X40)*100,0)</f>
        <v>-10.106354487574452</v>
      </c>
      <c r="AA40" s="350">
        <f>SUM(AA41:AA49)</f>
        <v>8115000</v>
      </c>
    </row>
    <row r="41" spans="1:27" ht="12.75">
      <c r="A41" s="361" t="s">
        <v>248</v>
      </c>
      <c r="B41" s="142"/>
      <c r="C41" s="362">
        <v>3850139</v>
      </c>
      <c r="D41" s="363"/>
      <c r="E41" s="362">
        <v>2300000</v>
      </c>
      <c r="F41" s="364">
        <v>2300000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1725000</v>
      </c>
      <c r="Y41" s="364">
        <v>-1725000</v>
      </c>
      <c r="Z41" s="365">
        <v>-100</v>
      </c>
      <c r="AA41" s="366">
        <v>2300000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232053</v>
      </c>
      <c r="D43" s="369"/>
      <c r="E43" s="305">
        <v>3850000</v>
      </c>
      <c r="F43" s="370">
        <v>3850000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2887500</v>
      </c>
      <c r="Y43" s="370">
        <v>-2887500</v>
      </c>
      <c r="Z43" s="371">
        <v>-100</v>
      </c>
      <c r="AA43" s="303">
        <v>3850000</v>
      </c>
    </row>
    <row r="44" spans="1:27" ht="12.75">
      <c r="A44" s="361" t="s">
        <v>251</v>
      </c>
      <c r="B44" s="136"/>
      <c r="C44" s="60">
        <v>323469</v>
      </c>
      <c r="D44" s="368"/>
      <c r="E44" s="54">
        <v>1965000</v>
      </c>
      <c r="F44" s="53">
        <v>1965000</v>
      </c>
      <c r="G44" s="53"/>
      <c r="H44" s="54">
        <v>17000</v>
      </c>
      <c r="I44" s="54"/>
      <c r="J44" s="53">
        <v>17000</v>
      </c>
      <c r="K44" s="53"/>
      <c r="L44" s="54"/>
      <c r="M44" s="54">
        <v>15220</v>
      </c>
      <c r="N44" s="53">
        <v>15220</v>
      </c>
      <c r="O44" s="53">
        <v>15470</v>
      </c>
      <c r="P44" s="54">
        <v>145333</v>
      </c>
      <c r="Q44" s="54">
        <v>17800</v>
      </c>
      <c r="R44" s="53">
        <v>178603</v>
      </c>
      <c r="S44" s="53"/>
      <c r="T44" s="54"/>
      <c r="U44" s="54"/>
      <c r="V44" s="53"/>
      <c r="W44" s="53">
        <v>210823</v>
      </c>
      <c r="X44" s="54">
        <v>1473750</v>
      </c>
      <c r="Y44" s="53">
        <v>-1262927</v>
      </c>
      <c r="Z44" s="94">
        <v>-85.69</v>
      </c>
      <c r="AA44" s="95">
        <v>1965000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10685204</v>
      </c>
      <c r="D48" s="368"/>
      <c r="E48" s="54"/>
      <c r="F48" s="53"/>
      <c r="G48" s="53"/>
      <c r="H48" s="54"/>
      <c r="I48" s="54">
        <v>4438634</v>
      </c>
      <c r="J48" s="53">
        <v>4438634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4438634</v>
      </c>
      <c r="X48" s="54"/>
      <c r="Y48" s="53">
        <v>4438634</v>
      </c>
      <c r="Z48" s="94"/>
      <c r="AA48" s="95"/>
    </row>
    <row r="49" spans="1:27" ht="12.75">
      <c r="A49" s="361" t="s">
        <v>93</v>
      </c>
      <c r="B49" s="136"/>
      <c r="C49" s="54">
        <v>729350</v>
      </c>
      <c r="D49" s="368"/>
      <c r="E49" s="54"/>
      <c r="F49" s="53"/>
      <c r="G49" s="53"/>
      <c r="H49" s="54"/>
      <c r="I49" s="54"/>
      <c r="J49" s="53"/>
      <c r="K49" s="53">
        <v>1299</v>
      </c>
      <c r="L49" s="54">
        <v>275435</v>
      </c>
      <c r="M49" s="54">
        <v>70330</v>
      </c>
      <c r="N49" s="53">
        <v>347064</v>
      </c>
      <c r="O49" s="53">
        <v>408096</v>
      </c>
      <c r="P49" s="54"/>
      <c r="Q49" s="54">
        <v>66535</v>
      </c>
      <c r="R49" s="53">
        <v>474631</v>
      </c>
      <c r="S49" s="53"/>
      <c r="T49" s="54"/>
      <c r="U49" s="54"/>
      <c r="V49" s="53"/>
      <c r="W49" s="53">
        <v>821695</v>
      </c>
      <c r="X49" s="54"/>
      <c r="Y49" s="53">
        <v>821695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72507536</v>
      </c>
      <c r="D60" s="346">
        <f t="shared" si="14"/>
        <v>0</v>
      </c>
      <c r="E60" s="219">
        <f t="shared" si="14"/>
        <v>67580589</v>
      </c>
      <c r="F60" s="264">
        <f t="shared" si="14"/>
        <v>67580589</v>
      </c>
      <c r="G60" s="264">
        <f t="shared" si="14"/>
        <v>0</v>
      </c>
      <c r="H60" s="219">
        <f t="shared" si="14"/>
        <v>3764155</v>
      </c>
      <c r="I60" s="219">
        <f t="shared" si="14"/>
        <v>4542595</v>
      </c>
      <c r="J60" s="264">
        <f t="shared" si="14"/>
        <v>8306750</v>
      </c>
      <c r="K60" s="264">
        <f t="shared" si="14"/>
        <v>797517</v>
      </c>
      <c r="L60" s="219">
        <f t="shared" si="14"/>
        <v>2182468</v>
      </c>
      <c r="M60" s="219">
        <f t="shared" si="14"/>
        <v>1743381</v>
      </c>
      <c r="N60" s="264">
        <f t="shared" si="14"/>
        <v>4723366</v>
      </c>
      <c r="O60" s="264">
        <f t="shared" si="14"/>
        <v>1081570</v>
      </c>
      <c r="P60" s="219">
        <f t="shared" si="14"/>
        <v>1893688</v>
      </c>
      <c r="Q60" s="219">
        <f t="shared" si="14"/>
        <v>2880966</v>
      </c>
      <c r="R60" s="264">
        <f t="shared" si="14"/>
        <v>5856224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18886340</v>
      </c>
      <c r="X60" s="219">
        <f t="shared" si="14"/>
        <v>50685442</v>
      </c>
      <c r="Y60" s="264">
        <f t="shared" si="14"/>
        <v>-31799102</v>
      </c>
      <c r="Z60" s="337">
        <f>+IF(X60&lt;&gt;0,+(Y60/X60)*100,0)</f>
        <v>-62.73813691907826</v>
      </c>
      <c r="AA60" s="232">
        <f>+AA57+AA54+AA51+AA40+AA37+AA34+AA22+AA5</f>
        <v>67580589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11500000</v>
      </c>
      <c r="F22" s="345">
        <f t="shared" si="6"/>
        <v>11500000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8625000</v>
      </c>
      <c r="Y22" s="345">
        <f t="shared" si="6"/>
        <v>-8625000</v>
      </c>
      <c r="Z22" s="336">
        <f>+IF(X22&lt;&gt;0,+(Y22/X22)*100,0)</f>
        <v>-100</v>
      </c>
      <c r="AA22" s="350">
        <f>SUM(AA23:AA32)</f>
        <v>11500000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11500000</v>
      </c>
      <c r="F24" s="59">
        <v>11500000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8625000</v>
      </c>
      <c r="Y24" s="59">
        <v>-8625000</v>
      </c>
      <c r="Z24" s="61">
        <v>-100</v>
      </c>
      <c r="AA24" s="62">
        <v>11500000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11500000</v>
      </c>
      <c r="F60" s="264">
        <f t="shared" si="14"/>
        <v>11500000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8625000</v>
      </c>
      <c r="Y60" s="264">
        <f t="shared" si="14"/>
        <v>-8625000</v>
      </c>
      <c r="Z60" s="337">
        <f>+IF(X60&lt;&gt;0,+(Y60/X60)*100,0)</f>
        <v>-100</v>
      </c>
      <c r="AA60" s="232">
        <f>+AA57+AA54+AA51+AA40+AA37+AA34+AA22+AA5</f>
        <v>11500000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2018-05-08T09:00:14Z</dcterms:created>
  <dcterms:modified xsi:type="dcterms:W3CDTF">2018-05-08T09:00:18Z</dcterms:modified>
  <cp:category/>
  <cp:version/>
  <cp:contentType/>
  <cp:contentStatus/>
</cp:coreProperties>
</file>