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<sst xmlns="http://schemas.openxmlformats.org/spreadsheetml/2006/main" count="857" uniqueCount="303">
  <si>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uMuziwabantu(KZN214)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</si>
  <si>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</si>
  <si>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</si>
  <si>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</si>
  <si>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</si>
  <si>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</si>
  <si>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</si>
  <si>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</si>
  <si>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</si>
  <si>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</si>
  <si>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</si>
  <si>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</si>
  <si>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</si>
  <si>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</si>
  <si>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</si>
  <si>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</si>
  <si>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</si>
  <si>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</si>
  <si>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</si>
  <si>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</si>
  <si>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</si>
  <si>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</si>
  <si>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</si>
  <si>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</si>
  <si>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</si>
  <si>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</si>
  <si>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</si>
  <si>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</si>
  <si>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</si>
  <si>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</si>
  <si>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</si>
  <si>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</si>
  <si>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</si>
  <si>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</si>
  <si>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</si>
  <si>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</si>
  <si>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</si>
  <si>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</si>
  <si>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</si>
  <si>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</si>
  <si>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</si>
  <si>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</si>
  <si>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</si>
  <si>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</si>
  <si>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</si>
  <si>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</si>
  <si>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</si>
  <si>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</si>
  <si>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</si>
  <si>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</si>
  <si>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</si>
  <si>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</si>
  <si>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</si>
  <si>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</si>
  <si>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</si>
  <si>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</si>
  <si>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</si>
  <si>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</si>
  <si>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</si>
  <si>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</si>
  <si>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</si>
  <si>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</si>
  <si>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</si>
  <si>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</si>
  <si>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</si>
  <si>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</si>
  <si>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</si>
  <si>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</si>
  <si>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</si>
  <si>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</si>
  <si>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uMuziwabantu(KZN214)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</si>
  <si>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</si>
  <si>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</si>
  <si>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</si>
  <si>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</si>
  <si>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</si>
  <si>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</si>
  <si>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</si>
  <si>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</si>
  <si>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</si>
  <si>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</si>
  <si>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</si>
  <si>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</si>
  <si>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</si>
  <si>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</si>
  <si>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</si>
  <si>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</si>
  <si>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</si>
  <si>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</si>
  <si>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</si>
  <si>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</si>
  <si>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</si>
  <si>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</si>
  <si>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</si>
  <si>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</si>
  <si>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</si>
  <si>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</si>
  <si>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</si>
  <si>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</si>
  <si>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</si>
  <si>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uMuziwabantu(KZN214)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</si>
  <si>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</si>
  <si>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</si>
  <si>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</si>
  <si>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</si>
  <si>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</si>
  <si>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</si>
  <si>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</si>
  <si>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</si>
  <si>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</si>
  <si>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</si>
  <si>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</si>
  <si>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</si>
  <si>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</si>
  <si>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</si>
  <si>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</si>
  <si>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</si>
  <si>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</si>
  <si>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</si>
  <si>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</si>
  <si>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</si>
  <si>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</si>
  <si>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</si>
  <si>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</si>
  <si>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</si>
  <si>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</si>
  <si>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</si>
  <si>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</si>
  <si>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</si>
  <si>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uMuziwabantu(KZN214)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</si>
  <si>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</si>
  <si>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</si>
  <si>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</si>
  <si>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</si>
  <si>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</si>
  <si>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</si>
  <si>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</si>
  <si>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</si>
  <si>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</si>
  <si>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</si>
  <si>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uMuziwabantu(KZN214)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</si>
  <si>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</si>
  <si>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</si>
  <si>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</si>
  <si>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</si>
  <si>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</si>
  <si>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</si>
  <si>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</si>
  <si>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</si>
  <si>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</si>
  <si>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</si>
  <si>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</si>
  <si>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</si>
  <si>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</si>
  <si>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</si>
  <si>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</si>
  <si>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</si>
  <si>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</si>
  <si>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</si>
  <si>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</si>
  <si>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</si>
  <si>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</si>
  <si>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</si>
  <si>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</si>
  <si>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</si>
  <si>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</si>
  <si>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</si>
  <si>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</si>
  <si>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</si>
  <si>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</si>
  <si>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</si>
  <si>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</si>
  <si>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</si>
  <si>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</si>
  <si>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uMuziwabantu(KZN214)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</si>
  <si>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</si>
  <si>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</si>
  <si>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</si>
  <si>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</si>
  <si>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</si>
  <si>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</si>
  <si>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</si>
  <si>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</si>
  <si>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</si>
  <si>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</si>
  <si>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</si>
  <si>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</si>
  <si>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</si>
  <si>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</si>
  <si>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</si>
  <si>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</si>
  <si>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</si>
  <si>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</si>
  <si>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</si>
  <si>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</si>
  <si>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</si>
  <si>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</si>
  <si>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</si>
  <si>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</si>
  <si>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</si>
  <si>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</si>
  <si>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</si>
  <si>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uMuziwabantu(KZN214)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</si>
  <si>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</si>
  <si>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</si>
  <si>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</si>
  <si>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</si>
  <si>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</si>
  <si>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</si>
  <si>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</si>
  <si>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</si>
  <si>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</si>
  <si>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</si>
  <si>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</si>
  <si>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</si>
  <si>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</si>
  <si>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</si>
  <si>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</si>
  <si>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</si>
  <si>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</si>
  <si>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</si>
  <si>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</si>
  <si>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</si>
  <si>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</si>
  <si>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</si>
  <si>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</si>
  <si>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</si>
  <si>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uMuziwabantu(KZN214)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</si>
  <si>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</si>
  <si>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</si>
  <si>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</si>
  <si>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</si>
  <si>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</si>
  <si>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</si>
  <si>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</si>
  <si>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</si>
  <si>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</si>
  <si>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</si>
  <si>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</si>
  <si>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</si>
  <si>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</si>
  <si>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</si>
  <si>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</si>
  <si>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</si>
  <si>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</si>
  <si>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</si>
  <si>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</si>
  <si>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</si>
  <si>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</si>
  <si>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</si>
  <si>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</si>
  <si>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</si>
  <si>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</si>
  <si>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</si>
  <si>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</si>
  <si>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</si>
  <si>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</si>
  <si>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</si>
  <si>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</si>
  <si>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</si>
  <si>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</si>
  <si>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</si>
  <si>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</si>
  <si>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uMuziwabantu(KZN214)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</si>
  <si>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</si>
  <si>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</si>
  <si>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Kwazulu-Natal: uMuziwabantu(KZN214)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</si>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</sst>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16900764</v>
      </c>
      <c r="C5" s="19">
        <v>0</v>
      </c>
      <c r="D5" s="59">
        <v>15073000</v>
      </c>
      <c r="E5" s="60">
        <v>23642000</v>
      </c>
      <c r="F5" s="60">
        <v>13152000</v>
      </c>
      <c r="G5" s="60">
        <v>1228134</v>
      </c>
      <c r="H5" s="60">
        <v>782052</v>
      </c>
      <c r="I5" s="60">
        <v>15162186</v>
      </c>
      <c r="J5" s="60">
        <v>1337653</v>
      </c>
      <c r="K5" s="60">
        <v>1311000</v>
      </c>
      <c r="L5" s="60">
        <v>-1763000</v>
      </c>
      <c r="M5" s="60">
        <v>885653</v>
      </c>
      <c r="N5" s="60">
        <v>1293362</v>
      </c>
      <c r="O5" s="60">
        <v>1334543</v>
      </c>
      <c r="P5" s="60">
        <v>-6186453</v>
      </c>
      <c r="Q5" s="60">
        <v>-3558548</v>
      </c>
      <c r="R5" s="60">
        <v>0</v>
      </c>
      <c r="S5" s="60">
        <v>0</v>
      </c>
      <c r="T5" s="60">
        <v>0</v>
      </c>
      <c r="U5" s="60">
        <v>0</v>
      </c>
      <c r="V5" s="60">
        <v>12489291</v>
      </c>
      <c r="W5" s="60">
        <v>11304747</v>
      </c>
      <c r="X5" s="60">
        <v>1184544</v>
      </c>
      <c r="Y5" s="61">
        <v>10.48</v>
      </c>
      <c r="Z5" s="62">
        <v>23642000</v>
      </c>
    </row>
    <row r="6" spans="1:26" ht="12.75">
      <c r="A6" s="58" t="s">
        <v>32</v>
      </c>
      <c r="B6" s="19">
        <v>31299364</v>
      </c>
      <c r="C6" s="19">
        <v>0</v>
      </c>
      <c r="D6" s="59">
        <v>36416000</v>
      </c>
      <c r="E6" s="60">
        <v>36016000</v>
      </c>
      <c r="F6" s="60">
        <v>533000</v>
      </c>
      <c r="G6" s="60">
        <v>2756847</v>
      </c>
      <c r="H6" s="60">
        <v>3070098</v>
      </c>
      <c r="I6" s="60">
        <v>6359945</v>
      </c>
      <c r="J6" s="60">
        <v>3079396</v>
      </c>
      <c r="K6" s="60">
        <v>2264686</v>
      </c>
      <c r="L6" s="60">
        <v>-3625000</v>
      </c>
      <c r="M6" s="60">
        <v>1719082</v>
      </c>
      <c r="N6" s="60">
        <v>219332</v>
      </c>
      <c r="O6" s="60">
        <v>231610</v>
      </c>
      <c r="P6" s="60">
        <v>-19044667</v>
      </c>
      <c r="Q6" s="60">
        <v>-18593725</v>
      </c>
      <c r="R6" s="60">
        <v>0</v>
      </c>
      <c r="S6" s="60">
        <v>0</v>
      </c>
      <c r="T6" s="60">
        <v>0</v>
      </c>
      <c r="U6" s="60">
        <v>0</v>
      </c>
      <c r="V6" s="60">
        <v>-10514698</v>
      </c>
      <c r="W6" s="60">
        <v>28813500</v>
      </c>
      <c r="X6" s="60">
        <v>-39328198</v>
      </c>
      <c r="Y6" s="61">
        <v>-136.49</v>
      </c>
      <c r="Z6" s="62">
        <v>36016000</v>
      </c>
    </row>
    <row r="7" spans="1:26" ht="12.75">
      <c r="A7" s="58" t="s">
        <v>33</v>
      </c>
      <c r="B7" s="19">
        <v>10006166</v>
      </c>
      <c r="C7" s="19">
        <v>0</v>
      </c>
      <c r="D7" s="59">
        <v>7416000</v>
      </c>
      <c r="E7" s="60">
        <v>9416000</v>
      </c>
      <c r="F7" s="60">
        <v>335000</v>
      </c>
      <c r="G7" s="60">
        <v>334671</v>
      </c>
      <c r="H7" s="60">
        <v>5654</v>
      </c>
      <c r="I7" s="60">
        <v>675325</v>
      </c>
      <c r="J7" s="60">
        <v>900628</v>
      </c>
      <c r="K7" s="60">
        <v>754201</v>
      </c>
      <c r="L7" s="60">
        <v>-3317000</v>
      </c>
      <c r="M7" s="60">
        <v>-1662171</v>
      </c>
      <c r="N7" s="60">
        <v>623238</v>
      </c>
      <c r="O7" s="60">
        <v>865277</v>
      </c>
      <c r="P7" s="60">
        <v>-8533822</v>
      </c>
      <c r="Q7" s="60">
        <v>-7045307</v>
      </c>
      <c r="R7" s="60">
        <v>0</v>
      </c>
      <c r="S7" s="60">
        <v>0</v>
      </c>
      <c r="T7" s="60">
        <v>0</v>
      </c>
      <c r="U7" s="60">
        <v>0</v>
      </c>
      <c r="V7" s="60">
        <v>-8032153</v>
      </c>
      <c r="W7" s="60">
        <v>5546250</v>
      </c>
      <c r="X7" s="60">
        <v>-13578403</v>
      </c>
      <c r="Y7" s="61">
        <v>-244.82</v>
      </c>
      <c r="Z7" s="62">
        <v>9416000</v>
      </c>
    </row>
    <row r="8" spans="1:26" ht="12.75">
      <c r="A8" s="58" t="s">
        <v>34</v>
      </c>
      <c r="B8" s="19">
        <v>77430871</v>
      </c>
      <c r="C8" s="19">
        <v>0</v>
      </c>
      <c r="D8" s="59">
        <v>87476000</v>
      </c>
      <c r="E8" s="60">
        <v>87664000</v>
      </c>
      <c r="F8" s="60">
        <v>31755000</v>
      </c>
      <c r="G8" s="60">
        <v>33510000</v>
      </c>
      <c r="H8" s="60">
        <v>2253408</v>
      </c>
      <c r="I8" s="60">
        <v>67518408</v>
      </c>
      <c r="J8" s="60">
        <v>33333</v>
      </c>
      <c r="K8" s="60">
        <v>1033600</v>
      </c>
      <c r="L8" s="60">
        <v>26722000</v>
      </c>
      <c r="M8" s="60">
        <v>27788933</v>
      </c>
      <c r="N8" s="60">
        <v>12369764</v>
      </c>
      <c r="O8" s="60">
        <v>0</v>
      </c>
      <c r="P8" s="60">
        <v>44101760</v>
      </c>
      <c r="Q8" s="60">
        <v>56471524</v>
      </c>
      <c r="R8" s="60">
        <v>0</v>
      </c>
      <c r="S8" s="60">
        <v>0</v>
      </c>
      <c r="T8" s="60">
        <v>0</v>
      </c>
      <c r="U8" s="60">
        <v>0</v>
      </c>
      <c r="V8" s="60">
        <v>151778865</v>
      </c>
      <c r="W8" s="60">
        <v>64495503</v>
      </c>
      <c r="X8" s="60">
        <v>87283362</v>
      </c>
      <c r="Y8" s="61">
        <v>135.33</v>
      </c>
      <c r="Z8" s="62">
        <v>87664000</v>
      </c>
    </row>
    <row r="9" spans="1:26" ht="12.75">
      <c r="A9" s="58" t="s">
        <v>35</v>
      </c>
      <c r="B9" s="19">
        <v>13568138</v>
      </c>
      <c r="C9" s="19">
        <v>0</v>
      </c>
      <c r="D9" s="59">
        <v>4724000</v>
      </c>
      <c r="E9" s="60">
        <v>8798000</v>
      </c>
      <c r="F9" s="60">
        <v>174000</v>
      </c>
      <c r="G9" s="60">
        <v>8519797</v>
      </c>
      <c r="H9" s="60">
        <v>388643</v>
      </c>
      <c r="I9" s="60">
        <v>9082440</v>
      </c>
      <c r="J9" s="60">
        <v>551574</v>
      </c>
      <c r="K9" s="60">
        <v>13087</v>
      </c>
      <c r="L9" s="60">
        <v>-2951000</v>
      </c>
      <c r="M9" s="60">
        <v>-2386339</v>
      </c>
      <c r="N9" s="60">
        <v>198445</v>
      </c>
      <c r="O9" s="60">
        <v>12318183</v>
      </c>
      <c r="P9" s="60">
        <v>10415553</v>
      </c>
      <c r="Q9" s="60">
        <v>22932181</v>
      </c>
      <c r="R9" s="60">
        <v>0</v>
      </c>
      <c r="S9" s="60">
        <v>0</v>
      </c>
      <c r="T9" s="60">
        <v>0</v>
      </c>
      <c r="U9" s="60">
        <v>0</v>
      </c>
      <c r="V9" s="60">
        <v>29628282</v>
      </c>
      <c r="W9" s="60">
        <v>3612753</v>
      </c>
      <c r="X9" s="60">
        <v>26015529</v>
      </c>
      <c r="Y9" s="61">
        <v>720.1</v>
      </c>
      <c r="Z9" s="62">
        <v>8798000</v>
      </c>
    </row>
    <row r="10" spans="1:26" ht="22.5">
      <c r="A10" s="63" t="s">
        <v>278</v>
      </c>
      <c r="B10" s="64">
        <f>SUM(B5:B9)</f>
        <v>149205303</v>
      </c>
      <c r="C10" s="64">
        <f>SUM(C5:C9)</f>
        <v>0</v>
      </c>
      <c r="D10" s="65">
        <f aca="true" t="shared" si="0" ref="D10:Z10">SUM(D5:D9)</f>
        <v>151105000</v>
      </c>
      <c r="E10" s="66">
        <f t="shared" si="0"/>
        <v>165536000</v>
      </c>
      <c r="F10" s="66">
        <f t="shared" si="0"/>
        <v>45949000</v>
      </c>
      <c r="G10" s="66">
        <f t="shared" si="0"/>
        <v>46349449</v>
      </c>
      <c r="H10" s="66">
        <f t="shared" si="0"/>
        <v>6499855</v>
      </c>
      <c r="I10" s="66">
        <f t="shared" si="0"/>
        <v>98798304</v>
      </c>
      <c r="J10" s="66">
        <f t="shared" si="0"/>
        <v>5902584</v>
      </c>
      <c r="K10" s="66">
        <f t="shared" si="0"/>
        <v>5376574</v>
      </c>
      <c r="L10" s="66">
        <f t="shared" si="0"/>
        <v>15066000</v>
      </c>
      <c r="M10" s="66">
        <f t="shared" si="0"/>
        <v>26345158</v>
      </c>
      <c r="N10" s="66">
        <f t="shared" si="0"/>
        <v>14704141</v>
      </c>
      <c r="O10" s="66">
        <f t="shared" si="0"/>
        <v>14749613</v>
      </c>
      <c r="P10" s="66">
        <f t="shared" si="0"/>
        <v>20752371</v>
      </c>
      <c r="Q10" s="66">
        <f t="shared" si="0"/>
        <v>50206125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175349587</v>
      </c>
      <c r="W10" s="66">
        <f t="shared" si="0"/>
        <v>113772753</v>
      </c>
      <c r="X10" s="66">
        <f t="shared" si="0"/>
        <v>61576834</v>
      </c>
      <c r="Y10" s="67">
        <f>+IF(W10&lt;&gt;0,(X10/W10)*100,0)</f>
        <v>54.12265448125352</v>
      </c>
      <c r="Z10" s="68">
        <f t="shared" si="0"/>
        <v>165536000</v>
      </c>
    </row>
    <row r="11" spans="1:26" ht="12.75">
      <c r="A11" s="58" t="s">
        <v>37</v>
      </c>
      <c r="B11" s="19">
        <v>44493055</v>
      </c>
      <c r="C11" s="19">
        <v>0</v>
      </c>
      <c r="D11" s="59">
        <v>60735000</v>
      </c>
      <c r="E11" s="60">
        <v>60735000</v>
      </c>
      <c r="F11" s="60">
        <v>6639000</v>
      </c>
      <c r="G11" s="60">
        <v>4273225</v>
      </c>
      <c r="H11" s="60">
        <v>4477176</v>
      </c>
      <c r="I11" s="60">
        <v>15389401</v>
      </c>
      <c r="J11" s="60">
        <v>4231837</v>
      </c>
      <c r="K11" s="60">
        <v>5879000</v>
      </c>
      <c r="L11" s="60">
        <v>7140000</v>
      </c>
      <c r="M11" s="60">
        <v>17250837</v>
      </c>
      <c r="N11" s="60">
        <v>3758640</v>
      </c>
      <c r="O11" s="60">
        <v>3717278</v>
      </c>
      <c r="P11" s="60">
        <v>4761257</v>
      </c>
      <c r="Q11" s="60">
        <v>12237175</v>
      </c>
      <c r="R11" s="60">
        <v>0</v>
      </c>
      <c r="S11" s="60">
        <v>0</v>
      </c>
      <c r="T11" s="60">
        <v>0</v>
      </c>
      <c r="U11" s="60">
        <v>0</v>
      </c>
      <c r="V11" s="60">
        <v>44877413</v>
      </c>
      <c r="W11" s="60">
        <v>45164997</v>
      </c>
      <c r="X11" s="60">
        <v>-287584</v>
      </c>
      <c r="Y11" s="61">
        <v>-0.64</v>
      </c>
      <c r="Z11" s="62">
        <v>60735000</v>
      </c>
    </row>
    <row r="12" spans="1:26" ht="12.75">
      <c r="A12" s="58" t="s">
        <v>38</v>
      </c>
      <c r="B12" s="19">
        <v>6783733</v>
      </c>
      <c r="C12" s="19">
        <v>0</v>
      </c>
      <c r="D12" s="59">
        <v>8646000</v>
      </c>
      <c r="E12" s="60">
        <v>8646000</v>
      </c>
      <c r="F12" s="60">
        <v>731000</v>
      </c>
      <c r="G12" s="60">
        <v>0</v>
      </c>
      <c r="H12" s="60">
        <v>0</v>
      </c>
      <c r="I12" s="60">
        <v>731000</v>
      </c>
      <c r="J12" s="60">
        <v>645205</v>
      </c>
      <c r="K12" s="60">
        <v>691069</v>
      </c>
      <c r="L12" s="60">
        <v>1507000</v>
      </c>
      <c r="M12" s="60">
        <v>2843274</v>
      </c>
      <c r="N12" s="60">
        <v>1534075</v>
      </c>
      <c r="O12" s="60">
        <v>765798</v>
      </c>
      <c r="P12" s="60">
        <v>-1592849</v>
      </c>
      <c r="Q12" s="60">
        <v>707024</v>
      </c>
      <c r="R12" s="60">
        <v>0</v>
      </c>
      <c r="S12" s="60">
        <v>0</v>
      </c>
      <c r="T12" s="60">
        <v>0</v>
      </c>
      <c r="U12" s="60">
        <v>0</v>
      </c>
      <c r="V12" s="60">
        <v>4281298</v>
      </c>
      <c r="W12" s="60">
        <v>6484500</v>
      </c>
      <c r="X12" s="60">
        <v>-2203202</v>
      </c>
      <c r="Y12" s="61">
        <v>-33.98</v>
      </c>
      <c r="Z12" s="62">
        <v>8646000</v>
      </c>
    </row>
    <row r="13" spans="1:26" ht="12.75">
      <c r="A13" s="58" t="s">
        <v>279</v>
      </c>
      <c r="B13" s="19">
        <v>10370543</v>
      </c>
      <c r="C13" s="19">
        <v>0</v>
      </c>
      <c r="D13" s="59">
        <v>10869000</v>
      </c>
      <c r="E13" s="60">
        <v>13869000</v>
      </c>
      <c r="F13" s="60">
        <v>60000</v>
      </c>
      <c r="G13" s="60">
        <v>0</v>
      </c>
      <c r="H13" s="60">
        <v>0</v>
      </c>
      <c r="I13" s="60">
        <v>60000</v>
      </c>
      <c r="J13" s="60">
        <v>0</v>
      </c>
      <c r="K13" s="60">
        <v>0</v>
      </c>
      <c r="L13" s="60">
        <v>-180000</v>
      </c>
      <c r="M13" s="60">
        <v>-180000</v>
      </c>
      <c r="N13" s="60">
        <v>0</v>
      </c>
      <c r="O13" s="60">
        <v>0</v>
      </c>
      <c r="P13" s="60">
        <v>-120000</v>
      </c>
      <c r="Q13" s="60">
        <v>-120000</v>
      </c>
      <c r="R13" s="60">
        <v>0</v>
      </c>
      <c r="S13" s="60">
        <v>0</v>
      </c>
      <c r="T13" s="60">
        <v>0</v>
      </c>
      <c r="U13" s="60">
        <v>0</v>
      </c>
      <c r="V13" s="60">
        <v>-240000</v>
      </c>
      <c r="W13" s="60">
        <v>10086750</v>
      </c>
      <c r="X13" s="60">
        <v>-10326750</v>
      </c>
      <c r="Y13" s="61">
        <v>-102.38</v>
      </c>
      <c r="Z13" s="62">
        <v>13869000</v>
      </c>
    </row>
    <row r="14" spans="1:26" ht="12.75">
      <c r="A14" s="58" t="s">
        <v>40</v>
      </c>
      <c r="B14" s="19">
        <v>0</v>
      </c>
      <c r="C14" s="19">
        <v>0</v>
      </c>
      <c r="D14" s="59">
        <v>897000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643500</v>
      </c>
      <c r="X14" s="60">
        <v>-643500</v>
      </c>
      <c r="Y14" s="61">
        <v>-100</v>
      </c>
      <c r="Z14" s="62">
        <v>0</v>
      </c>
    </row>
    <row r="15" spans="1:26" ht="12.75">
      <c r="A15" s="58" t="s">
        <v>41</v>
      </c>
      <c r="B15" s="19">
        <v>25047668</v>
      </c>
      <c r="C15" s="19">
        <v>0</v>
      </c>
      <c r="D15" s="59">
        <v>32849000</v>
      </c>
      <c r="E15" s="60">
        <v>32260000</v>
      </c>
      <c r="F15" s="60">
        <v>3395000</v>
      </c>
      <c r="G15" s="60">
        <v>3402003</v>
      </c>
      <c r="H15" s="60">
        <v>3592234</v>
      </c>
      <c r="I15" s="60">
        <v>10389237</v>
      </c>
      <c r="J15" s="60">
        <v>38500</v>
      </c>
      <c r="K15" s="60">
        <v>4000000</v>
      </c>
      <c r="L15" s="60">
        <v>6069000</v>
      </c>
      <c r="M15" s="60">
        <v>10107500</v>
      </c>
      <c r="N15" s="60">
        <v>1442020</v>
      </c>
      <c r="O15" s="60">
        <v>2070688</v>
      </c>
      <c r="P15" s="60">
        <v>-36046</v>
      </c>
      <c r="Q15" s="60">
        <v>3476662</v>
      </c>
      <c r="R15" s="60">
        <v>0</v>
      </c>
      <c r="S15" s="60">
        <v>0</v>
      </c>
      <c r="T15" s="60">
        <v>0</v>
      </c>
      <c r="U15" s="60">
        <v>0</v>
      </c>
      <c r="V15" s="60">
        <v>23973399</v>
      </c>
      <c r="W15" s="60">
        <v>25862256</v>
      </c>
      <c r="X15" s="60">
        <v>-1888857</v>
      </c>
      <c r="Y15" s="61">
        <v>-7.3</v>
      </c>
      <c r="Z15" s="62">
        <v>32260000</v>
      </c>
    </row>
    <row r="16" spans="1:26" ht="12.75">
      <c r="A16" s="69" t="s">
        <v>42</v>
      </c>
      <c r="B16" s="19">
        <v>1337400</v>
      </c>
      <c r="C16" s="19">
        <v>0</v>
      </c>
      <c r="D16" s="59">
        <v>2655000</v>
      </c>
      <c r="E16" s="60">
        <v>2655000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50000</v>
      </c>
      <c r="L16" s="60">
        <v>1096000</v>
      </c>
      <c r="M16" s="60">
        <v>1146000</v>
      </c>
      <c r="N16" s="60">
        <v>0</v>
      </c>
      <c r="O16" s="60">
        <v>50000</v>
      </c>
      <c r="P16" s="60">
        <v>-1261910</v>
      </c>
      <c r="Q16" s="60">
        <v>-1211910</v>
      </c>
      <c r="R16" s="60">
        <v>0</v>
      </c>
      <c r="S16" s="60">
        <v>0</v>
      </c>
      <c r="T16" s="60">
        <v>0</v>
      </c>
      <c r="U16" s="60">
        <v>0</v>
      </c>
      <c r="V16" s="60">
        <v>-65910</v>
      </c>
      <c r="W16" s="60">
        <v>1991250</v>
      </c>
      <c r="X16" s="60">
        <v>-2057160</v>
      </c>
      <c r="Y16" s="61">
        <v>-103.31</v>
      </c>
      <c r="Z16" s="62">
        <v>2655000</v>
      </c>
    </row>
    <row r="17" spans="1:26" ht="12.75">
      <c r="A17" s="58" t="s">
        <v>43</v>
      </c>
      <c r="B17" s="19">
        <v>44892757</v>
      </c>
      <c r="C17" s="19">
        <v>0</v>
      </c>
      <c r="D17" s="59">
        <v>44694000</v>
      </c>
      <c r="E17" s="60">
        <v>50565000</v>
      </c>
      <c r="F17" s="60">
        <v>5942000</v>
      </c>
      <c r="G17" s="60">
        <v>6330150</v>
      </c>
      <c r="H17" s="60">
        <v>6748680</v>
      </c>
      <c r="I17" s="60">
        <v>19020830</v>
      </c>
      <c r="J17" s="60">
        <v>2133677</v>
      </c>
      <c r="K17" s="60">
        <v>3689000</v>
      </c>
      <c r="L17" s="60">
        <v>4151000</v>
      </c>
      <c r="M17" s="60">
        <v>9973677</v>
      </c>
      <c r="N17" s="60">
        <v>41982260</v>
      </c>
      <c r="O17" s="60">
        <v>9030281</v>
      </c>
      <c r="P17" s="60">
        <v>45876341</v>
      </c>
      <c r="Q17" s="60">
        <v>96888882</v>
      </c>
      <c r="R17" s="60">
        <v>0</v>
      </c>
      <c r="S17" s="60">
        <v>0</v>
      </c>
      <c r="T17" s="60">
        <v>0</v>
      </c>
      <c r="U17" s="60">
        <v>0</v>
      </c>
      <c r="V17" s="60">
        <v>125883389</v>
      </c>
      <c r="W17" s="60">
        <v>30640500</v>
      </c>
      <c r="X17" s="60">
        <v>95242889</v>
      </c>
      <c r="Y17" s="61">
        <v>310.84</v>
      </c>
      <c r="Z17" s="62">
        <v>50565000</v>
      </c>
    </row>
    <row r="18" spans="1:26" ht="12.75">
      <c r="A18" s="70" t="s">
        <v>44</v>
      </c>
      <c r="B18" s="71">
        <f>SUM(B11:B17)</f>
        <v>132925156</v>
      </c>
      <c r="C18" s="71">
        <f>SUM(C11:C17)</f>
        <v>0</v>
      </c>
      <c r="D18" s="72">
        <f aca="true" t="shared" si="1" ref="D18:Z18">SUM(D11:D17)</f>
        <v>161345000</v>
      </c>
      <c r="E18" s="73">
        <f t="shared" si="1"/>
        <v>168730000</v>
      </c>
      <c r="F18" s="73">
        <f t="shared" si="1"/>
        <v>16767000</v>
      </c>
      <c r="G18" s="73">
        <f t="shared" si="1"/>
        <v>14005378</v>
      </c>
      <c r="H18" s="73">
        <f t="shared" si="1"/>
        <v>14818090</v>
      </c>
      <c r="I18" s="73">
        <f t="shared" si="1"/>
        <v>45590468</v>
      </c>
      <c r="J18" s="73">
        <f t="shared" si="1"/>
        <v>7049219</v>
      </c>
      <c r="K18" s="73">
        <f t="shared" si="1"/>
        <v>14309069</v>
      </c>
      <c r="L18" s="73">
        <f t="shared" si="1"/>
        <v>19783000</v>
      </c>
      <c r="M18" s="73">
        <f t="shared" si="1"/>
        <v>41141288</v>
      </c>
      <c r="N18" s="73">
        <f t="shared" si="1"/>
        <v>48716995</v>
      </c>
      <c r="O18" s="73">
        <f t="shared" si="1"/>
        <v>15634045</v>
      </c>
      <c r="P18" s="73">
        <f t="shared" si="1"/>
        <v>47626793</v>
      </c>
      <c r="Q18" s="73">
        <f t="shared" si="1"/>
        <v>111977833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198709589</v>
      </c>
      <c r="W18" s="73">
        <f t="shared" si="1"/>
        <v>120873753</v>
      </c>
      <c r="X18" s="73">
        <f t="shared" si="1"/>
        <v>77835836</v>
      </c>
      <c r="Y18" s="67">
        <f>+IF(W18&lt;&gt;0,(X18/W18)*100,0)</f>
        <v>64.39432388601354</v>
      </c>
      <c r="Z18" s="74">
        <f t="shared" si="1"/>
        <v>168730000</v>
      </c>
    </row>
    <row r="19" spans="1:26" ht="12.75">
      <c r="A19" s="70" t="s">
        <v>45</v>
      </c>
      <c r="B19" s="75">
        <f>+B10-B18</f>
        <v>16280147</v>
      </c>
      <c r="C19" s="75">
        <f>+C10-C18</f>
        <v>0</v>
      </c>
      <c r="D19" s="76">
        <f aca="true" t="shared" si="2" ref="D19:Z19">+D10-D18</f>
        <v>-10240000</v>
      </c>
      <c r="E19" s="77">
        <f t="shared" si="2"/>
        <v>-3194000</v>
      </c>
      <c r="F19" s="77">
        <f t="shared" si="2"/>
        <v>29182000</v>
      </c>
      <c r="G19" s="77">
        <f t="shared" si="2"/>
        <v>32344071</v>
      </c>
      <c r="H19" s="77">
        <f t="shared" si="2"/>
        <v>-8318235</v>
      </c>
      <c r="I19" s="77">
        <f t="shared" si="2"/>
        <v>53207836</v>
      </c>
      <c r="J19" s="77">
        <f t="shared" si="2"/>
        <v>-1146635</v>
      </c>
      <c r="K19" s="77">
        <f t="shared" si="2"/>
        <v>-8932495</v>
      </c>
      <c r="L19" s="77">
        <f t="shared" si="2"/>
        <v>-4717000</v>
      </c>
      <c r="M19" s="77">
        <f t="shared" si="2"/>
        <v>-14796130</v>
      </c>
      <c r="N19" s="77">
        <f t="shared" si="2"/>
        <v>-34012854</v>
      </c>
      <c r="O19" s="77">
        <f t="shared" si="2"/>
        <v>-884432</v>
      </c>
      <c r="P19" s="77">
        <f t="shared" si="2"/>
        <v>-26874422</v>
      </c>
      <c r="Q19" s="77">
        <f t="shared" si="2"/>
        <v>-61771708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-23360002</v>
      </c>
      <c r="W19" s="77">
        <f>IF(E10=E18,0,W10-W18)</f>
        <v>-7101000</v>
      </c>
      <c r="X19" s="77">
        <f t="shared" si="2"/>
        <v>-16259002</v>
      </c>
      <c r="Y19" s="78">
        <f>+IF(W19&lt;&gt;0,(X19/W19)*100,0)</f>
        <v>228.96777918603016</v>
      </c>
      <c r="Z19" s="79">
        <f t="shared" si="2"/>
        <v>-3194000</v>
      </c>
    </row>
    <row r="20" spans="1:26" ht="12.75">
      <c r="A20" s="58" t="s">
        <v>46</v>
      </c>
      <c r="B20" s="19">
        <v>27159788</v>
      </c>
      <c r="C20" s="19">
        <v>0</v>
      </c>
      <c r="D20" s="59">
        <v>23685000</v>
      </c>
      <c r="E20" s="60">
        <v>23685000</v>
      </c>
      <c r="F20" s="60">
        <v>0</v>
      </c>
      <c r="G20" s="60">
        <v>4293598</v>
      </c>
      <c r="H20" s="60">
        <v>5109000</v>
      </c>
      <c r="I20" s="60">
        <v>9402598</v>
      </c>
      <c r="J20" s="60">
        <v>0</v>
      </c>
      <c r="K20" s="60">
        <v>0</v>
      </c>
      <c r="L20" s="60">
        <v>-7835000</v>
      </c>
      <c r="M20" s="60">
        <v>-7835000</v>
      </c>
      <c r="N20" s="60">
        <v>0</v>
      </c>
      <c r="O20" s="60">
        <v>2845494</v>
      </c>
      <c r="P20" s="60">
        <v>-2845494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1567598</v>
      </c>
      <c r="W20" s="60">
        <v>20000000</v>
      </c>
      <c r="X20" s="60">
        <v>-18432402</v>
      </c>
      <c r="Y20" s="61">
        <v>-92.16</v>
      </c>
      <c r="Z20" s="62">
        <v>23685000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43439935</v>
      </c>
      <c r="C22" s="86">
        <f>SUM(C19:C21)</f>
        <v>0</v>
      </c>
      <c r="D22" s="87">
        <f aca="true" t="shared" si="3" ref="D22:Z22">SUM(D19:D21)</f>
        <v>13445000</v>
      </c>
      <c r="E22" s="88">
        <f t="shared" si="3"/>
        <v>20491000</v>
      </c>
      <c r="F22" s="88">
        <f t="shared" si="3"/>
        <v>29182000</v>
      </c>
      <c r="G22" s="88">
        <f t="shared" si="3"/>
        <v>36637669</v>
      </c>
      <c r="H22" s="88">
        <f t="shared" si="3"/>
        <v>-3209235</v>
      </c>
      <c r="I22" s="88">
        <f t="shared" si="3"/>
        <v>62610434</v>
      </c>
      <c r="J22" s="88">
        <f t="shared" si="3"/>
        <v>-1146635</v>
      </c>
      <c r="K22" s="88">
        <f t="shared" si="3"/>
        <v>-8932495</v>
      </c>
      <c r="L22" s="88">
        <f t="shared" si="3"/>
        <v>-12552000</v>
      </c>
      <c r="M22" s="88">
        <f t="shared" si="3"/>
        <v>-22631130</v>
      </c>
      <c r="N22" s="88">
        <f t="shared" si="3"/>
        <v>-34012854</v>
      </c>
      <c r="O22" s="88">
        <f t="shared" si="3"/>
        <v>1961062</v>
      </c>
      <c r="P22" s="88">
        <f t="shared" si="3"/>
        <v>-29719916</v>
      </c>
      <c r="Q22" s="88">
        <f t="shared" si="3"/>
        <v>-61771708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-21792404</v>
      </c>
      <c r="W22" s="88">
        <f t="shared" si="3"/>
        <v>12899000</v>
      </c>
      <c r="X22" s="88">
        <f t="shared" si="3"/>
        <v>-34691404</v>
      </c>
      <c r="Y22" s="89">
        <f>+IF(W22&lt;&gt;0,(X22/W22)*100,0)</f>
        <v>-268.94646096596637</v>
      </c>
      <c r="Z22" s="90">
        <f t="shared" si="3"/>
        <v>20491000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43439935</v>
      </c>
      <c r="C24" s="75">
        <f>SUM(C22:C23)</f>
        <v>0</v>
      </c>
      <c r="D24" s="76">
        <f aca="true" t="shared" si="4" ref="D24:Z24">SUM(D22:D23)</f>
        <v>13445000</v>
      </c>
      <c r="E24" s="77">
        <f t="shared" si="4"/>
        <v>20491000</v>
      </c>
      <c r="F24" s="77">
        <f t="shared" si="4"/>
        <v>29182000</v>
      </c>
      <c r="G24" s="77">
        <f t="shared" si="4"/>
        <v>36637669</v>
      </c>
      <c r="H24" s="77">
        <f t="shared" si="4"/>
        <v>-3209235</v>
      </c>
      <c r="I24" s="77">
        <f t="shared" si="4"/>
        <v>62610434</v>
      </c>
      <c r="J24" s="77">
        <f t="shared" si="4"/>
        <v>-1146635</v>
      </c>
      <c r="K24" s="77">
        <f t="shared" si="4"/>
        <v>-8932495</v>
      </c>
      <c r="L24" s="77">
        <f t="shared" si="4"/>
        <v>-12552000</v>
      </c>
      <c r="M24" s="77">
        <f t="shared" si="4"/>
        <v>-22631130</v>
      </c>
      <c r="N24" s="77">
        <f t="shared" si="4"/>
        <v>-34012854</v>
      </c>
      <c r="O24" s="77">
        <f t="shared" si="4"/>
        <v>1961062</v>
      </c>
      <c r="P24" s="77">
        <f t="shared" si="4"/>
        <v>-29719916</v>
      </c>
      <c r="Q24" s="77">
        <f t="shared" si="4"/>
        <v>-61771708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-21792404</v>
      </c>
      <c r="W24" s="77">
        <f t="shared" si="4"/>
        <v>12899000</v>
      </c>
      <c r="X24" s="77">
        <f t="shared" si="4"/>
        <v>-34691404</v>
      </c>
      <c r="Y24" s="78">
        <f>+IF(W24&lt;&gt;0,(X24/W24)*100,0)</f>
        <v>-268.94646096596637</v>
      </c>
      <c r="Z24" s="79">
        <f t="shared" si="4"/>
        <v>20491000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30779614</v>
      </c>
      <c r="C27" s="22">
        <v>0</v>
      </c>
      <c r="D27" s="99">
        <v>79111974</v>
      </c>
      <c r="E27" s="100">
        <v>71492000</v>
      </c>
      <c r="F27" s="100">
        <v>2205141</v>
      </c>
      <c r="G27" s="100">
        <v>513000</v>
      </c>
      <c r="H27" s="100">
        <v>4533569</v>
      </c>
      <c r="I27" s="100">
        <v>7251710</v>
      </c>
      <c r="J27" s="100">
        <v>354742</v>
      </c>
      <c r="K27" s="100">
        <v>3259592</v>
      </c>
      <c r="L27" s="100">
        <v>4481926</v>
      </c>
      <c r="M27" s="100">
        <v>8096260</v>
      </c>
      <c r="N27" s="100">
        <v>552236</v>
      </c>
      <c r="O27" s="100">
        <v>8600501</v>
      </c>
      <c r="P27" s="100">
        <v>0</v>
      </c>
      <c r="Q27" s="100">
        <v>9152737</v>
      </c>
      <c r="R27" s="100">
        <v>0</v>
      </c>
      <c r="S27" s="100">
        <v>0</v>
      </c>
      <c r="T27" s="100">
        <v>0</v>
      </c>
      <c r="U27" s="100">
        <v>0</v>
      </c>
      <c r="V27" s="100">
        <v>24500707</v>
      </c>
      <c r="W27" s="100">
        <v>53619000</v>
      </c>
      <c r="X27" s="100">
        <v>-29118293</v>
      </c>
      <c r="Y27" s="101">
        <v>-54.31</v>
      </c>
      <c r="Z27" s="102">
        <v>71492000</v>
      </c>
    </row>
    <row r="28" spans="1:26" ht="12.75">
      <c r="A28" s="103" t="s">
        <v>46</v>
      </c>
      <c r="B28" s="19">
        <v>30779614</v>
      </c>
      <c r="C28" s="19">
        <v>0</v>
      </c>
      <c r="D28" s="59">
        <v>22501000</v>
      </c>
      <c r="E28" s="60">
        <v>22501000</v>
      </c>
      <c r="F28" s="60">
        <v>2205141</v>
      </c>
      <c r="G28" s="60">
        <v>0</v>
      </c>
      <c r="H28" s="60">
        <v>4533569</v>
      </c>
      <c r="I28" s="60">
        <v>6738710</v>
      </c>
      <c r="J28" s="60">
        <v>354741</v>
      </c>
      <c r="K28" s="60">
        <v>3259592</v>
      </c>
      <c r="L28" s="60">
        <v>4481926</v>
      </c>
      <c r="M28" s="60">
        <v>8096259</v>
      </c>
      <c r="N28" s="60">
        <v>552236</v>
      </c>
      <c r="O28" s="60">
        <v>8600501</v>
      </c>
      <c r="P28" s="60">
        <v>0</v>
      </c>
      <c r="Q28" s="60">
        <v>9152737</v>
      </c>
      <c r="R28" s="60">
        <v>0</v>
      </c>
      <c r="S28" s="60">
        <v>0</v>
      </c>
      <c r="T28" s="60">
        <v>0</v>
      </c>
      <c r="U28" s="60">
        <v>0</v>
      </c>
      <c r="V28" s="60">
        <v>23987706</v>
      </c>
      <c r="W28" s="60">
        <v>16875750</v>
      </c>
      <c r="X28" s="60">
        <v>7111956</v>
      </c>
      <c r="Y28" s="61">
        <v>42.14</v>
      </c>
      <c r="Z28" s="62">
        <v>22501000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56610974</v>
      </c>
      <c r="E31" s="60">
        <v>48991000</v>
      </c>
      <c r="F31" s="60">
        <v>0</v>
      </c>
      <c r="G31" s="60">
        <v>513000</v>
      </c>
      <c r="H31" s="60">
        <v>0</v>
      </c>
      <c r="I31" s="60">
        <v>513000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513000</v>
      </c>
      <c r="W31" s="60">
        <v>36743250</v>
      </c>
      <c r="X31" s="60">
        <v>-36230250</v>
      </c>
      <c r="Y31" s="61">
        <v>-98.6</v>
      </c>
      <c r="Z31" s="62">
        <v>48991000</v>
      </c>
    </row>
    <row r="32" spans="1:26" ht="12.75">
      <c r="A32" s="70" t="s">
        <v>54</v>
      </c>
      <c r="B32" s="22">
        <f>SUM(B28:B31)</f>
        <v>30779614</v>
      </c>
      <c r="C32" s="22">
        <f>SUM(C28:C31)</f>
        <v>0</v>
      </c>
      <c r="D32" s="99">
        <f aca="true" t="shared" si="5" ref="D32:Z32">SUM(D28:D31)</f>
        <v>79111974</v>
      </c>
      <c r="E32" s="100">
        <f t="shared" si="5"/>
        <v>71492000</v>
      </c>
      <c r="F32" s="100">
        <f t="shared" si="5"/>
        <v>2205141</v>
      </c>
      <c r="G32" s="100">
        <f t="shared" si="5"/>
        <v>513000</v>
      </c>
      <c r="H32" s="100">
        <f t="shared" si="5"/>
        <v>4533569</v>
      </c>
      <c r="I32" s="100">
        <f t="shared" si="5"/>
        <v>7251710</v>
      </c>
      <c r="J32" s="100">
        <f t="shared" si="5"/>
        <v>354741</v>
      </c>
      <c r="K32" s="100">
        <f t="shared" si="5"/>
        <v>3259592</v>
      </c>
      <c r="L32" s="100">
        <f t="shared" si="5"/>
        <v>4481926</v>
      </c>
      <c r="M32" s="100">
        <f t="shared" si="5"/>
        <v>8096259</v>
      </c>
      <c r="N32" s="100">
        <f t="shared" si="5"/>
        <v>552236</v>
      </c>
      <c r="O32" s="100">
        <f t="shared" si="5"/>
        <v>8600501</v>
      </c>
      <c r="P32" s="100">
        <f t="shared" si="5"/>
        <v>0</v>
      </c>
      <c r="Q32" s="100">
        <f t="shared" si="5"/>
        <v>9152737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24500706</v>
      </c>
      <c r="W32" s="100">
        <f t="shared" si="5"/>
        <v>53619000</v>
      </c>
      <c r="X32" s="100">
        <f t="shared" si="5"/>
        <v>-29118294</v>
      </c>
      <c r="Y32" s="101">
        <f>+IF(W32&lt;&gt;0,(X32/W32)*100,0)</f>
        <v>-54.30592513847703</v>
      </c>
      <c r="Z32" s="102">
        <f t="shared" si="5"/>
        <v>71492000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150585250</v>
      </c>
      <c r="C35" s="19">
        <v>0</v>
      </c>
      <c r="D35" s="59">
        <v>61790000</v>
      </c>
      <c r="E35" s="60">
        <v>103785000</v>
      </c>
      <c r="F35" s="60">
        <v>179900000</v>
      </c>
      <c r="G35" s="60">
        <v>162054000</v>
      </c>
      <c r="H35" s="60">
        <v>149714000</v>
      </c>
      <c r="I35" s="60">
        <v>149714000</v>
      </c>
      <c r="J35" s="60">
        <v>143354553</v>
      </c>
      <c r="K35" s="60">
        <v>281792360</v>
      </c>
      <c r="L35" s="60">
        <v>251274894</v>
      </c>
      <c r="M35" s="60">
        <v>251274894</v>
      </c>
      <c r="N35" s="60">
        <v>225586435</v>
      </c>
      <c r="O35" s="60">
        <v>9566810</v>
      </c>
      <c r="P35" s="60">
        <v>217254588</v>
      </c>
      <c r="Q35" s="60">
        <v>217254588</v>
      </c>
      <c r="R35" s="60">
        <v>0</v>
      </c>
      <c r="S35" s="60">
        <v>0</v>
      </c>
      <c r="T35" s="60">
        <v>0</v>
      </c>
      <c r="U35" s="60">
        <v>0</v>
      </c>
      <c r="V35" s="60">
        <v>217254588</v>
      </c>
      <c r="W35" s="60">
        <v>77838750</v>
      </c>
      <c r="X35" s="60">
        <v>139415838</v>
      </c>
      <c r="Y35" s="61">
        <v>179.11</v>
      </c>
      <c r="Z35" s="62">
        <v>103785000</v>
      </c>
    </row>
    <row r="36" spans="1:26" ht="12.75">
      <c r="A36" s="58" t="s">
        <v>57</v>
      </c>
      <c r="B36" s="19">
        <v>255578480</v>
      </c>
      <c r="C36" s="19">
        <v>0</v>
      </c>
      <c r="D36" s="59">
        <v>268929000</v>
      </c>
      <c r="E36" s="60">
        <v>268929000</v>
      </c>
      <c r="F36" s="60">
        <v>227771000</v>
      </c>
      <c r="G36" s="60">
        <v>216531000</v>
      </c>
      <c r="H36" s="60">
        <v>216531000</v>
      </c>
      <c r="I36" s="60">
        <v>216531000</v>
      </c>
      <c r="J36" s="60">
        <v>203649397</v>
      </c>
      <c r="K36" s="60">
        <v>185574622</v>
      </c>
      <c r="L36" s="60">
        <v>186642850</v>
      </c>
      <c r="M36" s="60">
        <v>186642850</v>
      </c>
      <c r="N36" s="60">
        <v>213270746</v>
      </c>
      <c r="O36" s="60">
        <v>2285002</v>
      </c>
      <c r="P36" s="60">
        <v>249925559</v>
      </c>
      <c r="Q36" s="60">
        <v>249925559</v>
      </c>
      <c r="R36" s="60">
        <v>0</v>
      </c>
      <c r="S36" s="60">
        <v>0</v>
      </c>
      <c r="T36" s="60">
        <v>0</v>
      </c>
      <c r="U36" s="60">
        <v>0</v>
      </c>
      <c r="V36" s="60">
        <v>249925559</v>
      </c>
      <c r="W36" s="60">
        <v>201696750</v>
      </c>
      <c r="X36" s="60">
        <v>48228809</v>
      </c>
      <c r="Y36" s="61">
        <v>23.91</v>
      </c>
      <c r="Z36" s="62">
        <v>268929000</v>
      </c>
    </row>
    <row r="37" spans="1:26" ht="12.75">
      <c r="A37" s="58" t="s">
        <v>58</v>
      </c>
      <c r="B37" s="19">
        <v>17450693</v>
      </c>
      <c r="C37" s="19">
        <v>0</v>
      </c>
      <c r="D37" s="59">
        <v>14262000</v>
      </c>
      <c r="E37" s="60">
        <v>9835000</v>
      </c>
      <c r="F37" s="60">
        <v>11570000</v>
      </c>
      <c r="G37" s="60">
        <v>17135000</v>
      </c>
      <c r="H37" s="60">
        <v>17135000</v>
      </c>
      <c r="I37" s="60">
        <v>17135000</v>
      </c>
      <c r="J37" s="60">
        <v>-5467583</v>
      </c>
      <c r="K37" s="60">
        <v>60213946</v>
      </c>
      <c r="L37" s="60">
        <v>64317251</v>
      </c>
      <c r="M37" s="60">
        <v>64317251</v>
      </c>
      <c r="N37" s="60">
        <v>68697363</v>
      </c>
      <c r="O37" s="60">
        <v>8092441</v>
      </c>
      <c r="P37" s="60">
        <v>18947000</v>
      </c>
      <c r="Q37" s="60">
        <v>18947000</v>
      </c>
      <c r="R37" s="60">
        <v>0</v>
      </c>
      <c r="S37" s="60">
        <v>0</v>
      </c>
      <c r="T37" s="60">
        <v>0</v>
      </c>
      <c r="U37" s="60">
        <v>0</v>
      </c>
      <c r="V37" s="60">
        <v>18947000</v>
      </c>
      <c r="W37" s="60">
        <v>7376250</v>
      </c>
      <c r="X37" s="60">
        <v>11570750</v>
      </c>
      <c r="Y37" s="61">
        <v>156.86</v>
      </c>
      <c r="Z37" s="62">
        <v>9835000</v>
      </c>
    </row>
    <row r="38" spans="1:26" ht="12.75">
      <c r="A38" s="58" t="s">
        <v>59</v>
      </c>
      <c r="B38" s="19">
        <v>5220737</v>
      </c>
      <c r="C38" s="19">
        <v>0</v>
      </c>
      <c r="D38" s="59">
        <v>5698000</v>
      </c>
      <c r="E38" s="60">
        <v>5698000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3440675</v>
      </c>
      <c r="L38" s="60">
        <v>3440675</v>
      </c>
      <c r="M38" s="60">
        <v>3440675</v>
      </c>
      <c r="N38" s="60">
        <v>0</v>
      </c>
      <c r="O38" s="60">
        <v>0</v>
      </c>
      <c r="P38" s="60">
        <v>6400000</v>
      </c>
      <c r="Q38" s="60">
        <v>6400000</v>
      </c>
      <c r="R38" s="60">
        <v>0</v>
      </c>
      <c r="S38" s="60">
        <v>0</v>
      </c>
      <c r="T38" s="60">
        <v>0</v>
      </c>
      <c r="U38" s="60">
        <v>0</v>
      </c>
      <c r="V38" s="60">
        <v>6400000</v>
      </c>
      <c r="W38" s="60">
        <v>4273500</v>
      </c>
      <c r="X38" s="60">
        <v>2126500</v>
      </c>
      <c r="Y38" s="61">
        <v>49.76</v>
      </c>
      <c r="Z38" s="62">
        <v>5698000</v>
      </c>
    </row>
    <row r="39" spans="1:26" ht="12.75">
      <c r="A39" s="58" t="s">
        <v>60</v>
      </c>
      <c r="B39" s="19">
        <v>383492300</v>
      </c>
      <c r="C39" s="19">
        <v>0</v>
      </c>
      <c r="D39" s="59">
        <v>310759000</v>
      </c>
      <c r="E39" s="60">
        <v>357181000</v>
      </c>
      <c r="F39" s="60">
        <v>396101000</v>
      </c>
      <c r="G39" s="60">
        <v>361450000</v>
      </c>
      <c r="H39" s="60">
        <v>349110000</v>
      </c>
      <c r="I39" s="60">
        <v>349110000</v>
      </c>
      <c r="J39" s="60">
        <v>352471533</v>
      </c>
      <c r="K39" s="60">
        <v>403712361</v>
      </c>
      <c r="L39" s="60">
        <v>370159818</v>
      </c>
      <c r="M39" s="60">
        <v>370159818</v>
      </c>
      <c r="N39" s="60">
        <v>370159818</v>
      </c>
      <c r="O39" s="60">
        <v>3759371</v>
      </c>
      <c r="P39" s="60">
        <v>441833147</v>
      </c>
      <c r="Q39" s="60">
        <v>441833147</v>
      </c>
      <c r="R39" s="60">
        <v>0</v>
      </c>
      <c r="S39" s="60">
        <v>0</v>
      </c>
      <c r="T39" s="60">
        <v>0</v>
      </c>
      <c r="U39" s="60">
        <v>0</v>
      </c>
      <c r="V39" s="60">
        <v>441833147</v>
      </c>
      <c r="W39" s="60">
        <v>267885750</v>
      </c>
      <c r="X39" s="60">
        <v>173947397</v>
      </c>
      <c r="Y39" s="61">
        <v>64.93</v>
      </c>
      <c r="Z39" s="62">
        <v>357181000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49190378</v>
      </c>
      <c r="C42" s="19">
        <v>0</v>
      </c>
      <c r="D42" s="59">
        <v>21111000</v>
      </c>
      <c r="E42" s="60">
        <v>238308780</v>
      </c>
      <c r="F42" s="60">
        <v>2568787</v>
      </c>
      <c r="G42" s="60">
        <v>238435</v>
      </c>
      <c r="H42" s="60">
        <v>1990584</v>
      </c>
      <c r="I42" s="60">
        <v>4797806</v>
      </c>
      <c r="J42" s="60">
        <v>6957353</v>
      </c>
      <c r="K42" s="60">
        <v>6901812</v>
      </c>
      <c r="L42" s="60">
        <v>-2928382</v>
      </c>
      <c r="M42" s="60">
        <v>10930783</v>
      </c>
      <c r="N42" s="60">
        <v>-3345962</v>
      </c>
      <c r="O42" s="60">
        <v>5748726</v>
      </c>
      <c r="P42" s="60">
        <v>49025217</v>
      </c>
      <c r="Q42" s="60">
        <v>51427981</v>
      </c>
      <c r="R42" s="60">
        <v>0</v>
      </c>
      <c r="S42" s="60">
        <v>0</v>
      </c>
      <c r="T42" s="60">
        <v>0</v>
      </c>
      <c r="U42" s="60">
        <v>0</v>
      </c>
      <c r="V42" s="60">
        <v>67156570</v>
      </c>
      <c r="W42" s="60">
        <v>178731585</v>
      </c>
      <c r="X42" s="60">
        <v>-111575015</v>
      </c>
      <c r="Y42" s="61">
        <v>-62.43</v>
      </c>
      <c r="Z42" s="62">
        <v>238308780</v>
      </c>
    </row>
    <row r="43" spans="1:26" ht="12.75">
      <c r="A43" s="58" t="s">
        <v>63</v>
      </c>
      <c r="B43" s="19">
        <v>-30833882</v>
      </c>
      <c r="C43" s="19">
        <v>0</v>
      </c>
      <c r="D43" s="59">
        <v>-79111000</v>
      </c>
      <c r="E43" s="60">
        <v>71492004</v>
      </c>
      <c r="F43" s="60">
        <v>-2205141</v>
      </c>
      <c r="G43" s="60">
        <v>-1160732</v>
      </c>
      <c r="H43" s="60">
        <v>-4533568</v>
      </c>
      <c r="I43" s="60">
        <v>-7899441</v>
      </c>
      <c r="J43" s="60">
        <v>-3097864</v>
      </c>
      <c r="K43" s="60">
        <v>-3259592</v>
      </c>
      <c r="L43" s="60">
        <v>-1068228</v>
      </c>
      <c r="M43" s="60">
        <v>-7425684</v>
      </c>
      <c r="N43" s="60">
        <v>-2045245</v>
      </c>
      <c r="O43" s="60">
        <v>-2285002</v>
      </c>
      <c r="P43" s="60">
        <v>-2474190</v>
      </c>
      <c r="Q43" s="60">
        <v>-6804437</v>
      </c>
      <c r="R43" s="60">
        <v>0</v>
      </c>
      <c r="S43" s="60">
        <v>0</v>
      </c>
      <c r="T43" s="60">
        <v>0</v>
      </c>
      <c r="U43" s="60">
        <v>0</v>
      </c>
      <c r="V43" s="60">
        <v>-22129562</v>
      </c>
      <c r="W43" s="60">
        <v>53619003</v>
      </c>
      <c r="X43" s="60">
        <v>-75748565</v>
      </c>
      <c r="Y43" s="61">
        <v>-141.27</v>
      </c>
      <c r="Z43" s="62">
        <v>71492004</v>
      </c>
    </row>
    <row r="44" spans="1:26" ht="12.75">
      <c r="A44" s="58" t="s">
        <v>64</v>
      </c>
      <c r="B44" s="19">
        <v>734511</v>
      </c>
      <c r="C44" s="19">
        <v>0</v>
      </c>
      <c r="D44" s="59">
        <v>-646000</v>
      </c>
      <c r="E44" s="60">
        <v>10082004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7561503</v>
      </c>
      <c r="X44" s="60">
        <v>-7561503</v>
      </c>
      <c r="Y44" s="61">
        <v>-100</v>
      </c>
      <c r="Z44" s="62">
        <v>10082004</v>
      </c>
    </row>
    <row r="45" spans="1:26" ht="12.75">
      <c r="A45" s="70" t="s">
        <v>65</v>
      </c>
      <c r="B45" s="22">
        <v>129931073</v>
      </c>
      <c r="C45" s="22">
        <v>0</v>
      </c>
      <c r="D45" s="99">
        <v>48786000</v>
      </c>
      <c r="E45" s="100">
        <v>319882788</v>
      </c>
      <c r="F45" s="100">
        <v>363646</v>
      </c>
      <c r="G45" s="100">
        <v>-558651</v>
      </c>
      <c r="H45" s="100">
        <v>-3101635</v>
      </c>
      <c r="I45" s="100">
        <v>-3101635</v>
      </c>
      <c r="J45" s="100">
        <v>757854</v>
      </c>
      <c r="K45" s="100">
        <v>4400074</v>
      </c>
      <c r="L45" s="100">
        <v>403464</v>
      </c>
      <c r="M45" s="100">
        <v>403464</v>
      </c>
      <c r="N45" s="100">
        <v>-4987743</v>
      </c>
      <c r="O45" s="100">
        <v>-1524019</v>
      </c>
      <c r="P45" s="100">
        <v>45027008</v>
      </c>
      <c r="Q45" s="100">
        <v>45027008</v>
      </c>
      <c r="R45" s="100">
        <v>0</v>
      </c>
      <c r="S45" s="100">
        <v>0</v>
      </c>
      <c r="T45" s="100">
        <v>0</v>
      </c>
      <c r="U45" s="100">
        <v>0</v>
      </c>
      <c r="V45" s="100">
        <v>45027008</v>
      </c>
      <c r="W45" s="100">
        <v>239912091</v>
      </c>
      <c r="X45" s="100">
        <v>-194885083</v>
      </c>
      <c r="Y45" s="101">
        <v>-81.23</v>
      </c>
      <c r="Z45" s="102">
        <v>319882788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929583</v>
      </c>
      <c r="C49" s="52">
        <v>0</v>
      </c>
      <c r="D49" s="129">
        <v>1195289</v>
      </c>
      <c r="E49" s="54">
        <v>1456147</v>
      </c>
      <c r="F49" s="54">
        <v>0</v>
      </c>
      <c r="G49" s="54">
        <v>0</v>
      </c>
      <c r="H49" s="54">
        <v>0</v>
      </c>
      <c r="I49" s="54">
        <v>1017553</v>
      </c>
      <c r="J49" s="54">
        <v>0</v>
      </c>
      <c r="K49" s="54">
        <v>0</v>
      </c>
      <c r="L49" s="54">
        <v>0</v>
      </c>
      <c r="M49" s="54">
        <v>848892</v>
      </c>
      <c r="N49" s="54">
        <v>0</v>
      </c>
      <c r="O49" s="54">
        <v>0</v>
      </c>
      <c r="P49" s="54">
        <v>0</v>
      </c>
      <c r="Q49" s="54">
        <v>567509</v>
      </c>
      <c r="R49" s="54">
        <v>0</v>
      </c>
      <c r="S49" s="54">
        <v>0</v>
      </c>
      <c r="T49" s="54">
        <v>0</v>
      </c>
      <c r="U49" s="54">
        <v>0</v>
      </c>
      <c r="V49" s="54">
        <v>4511964</v>
      </c>
      <c r="W49" s="54">
        <v>8036081</v>
      </c>
      <c r="X49" s="54">
        <v>18563018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90.00369010856689</v>
      </c>
      <c r="E58" s="7">
        <f t="shared" si="6"/>
        <v>82.08317409232626</v>
      </c>
      <c r="F58" s="7">
        <f t="shared" si="6"/>
        <v>18.616391043465537</v>
      </c>
      <c r="G58" s="7">
        <f t="shared" si="6"/>
        <v>43.149302504047526</v>
      </c>
      <c r="H58" s="7">
        <f t="shared" si="6"/>
        <v>33.10390301519931</v>
      </c>
      <c r="I58" s="7">
        <f t="shared" si="6"/>
        <v>25.743335929901594</v>
      </c>
      <c r="J58" s="7">
        <f t="shared" si="6"/>
        <v>102.15331548280311</v>
      </c>
      <c r="K58" s="7">
        <f t="shared" si="6"/>
        <v>8.563419718621827</v>
      </c>
      <c r="L58" s="7">
        <f t="shared" si="6"/>
        <v>-130.99011981566818</v>
      </c>
      <c r="M58" s="7">
        <f t="shared" si="6"/>
        <v>464.40060987601913</v>
      </c>
      <c r="N58" s="7">
        <f t="shared" si="6"/>
        <v>285.39228687361754</v>
      </c>
      <c r="O58" s="7">
        <f t="shared" si="6"/>
        <v>239.49269324261425</v>
      </c>
      <c r="P58" s="7">
        <f t="shared" si="6"/>
        <v>-3.7163986378725955</v>
      </c>
      <c r="Q58" s="7">
        <f t="shared" si="6"/>
        <v>-40.65326840275036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1392.5206948632533</v>
      </c>
      <c r="W58" s="7">
        <f t="shared" si="6"/>
        <v>91.5465847747535</v>
      </c>
      <c r="X58" s="7">
        <f t="shared" si="6"/>
        <v>0</v>
      </c>
      <c r="Y58" s="7">
        <f t="shared" si="6"/>
        <v>0</v>
      </c>
      <c r="Z58" s="8">
        <f t="shared" si="6"/>
        <v>82.08317409232626</v>
      </c>
    </row>
    <row r="59" spans="1:26" ht="12.7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90.00199031380615</v>
      </c>
      <c r="E59" s="10">
        <f t="shared" si="7"/>
        <v>70.0236697402927</v>
      </c>
      <c r="F59" s="10">
        <f t="shared" si="7"/>
        <v>6.83249067235209</v>
      </c>
      <c r="G59" s="10">
        <f t="shared" si="7"/>
        <v>38.51489248791714</v>
      </c>
      <c r="H59" s="10">
        <f t="shared" si="7"/>
        <v>57.901009140057184</v>
      </c>
      <c r="I59" s="10">
        <f t="shared" si="7"/>
        <v>12.007208282701887</v>
      </c>
      <c r="J59" s="10">
        <f t="shared" si="7"/>
        <v>132.0207856596591</v>
      </c>
      <c r="K59" s="10">
        <f t="shared" si="7"/>
        <v>12.9627765064836</v>
      </c>
      <c r="L59" s="10">
        <f t="shared" si="7"/>
        <v>-232.8856111111111</v>
      </c>
      <c r="M59" s="10">
        <f t="shared" si="7"/>
        <v>722.069326332435</v>
      </c>
      <c r="N59" s="10">
        <f t="shared" si="7"/>
        <v>100</v>
      </c>
      <c r="O59" s="10">
        <f t="shared" si="7"/>
        <v>100</v>
      </c>
      <c r="P59" s="10">
        <f t="shared" si="7"/>
        <v>-15.157134467844498</v>
      </c>
      <c r="Q59" s="10">
        <f t="shared" si="7"/>
        <v>-100.19800210647713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92.70715061738578</v>
      </c>
      <c r="W59" s="10">
        <f t="shared" si="7"/>
        <v>109.83215281155782</v>
      </c>
      <c r="X59" s="10">
        <f t="shared" si="7"/>
        <v>0</v>
      </c>
      <c r="Y59" s="10">
        <f t="shared" si="7"/>
        <v>0</v>
      </c>
      <c r="Z59" s="11">
        <f t="shared" si="7"/>
        <v>70.0236697402927</v>
      </c>
    </row>
    <row r="60" spans="1:26" ht="12.7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90.00439367311071</v>
      </c>
      <c r="E60" s="13">
        <f t="shared" si="7"/>
        <v>89.99940026654821</v>
      </c>
      <c r="F60" s="13">
        <f t="shared" si="7"/>
        <v>308.96904315197</v>
      </c>
      <c r="G60" s="13">
        <f t="shared" si="7"/>
        <v>45.182993470439236</v>
      </c>
      <c r="H60" s="13">
        <f t="shared" si="7"/>
        <v>26.787288223372673</v>
      </c>
      <c r="I60" s="13">
        <f t="shared" si="7"/>
        <v>58.40973467537848</v>
      </c>
      <c r="J60" s="13">
        <f t="shared" si="7"/>
        <v>89.17924164349112</v>
      </c>
      <c r="K60" s="13">
        <f t="shared" si="7"/>
        <v>6.016683990628281</v>
      </c>
      <c r="L60" s="13">
        <f t="shared" si="7"/>
        <v>-80.39373793103448</v>
      </c>
      <c r="M60" s="13">
        <f t="shared" si="7"/>
        <v>337.1982255645746</v>
      </c>
      <c r="N60" s="13">
        <f t="shared" si="7"/>
        <v>1378.6178031477396</v>
      </c>
      <c r="O60" s="13">
        <f t="shared" si="7"/>
        <v>1043.2533137602004</v>
      </c>
      <c r="P60" s="13">
        <f t="shared" si="7"/>
        <v>0</v>
      </c>
      <c r="Q60" s="13">
        <f t="shared" si="7"/>
        <v>-29.25733816112694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-142.19685624827264</v>
      </c>
      <c r="W60" s="13">
        <f t="shared" si="7"/>
        <v>84.37238794315165</v>
      </c>
      <c r="X60" s="13">
        <f t="shared" si="7"/>
        <v>0</v>
      </c>
      <c r="Y60" s="13">
        <f t="shared" si="7"/>
        <v>0</v>
      </c>
      <c r="Z60" s="14">
        <f t="shared" si="7"/>
        <v>89.99940026654821</v>
      </c>
    </row>
    <row r="61" spans="1:26" ht="12.7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90.00117116589564</v>
      </c>
      <c r="E61" s="13">
        <f t="shared" si="7"/>
        <v>89.99978669194762</v>
      </c>
      <c r="F61" s="13">
        <f t="shared" si="7"/>
        <v>0</v>
      </c>
      <c r="G61" s="13">
        <f t="shared" si="7"/>
        <v>44.06378203430907</v>
      </c>
      <c r="H61" s="13">
        <f t="shared" si="7"/>
        <v>25.672920815410876</v>
      </c>
      <c r="I61" s="13">
        <f t="shared" si="7"/>
        <v>62.000415445012436</v>
      </c>
      <c r="J61" s="13">
        <f t="shared" si="7"/>
        <v>87.15906359742782</v>
      </c>
      <c r="K61" s="13">
        <f t="shared" si="7"/>
        <v>5.26265835744277</v>
      </c>
      <c r="L61" s="13">
        <f t="shared" si="7"/>
        <v>-72.35019815059445</v>
      </c>
      <c r="M61" s="13">
        <f t="shared" si="7"/>
        <v>454.03236037925757</v>
      </c>
      <c r="N61" s="13">
        <f t="shared" si="7"/>
        <v>8595.651515151514</v>
      </c>
      <c r="O61" s="13">
        <f t="shared" si="7"/>
        <v>5209.500198797858</v>
      </c>
      <c r="P61" s="13">
        <f t="shared" si="7"/>
        <v>0</v>
      </c>
      <c r="Q61" s="13">
        <f t="shared" si="7"/>
        <v>-28.396906010279764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-123.29980272312969</v>
      </c>
      <c r="W61" s="13">
        <f t="shared" si="7"/>
        <v>84.00445582550738</v>
      </c>
      <c r="X61" s="13">
        <f t="shared" si="7"/>
        <v>0</v>
      </c>
      <c r="Y61" s="13">
        <f t="shared" si="7"/>
        <v>0</v>
      </c>
      <c r="Z61" s="14">
        <f t="shared" si="7"/>
        <v>89.99978669194762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90.05305039787798</v>
      </c>
      <c r="E64" s="13">
        <f t="shared" si="7"/>
        <v>89.99363395225464</v>
      </c>
      <c r="F64" s="13">
        <f t="shared" si="7"/>
        <v>0</v>
      </c>
      <c r="G64" s="13">
        <f t="shared" si="7"/>
        <v>60.41831201666463</v>
      </c>
      <c r="H64" s="13">
        <f t="shared" si="7"/>
        <v>43.80299304731219</v>
      </c>
      <c r="I64" s="13">
        <f t="shared" si="7"/>
        <v>89.05548179888544</v>
      </c>
      <c r="J64" s="13">
        <f t="shared" si="7"/>
        <v>120.30358408234811</v>
      </c>
      <c r="K64" s="13">
        <f t="shared" si="7"/>
        <v>14.293874053976868</v>
      </c>
      <c r="L64" s="13">
        <f t="shared" si="7"/>
        <v>-47.13619302949061</v>
      </c>
      <c r="M64" s="13">
        <f t="shared" si="7"/>
        <v>11363.838812301166</v>
      </c>
      <c r="N64" s="13">
        <f t="shared" si="7"/>
        <v>100.45778502887319</v>
      </c>
      <c r="O64" s="13">
        <f t="shared" si="7"/>
        <v>100</v>
      </c>
      <c r="P64" s="13">
        <f t="shared" si="7"/>
        <v>0</v>
      </c>
      <c r="Q64" s="13">
        <f t="shared" si="7"/>
        <v>-49.424837151103794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-300.44273076122823</v>
      </c>
      <c r="W64" s="13">
        <f t="shared" si="7"/>
        <v>90.27283321892112</v>
      </c>
      <c r="X64" s="13">
        <f t="shared" si="7"/>
        <v>0</v>
      </c>
      <c r="Y64" s="13">
        <f t="shared" si="7"/>
        <v>0</v>
      </c>
      <c r="Z64" s="14">
        <f t="shared" si="7"/>
        <v>89.99363395225464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47041969</v>
      </c>
      <c r="C67" s="24"/>
      <c r="D67" s="25">
        <v>51489000</v>
      </c>
      <c r="E67" s="26">
        <v>59658000</v>
      </c>
      <c r="F67" s="26">
        <v>13666000</v>
      </c>
      <c r="G67" s="26">
        <v>3966618</v>
      </c>
      <c r="H67" s="26">
        <v>3852150</v>
      </c>
      <c r="I67" s="26">
        <v>21484768</v>
      </c>
      <c r="J67" s="26">
        <v>4417049</v>
      </c>
      <c r="K67" s="26">
        <v>3575686</v>
      </c>
      <c r="L67" s="26">
        <v>-5425000</v>
      </c>
      <c r="M67" s="26">
        <v>2567735</v>
      </c>
      <c r="N67" s="26">
        <v>1512694</v>
      </c>
      <c r="O67" s="26">
        <v>1566153</v>
      </c>
      <c r="P67" s="26">
        <v>-25231120</v>
      </c>
      <c r="Q67" s="26">
        <v>-22152273</v>
      </c>
      <c r="R67" s="26"/>
      <c r="S67" s="26"/>
      <c r="T67" s="26"/>
      <c r="U67" s="26"/>
      <c r="V67" s="26">
        <v>1900230</v>
      </c>
      <c r="W67" s="26">
        <v>40118247</v>
      </c>
      <c r="X67" s="26"/>
      <c r="Y67" s="25"/>
      <c r="Z67" s="27">
        <v>59658000</v>
      </c>
    </row>
    <row r="68" spans="1:26" ht="12.75" hidden="1">
      <c r="A68" s="37" t="s">
        <v>31</v>
      </c>
      <c r="B68" s="19">
        <v>15742605</v>
      </c>
      <c r="C68" s="19"/>
      <c r="D68" s="20">
        <v>15073000</v>
      </c>
      <c r="E68" s="21">
        <v>23642000</v>
      </c>
      <c r="F68" s="21">
        <v>13133000</v>
      </c>
      <c r="G68" s="21">
        <v>1209771</v>
      </c>
      <c r="H68" s="21">
        <v>782052</v>
      </c>
      <c r="I68" s="21">
        <v>15124823</v>
      </c>
      <c r="J68" s="21">
        <v>1337653</v>
      </c>
      <c r="K68" s="21">
        <v>1311000</v>
      </c>
      <c r="L68" s="21">
        <v>-1800000</v>
      </c>
      <c r="M68" s="21">
        <v>848653</v>
      </c>
      <c r="N68" s="21">
        <v>1293362</v>
      </c>
      <c r="O68" s="21">
        <v>1334543</v>
      </c>
      <c r="P68" s="21">
        <v>-6186453</v>
      </c>
      <c r="Q68" s="21">
        <v>-3558548</v>
      </c>
      <c r="R68" s="21"/>
      <c r="S68" s="21"/>
      <c r="T68" s="21"/>
      <c r="U68" s="21"/>
      <c r="V68" s="21">
        <v>12414928</v>
      </c>
      <c r="W68" s="21">
        <v>11304747</v>
      </c>
      <c r="X68" s="21"/>
      <c r="Y68" s="20"/>
      <c r="Z68" s="23">
        <v>23642000</v>
      </c>
    </row>
    <row r="69" spans="1:26" ht="12.75" hidden="1">
      <c r="A69" s="38" t="s">
        <v>32</v>
      </c>
      <c r="B69" s="19">
        <v>31299364</v>
      </c>
      <c r="C69" s="19"/>
      <c r="D69" s="20">
        <v>36416000</v>
      </c>
      <c r="E69" s="21">
        <v>36016000</v>
      </c>
      <c r="F69" s="21">
        <v>533000</v>
      </c>
      <c r="G69" s="21">
        <v>2756847</v>
      </c>
      <c r="H69" s="21">
        <v>3070098</v>
      </c>
      <c r="I69" s="21">
        <v>6359945</v>
      </c>
      <c r="J69" s="21">
        <v>3079396</v>
      </c>
      <c r="K69" s="21">
        <v>2264686</v>
      </c>
      <c r="L69" s="21">
        <v>-3625000</v>
      </c>
      <c r="M69" s="21">
        <v>1719082</v>
      </c>
      <c r="N69" s="21">
        <v>219332</v>
      </c>
      <c r="O69" s="21">
        <v>231610</v>
      </c>
      <c r="P69" s="21">
        <v>-19044667</v>
      </c>
      <c r="Q69" s="21">
        <v>-18593725</v>
      </c>
      <c r="R69" s="21"/>
      <c r="S69" s="21"/>
      <c r="T69" s="21"/>
      <c r="U69" s="21"/>
      <c r="V69" s="21">
        <v>-10514698</v>
      </c>
      <c r="W69" s="21">
        <v>28813500</v>
      </c>
      <c r="X69" s="21"/>
      <c r="Y69" s="20"/>
      <c r="Z69" s="23">
        <v>36016000</v>
      </c>
    </row>
    <row r="70" spans="1:26" ht="12.75" hidden="1">
      <c r="A70" s="39" t="s">
        <v>103</v>
      </c>
      <c r="B70" s="19">
        <v>29182596</v>
      </c>
      <c r="C70" s="19"/>
      <c r="D70" s="20">
        <v>34154000</v>
      </c>
      <c r="E70" s="21">
        <v>33754000</v>
      </c>
      <c r="F70" s="21"/>
      <c r="G70" s="21">
        <v>2568184</v>
      </c>
      <c r="H70" s="21">
        <v>2881394</v>
      </c>
      <c r="I70" s="21">
        <v>5449578</v>
      </c>
      <c r="J70" s="21">
        <v>2891705</v>
      </c>
      <c r="K70" s="21">
        <v>2075605</v>
      </c>
      <c r="L70" s="21">
        <v>-3785000</v>
      </c>
      <c r="M70" s="21">
        <v>1182310</v>
      </c>
      <c r="N70" s="21">
        <v>33000</v>
      </c>
      <c r="O70" s="21">
        <v>42757</v>
      </c>
      <c r="P70" s="21">
        <v>-17908654</v>
      </c>
      <c r="Q70" s="21">
        <v>-17832897</v>
      </c>
      <c r="R70" s="21"/>
      <c r="S70" s="21"/>
      <c r="T70" s="21"/>
      <c r="U70" s="21"/>
      <c r="V70" s="21">
        <v>-11201009</v>
      </c>
      <c r="W70" s="21">
        <v>27122247</v>
      </c>
      <c r="X70" s="21"/>
      <c r="Y70" s="20"/>
      <c r="Z70" s="23">
        <v>33754000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>
        <v>37000</v>
      </c>
      <c r="M72" s="21">
        <v>37000</v>
      </c>
      <c r="N72" s="21"/>
      <c r="O72" s="21"/>
      <c r="P72" s="21"/>
      <c r="Q72" s="21"/>
      <c r="R72" s="21"/>
      <c r="S72" s="21"/>
      <c r="T72" s="21"/>
      <c r="U72" s="21"/>
      <c r="V72" s="21">
        <v>37000</v>
      </c>
      <c r="W72" s="21"/>
      <c r="X72" s="21"/>
      <c r="Y72" s="20"/>
      <c r="Z72" s="23"/>
    </row>
    <row r="73" spans="1:26" ht="12.75" hidden="1">
      <c r="A73" s="39" t="s">
        <v>106</v>
      </c>
      <c r="B73" s="19">
        <v>2116768</v>
      </c>
      <c r="C73" s="19"/>
      <c r="D73" s="20">
        <v>2262000</v>
      </c>
      <c r="E73" s="21">
        <v>2262000</v>
      </c>
      <c r="F73" s="21"/>
      <c r="G73" s="21">
        <v>188663</v>
      </c>
      <c r="H73" s="21">
        <v>188704</v>
      </c>
      <c r="I73" s="21">
        <v>377367</v>
      </c>
      <c r="J73" s="21">
        <v>187691</v>
      </c>
      <c r="K73" s="21">
        <v>189081</v>
      </c>
      <c r="L73" s="21">
        <v>-373000</v>
      </c>
      <c r="M73" s="21">
        <v>3772</v>
      </c>
      <c r="N73" s="21">
        <v>186332</v>
      </c>
      <c r="O73" s="21">
        <v>188853</v>
      </c>
      <c r="P73" s="21">
        <v>-1136013</v>
      </c>
      <c r="Q73" s="21">
        <v>-760828</v>
      </c>
      <c r="R73" s="21"/>
      <c r="S73" s="21"/>
      <c r="T73" s="21"/>
      <c r="U73" s="21"/>
      <c r="V73" s="21">
        <v>-379689</v>
      </c>
      <c r="W73" s="21">
        <v>1691253</v>
      </c>
      <c r="X73" s="21"/>
      <c r="Y73" s="20"/>
      <c r="Z73" s="23">
        <v>2262000</v>
      </c>
    </row>
    <row r="74" spans="1:26" ht="12.75" hidden="1">
      <c r="A74" s="39" t="s">
        <v>107</v>
      </c>
      <c r="B74" s="19"/>
      <c r="C74" s="19"/>
      <c r="D74" s="20"/>
      <c r="E74" s="21"/>
      <c r="F74" s="21">
        <v>533000</v>
      </c>
      <c r="G74" s="21"/>
      <c r="H74" s="21"/>
      <c r="I74" s="21">
        <v>533000</v>
      </c>
      <c r="J74" s="21"/>
      <c r="K74" s="21"/>
      <c r="L74" s="21">
        <v>496000</v>
      </c>
      <c r="M74" s="21">
        <v>496000</v>
      </c>
      <c r="N74" s="21"/>
      <c r="O74" s="21"/>
      <c r="P74" s="21"/>
      <c r="Q74" s="21"/>
      <c r="R74" s="21"/>
      <c r="S74" s="21"/>
      <c r="T74" s="21"/>
      <c r="U74" s="21"/>
      <c r="V74" s="21">
        <v>1029000</v>
      </c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287</v>
      </c>
      <c r="B76" s="32">
        <v>47041969</v>
      </c>
      <c r="C76" s="32"/>
      <c r="D76" s="33">
        <v>46342000</v>
      </c>
      <c r="E76" s="34">
        <v>48969180</v>
      </c>
      <c r="F76" s="34">
        <v>2544116</v>
      </c>
      <c r="G76" s="34">
        <v>1711568</v>
      </c>
      <c r="H76" s="34">
        <v>1275212</v>
      </c>
      <c r="I76" s="34">
        <v>5530896</v>
      </c>
      <c r="J76" s="34">
        <v>4512162</v>
      </c>
      <c r="K76" s="34">
        <v>306201</v>
      </c>
      <c r="L76" s="34">
        <v>7106214</v>
      </c>
      <c r="M76" s="34">
        <v>11924577</v>
      </c>
      <c r="N76" s="34">
        <v>4317112</v>
      </c>
      <c r="O76" s="34">
        <v>3750822</v>
      </c>
      <c r="P76" s="34">
        <v>937689</v>
      </c>
      <c r="Q76" s="34">
        <v>9005623</v>
      </c>
      <c r="R76" s="34"/>
      <c r="S76" s="34"/>
      <c r="T76" s="34"/>
      <c r="U76" s="34"/>
      <c r="V76" s="34">
        <v>26461096</v>
      </c>
      <c r="W76" s="34">
        <v>36726885</v>
      </c>
      <c r="X76" s="34"/>
      <c r="Y76" s="33"/>
      <c r="Z76" s="35">
        <v>48969180</v>
      </c>
    </row>
    <row r="77" spans="1:26" ht="12.75" hidden="1">
      <c r="A77" s="37" t="s">
        <v>31</v>
      </c>
      <c r="B77" s="19">
        <v>15742605</v>
      </c>
      <c r="C77" s="19"/>
      <c r="D77" s="20">
        <v>13566000</v>
      </c>
      <c r="E77" s="21">
        <v>16554996</v>
      </c>
      <c r="F77" s="21">
        <v>897311</v>
      </c>
      <c r="G77" s="21">
        <v>465942</v>
      </c>
      <c r="H77" s="21">
        <v>452816</v>
      </c>
      <c r="I77" s="21">
        <v>1816069</v>
      </c>
      <c r="J77" s="21">
        <v>1765980</v>
      </c>
      <c r="K77" s="21">
        <v>169942</v>
      </c>
      <c r="L77" s="21">
        <v>4191941</v>
      </c>
      <c r="M77" s="21">
        <v>6127863</v>
      </c>
      <c r="N77" s="21">
        <v>1293362</v>
      </c>
      <c r="O77" s="21">
        <v>1334543</v>
      </c>
      <c r="P77" s="21">
        <v>937689</v>
      </c>
      <c r="Q77" s="21">
        <v>3565594</v>
      </c>
      <c r="R77" s="21"/>
      <c r="S77" s="21"/>
      <c r="T77" s="21"/>
      <c r="U77" s="21"/>
      <c r="V77" s="21">
        <v>11509526</v>
      </c>
      <c r="W77" s="21">
        <v>12416247</v>
      </c>
      <c r="X77" s="21"/>
      <c r="Y77" s="20"/>
      <c r="Z77" s="23">
        <v>16554996</v>
      </c>
    </row>
    <row r="78" spans="1:26" ht="12.75" hidden="1">
      <c r="A78" s="38" t="s">
        <v>32</v>
      </c>
      <c r="B78" s="19">
        <v>31299364</v>
      </c>
      <c r="C78" s="19"/>
      <c r="D78" s="20">
        <v>32776000</v>
      </c>
      <c r="E78" s="21">
        <v>32414184</v>
      </c>
      <c r="F78" s="21">
        <v>1646805</v>
      </c>
      <c r="G78" s="21">
        <v>1245626</v>
      </c>
      <c r="H78" s="21">
        <v>822396</v>
      </c>
      <c r="I78" s="21">
        <v>3714827</v>
      </c>
      <c r="J78" s="21">
        <v>2746182</v>
      </c>
      <c r="K78" s="21">
        <v>136259</v>
      </c>
      <c r="L78" s="21">
        <v>2914273</v>
      </c>
      <c r="M78" s="21">
        <v>5796714</v>
      </c>
      <c r="N78" s="21">
        <v>3023750</v>
      </c>
      <c r="O78" s="21">
        <v>2416279</v>
      </c>
      <c r="P78" s="21"/>
      <c r="Q78" s="21">
        <v>5440029</v>
      </c>
      <c r="R78" s="21"/>
      <c r="S78" s="21"/>
      <c r="T78" s="21"/>
      <c r="U78" s="21"/>
      <c r="V78" s="21">
        <v>14951570</v>
      </c>
      <c r="W78" s="21">
        <v>24310638</v>
      </c>
      <c r="X78" s="21"/>
      <c r="Y78" s="20"/>
      <c r="Z78" s="23">
        <v>32414184</v>
      </c>
    </row>
    <row r="79" spans="1:26" ht="12.75" hidden="1">
      <c r="A79" s="39" t="s">
        <v>103</v>
      </c>
      <c r="B79" s="19">
        <v>29182596</v>
      </c>
      <c r="C79" s="19"/>
      <c r="D79" s="20">
        <v>30739000</v>
      </c>
      <c r="E79" s="21">
        <v>30378528</v>
      </c>
      <c r="F79" s="21">
        <v>1507384</v>
      </c>
      <c r="G79" s="21">
        <v>1131639</v>
      </c>
      <c r="H79" s="21">
        <v>739738</v>
      </c>
      <c r="I79" s="21">
        <v>3378761</v>
      </c>
      <c r="J79" s="21">
        <v>2520383</v>
      </c>
      <c r="K79" s="21">
        <v>109232</v>
      </c>
      <c r="L79" s="21">
        <v>2738455</v>
      </c>
      <c r="M79" s="21">
        <v>5368070</v>
      </c>
      <c r="N79" s="21">
        <v>2836565</v>
      </c>
      <c r="O79" s="21">
        <v>2227426</v>
      </c>
      <c r="P79" s="21"/>
      <c r="Q79" s="21">
        <v>5063991</v>
      </c>
      <c r="R79" s="21"/>
      <c r="S79" s="21"/>
      <c r="T79" s="21"/>
      <c r="U79" s="21"/>
      <c r="V79" s="21">
        <v>13810822</v>
      </c>
      <c r="W79" s="21">
        <v>22783896</v>
      </c>
      <c r="X79" s="21"/>
      <c r="Y79" s="20"/>
      <c r="Z79" s="23">
        <v>30378528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2116768</v>
      </c>
      <c r="C82" s="19"/>
      <c r="D82" s="20">
        <v>2037000</v>
      </c>
      <c r="E82" s="21">
        <v>2035656</v>
      </c>
      <c r="F82" s="21">
        <v>139421</v>
      </c>
      <c r="G82" s="21">
        <v>113987</v>
      </c>
      <c r="H82" s="21">
        <v>82658</v>
      </c>
      <c r="I82" s="21">
        <v>336066</v>
      </c>
      <c r="J82" s="21">
        <v>225799</v>
      </c>
      <c r="K82" s="21">
        <v>27027</v>
      </c>
      <c r="L82" s="21">
        <v>175818</v>
      </c>
      <c r="M82" s="21">
        <v>428644</v>
      </c>
      <c r="N82" s="21">
        <v>187185</v>
      </c>
      <c r="O82" s="21">
        <v>188853</v>
      </c>
      <c r="P82" s="21"/>
      <c r="Q82" s="21">
        <v>376038</v>
      </c>
      <c r="R82" s="21"/>
      <c r="S82" s="21"/>
      <c r="T82" s="21"/>
      <c r="U82" s="21"/>
      <c r="V82" s="21">
        <v>1140748</v>
      </c>
      <c r="W82" s="21">
        <v>1526742</v>
      </c>
      <c r="X82" s="21"/>
      <c r="Y82" s="20"/>
      <c r="Z82" s="23">
        <v>2035656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7124654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7124654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>
        <v>7124654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7067654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5300741</v>
      </c>
      <c r="Y40" s="345">
        <f t="shared" si="9"/>
        <v>-5300741</v>
      </c>
      <c r="Z40" s="336">
        <f>+IF(X40&lt;&gt;0,+(Y40/X40)*100,0)</f>
        <v>-100</v>
      </c>
      <c r="AA40" s="350">
        <f>SUM(AA41:AA49)</f>
        <v>7067654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>
        <v>7067654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5300741</v>
      </c>
      <c r="Y49" s="53">
        <v>-5300741</v>
      </c>
      <c r="Z49" s="94">
        <v>-100</v>
      </c>
      <c r="AA49" s="95">
        <v>7067654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7124654</v>
      </c>
      <c r="F60" s="264">
        <f t="shared" si="14"/>
        <v>7067654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5300741</v>
      </c>
      <c r="Y60" s="264">
        <f t="shared" si="14"/>
        <v>-5300741</v>
      </c>
      <c r="Z60" s="337">
        <f>+IF(X60&lt;&gt;0,+(Y60/X60)*100,0)</f>
        <v>-100</v>
      </c>
      <c r="AA60" s="232">
        <f>+AA57+AA54+AA51+AA40+AA37+AA34+AA22+AA5</f>
        <v>7067654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145065727</v>
      </c>
      <c r="D5" s="153">
        <f>SUM(D6:D8)</f>
        <v>0</v>
      </c>
      <c r="E5" s="154">
        <f t="shared" si="0"/>
        <v>138374000</v>
      </c>
      <c r="F5" s="100">
        <f t="shared" si="0"/>
        <v>153205000</v>
      </c>
      <c r="G5" s="100">
        <f t="shared" si="0"/>
        <v>45949000</v>
      </c>
      <c r="H5" s="100">
        <f t="shared" si="0"/>
        <v>47886200</v>
      </c>
      <c r="I5" s="100">
        <f t="shared" si="0"/>
        <v>8538757</v>
      </c>
      <c r="J5" s="100">
        <f t="shared" si="0"/>
        <v>102373957</v>
      </c>
      <c r="K5" s="100">
        <f t="shared" si="0"/>
        <v>2482830</v>
      </c>
      <c r="L5" s="100">
        <f t="shared" si="0"/>
        <v>3111888</v>
      </c>
      <c r="M5" s="100">
        <f t="shared" si="0"/>
        <v>-70134000</v>
      </c>
      <c r="N5" s="100">
        <f t="shared" si="0"/>
        <v>-64539282</v>
      </c>
      <c r="O5" s="100">
        <f t="shared" si="0"/>
        <v>2502808</v>
      </c>
      <c r="P5" s="100">
        <f t="shared" si="0"/>
        <v>14518003</v>
      </c>
      <c r="Q5" s="100">
        <f t="shared" si="0"/>
        <v>-15058533</v>
      </c>
      <c r="R5" s="100">
        <f t="shared" si="0"/>
        <v>1962278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39796953</v>
      </c>
      <c r="X5" s="100">
        <f t="shared" si="0"/>
        <v>43639416</v>
      </c>
      <c r="Y5" s="100">
        <f t="shared" si="0"/>
        <v>-3842463</v>
      </c>
      <c r="Z5" s="137">
        <f>+IF(X5&lt;&gt;0,+(Y5/X5)*100,0)</f>
        <v>-8.805028463258994</v>
      </c>
      <c r="AA5" s="153">
        <f>SUM(AA6:AA8)</f>
        <v>153205000</v>
      </c>
    </row>
    <row r="6" spans="1:27" ht="12.75">
      <c r="A6" s="138" t="s">
        <v>75</v>
      </c>
      <c r="B6" s="136"/>
      <c r="C6" s="155"/>
      <c r="D6" s="155"/>
      <c r="E6" s="156">
        <v>123301000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20107083</v>
      </c>
      <c r="Y6" s="60">
        <v>-20107083</v>
      </c>
      <c r="Z6" s="140">
        <v>-100</v>
      </c>
      <c r="AA6" s="155"/>
    </row>
    <row r="7" spans="1:27" ht="12.75">
      <c r="A7" s="138" t="s">
        <v>76</v>
      </c>
      <c r="B7" s="136"/>
      <c r="C7" s="157">
        <v>145065727</v>
      </c>
      <c r="D7" s="157"/>
      <c r="E7" s="158">
        <v>15073000</v>
      </c>
      <c r="F7" s="159">
        <v>153205000</v>
      </c>
      <c r="G7" s="159">
        <v>45949000</v>
      </c>
      <c r="H7" s="159">
        <v>47886200</v>
      </c>
      <c r="I7" s="159">
        <v>8538757</v>
      </c>
      <c r="J7" s="159">
        <v>102373957</v>
      </c>
      <c r="K7" s="159">
        <v>2482830</v>
      </c>
      <c r="L7" s="159">
        <v>3111888</v>
      </c>
      <c r="M7" s="159">
        <v>-70134000</v>
      </c>
      <c r="N7" s="159">
        <v>-64539282</v>
      </c>
      <c r="O7" s="159">
        <v>2502808</v>
      </c>
      <c r="P7" s="159">
        <v>14518003</v>
      </c>
      <c r="Q7" s="159">
        <v>-15058533</v>
      </c>
      <c r="R7" s="159">
        <v>1962278</v>
      </c>
      <c r="S7" s="159"/>
      <c r="T7" s="159"/>
      <c r="U7" s="159"/>
      <c r="V7" s="159"/>
      <c r="W7" s="159">
        <v>39796953</v>
      </c>
      <c r="X7" s="159">
        <v>23532333</v>
      </c>
      <c r="Y7" s="159">
        <v>16264620</v>
      </c>
      <c r="Z7" s="141">
        <v>69.12</v>
      </c>
      <c r="AA7" s="157">
        <v>153205000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18775</v>
      </c>
      <c r="L9" s="100">
        <f t="shared" si="1"/>
        <v>0</v>
      </c>
      <c r="M9" s="100">
        <f t="shared" si="1"/>
        <v>18000</v>
      </c>
      <c r="N9" s="100">
        <f t="shared" si="1"/>
        <v>36775</v>
      </c>
      <c r="O9" s="100">
        <f t="shared" si="1"/>
        <v>0</v>
      </c>
      <c r="P9" s="100">
        <f t="shared" si="1"/>
        <v>0</v>
      </c>
      <c r="Q9" s="100">
        <f t="shared" si="1"/>
        <v>-25000</v>
      </c>
      <c r="R9" s="100">
        <f t="shared" si="1"/>
        <v>-25000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11775</v>
      </c>
      <c r="X9" s="100">
        <f t="shared" si="1"/>
        <v>10677795</v>
      </c>
      <c r="Y9" s="100">
        <f t="shared" si="1"/>
        <v>-10666020</v>
      </c>
      <c r="Z9" s="137">
        <f>+IF(X9&lt;&gt;0,+(Y9/X9)*100,0)</f>
        <v>-99.88972442344136</v>
      </c>
      <c r="AA9" s="153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>
        <v>12742</v>
      </c>
      <c r="L10" s="60"/>
      <c r="M10" s="60">
        <v>18000</v>
      </c>
      <c r="N10" s="60">
        <v>30742</v>
      </c>
      <c r="O10" s="60"/>
      <c r="P10" s="60"/>
      <c r="Q10" s="60">
        <v>-25000</v>
      </c>
      <c r="R10" s="60">
        <v>-25000</v>
      </c>
      <c r="S10" s="60"/>
      <c r="T10" s="60"/>
      <c r="U10" s="60"/>
      <c r="V10" s="60"/>
      <c r="W10" s="60">
        <v>5742</v>
      </c>
      <c r="X10" s="60">
        <v>6282247</v>
      </c>
      <c r="Y10" s="60">
        <v>-6276505</v>
      </c>
      <c r="Z10" s="140">
        <v>-99.91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2270166</v>
      </c>
      <c r="Y11" s="60">
        <v>-2270166</v>
      </c>
      <c r="Z11" s="140">
        <v>-100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>
        <v>6033</v>
      </c>
      <c r="L12" s="60"/>
      <c r="M12" s="60"/>
      <c r="N12" s="60">
        <v>6033</v>
      </c>
      <c r="O12" s="60"/>
      <c r="P12" s="60"/>
      <c r="Q12" s="60"/>
      <c r="R12" s="60"/>
      <c r="S12" s="60"/>
      <c r="T12" s="60"/>
      <c r="U12" s="60"/>
      <c r="V12" s="60"/>
      <c r="W12" s="60">
        <v>6033</v>
      </c>
      <c r="X12" s="60">
        <v>551132</v>
      </c>
      <c r="Y12" s="60">
        <v>-545099</v>
      </c>
      <c r="Z12" s="140">
        <v>-98.91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1574250</v>
      </c>
      <c r="Y13" s="60">
        <v>-1574250</v>
      </c>
      <c r="Z13" s="140">
        <v>-100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321583</v>
      </c>
      <c r="L15" s="100">
        <f t="shared" si="2"/>
        <v>0</v>
      </c>
      <c r="M15" s="100">
        <f t="shared" si="2"/>
        <v>81468000</v>
      </c>
      <c r="N15" s="100">
        <f t="shared" si="2"/>
        <v>81789583</v>
      </c>
      <c r="O15" s="100">
        <f t="shared" si="2"/>
        <v>11982001</v>
      </c>
      <c r="P15" s="100">
        <f t="shared" si="2"/>
        <v>2845494</v>
      </c>
      <c r="Q15" s="100">
        <f t="shared" si="2"/>
        <v>52035077</v>
      </c>
      <c r="R15" s="100">
        <f t="shared" si="2"/>
        <v>66862572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148652155</v>
      </c>
      <c r="X15" s="100">
        <f t="shared" si="2"/>
        <v>11088497</v>
      </c>
      <c r="Y15" s="100">
        <f t="shared" si="2"/>
        <v>137563658</v>
      </c>
      <c r="Z15" s="137">
        <f>+IF(X15&lt;&gt;0,+(Y15/X15)*100,0)</f>
        <v>1240.5978736342715</v>
      </c>
      <c r="AA15" s="153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>
        <v>3388</v>
      </c>
      <c r="L16" s="60"/>
      <c r="M16" s="60"/>
      <c r="N16" s="60">
        <v>3388</v>
      </c>
      <c r="O16" s="60"/>
      <c r="P16" s="60">
        <v>2845494</v>
      </c>
      <c r="Q16" s="60">
        <v>-2845494</v>
      </c>
      <c r="R16" s="60"/>
      <c r="S16" s="60"/>
      <c r="T16" s="60"/>
      <c r="U16" s="60"/>
      <c r="V16" s="60"/>
      <c r="W16" s="60">
        <v>3388</v>
      </c>
      <c r="X16" s="60">
        <v>3208250</v>
      </c>
      <c r="Y16" s="60">
        <v>-3204862</v>
      </c>
      <c r="Z16" s="140">
        <v>-99.89</v>
      </c>
      <c r="AA16" s="155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>
        <v>318195</v>
      </c>
      <c r="L17" s="60"/>
      <c r="M17" s="60">
        <v>81468000</v>
      </c>
      <c r="N17" s="60">
        <v>81786195</v>
      </c>
      <c r="O17" s="60">
        <v>11982001</v>
      </c>
      <c r="P17" s="60"/>
      <c r="Q17" s="60">
        <v>54880571</v>
      </c>
      <c r="R17" s="60">
        <v>66862572</v>
      </c>
      <c r="S17" s="60"/>
      <c r="T17" s="60"/>
      <c r="U17" s="60"/>
      <c r="V17" s="60"/>
      <c r="W17" s="60">
        <v>148648767</v>
      </c>
      <c r="X17" s="60">
        <v>7880247</v>
      </c>
      <c r="Y17" s="60">
        <v>140768520</v>
      </c>
      <c r="Z17" s="140">
        <v>1786.35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31299364</v>
      </c>
      <c r="D19" s="153">
        <f>SUM(D20:D23)</f>
        <v>0</v>
      </c>
      <c r="E19" s="154">
        <f t="shared" si="3"/>
        <v>36416000</v>
      </c>
      <c r="F19" s="100">
        <f t="shared" si="3"/>
        <v>36016000</v>
      </c>
      <c r="G19" s="100">
        <f t="shared" si="3"/>
        <v>0</v>
      </c>
      <c r="H19" s="100">
        <f t="shared" si="3"/>
        <v>2756847</v>
      </c>
      <c r="I19" s="100">
        <f t="shared" si="3"/>
        <v>3070098</v>
      </c>
      <c r="J19" s="100">
        <f t="shared" si="3"/>
        <v>5826945</v>
      </c>
      <c r="K19" s="100">
        <f t="shared" si="3"/>
        <v>3079396</v>
      </c>
      <c r="L19" s="100">
        <f t="shared" si="3"/>
        <v>2264686</v>
      </c>
      <c r="M19" s="100">
        <f t="shared" si="3"/>
        <v>-4121000</v>
      </c>
      <c r="N19" s="100">
        <f t="shared" si="3"/>
        <v>1223082</v>
      </c>
      <c r="O19" s="100">
        <f t="shared" si="3"/>
        <v>219332</v>
      </c>
      <c r="P19" s="100">
        <f t="shared" si="3"/>
        <v>231610</v>
      </c>
      <c r="Q19" s="100">
        <f t="shared" si="3"/>
        <v>-19044667</v>
      </c>
      <c r="R19" s="100">
        <f t="shared" si="3"/>
        <v>-18593725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-11543698</v>
      </c>
      <c r="X19" s="100">
        <f t="shared" si="3"/>
        <v>26451583</v>
      </c>
      <c r="Y19" s="100">
        <f t="shared" si="3"/>
        <v>-37995281</v>
      </c>
      <c r="Z19" s="137">
        <f>+IF(X19&lt;&gt;0,+(Y19/X19)*100,0)</f>
        <v>-143.64085884765385</v>
      </c>
      <c r="AA19" s="153">
        <f>SUM(AA20:AA23)</f>
        <v>36016000</v>
      </c>
    </row>
    <row r="20" spans="1:27" ht="12.75">
      <c r="A20" s="138" t="s">
        <v>89</v>
      </c>
      <c r="B20" s="136"/>
      <c r="C20" s="155">
        <v>29182596</v>
      </c>
      <c r="D20" s="155"/>
      <c r="E20" s="156">
        <v>34154000</v>
      </c>
      <c r="F20" s="60">
        <v>33754000</v>
      </c>
      <c r="G20" s="60"/>
      <c r="H20" s="60">
        <v>2568184</v>
      </c>
      <c r="I20" s="60">
        <v>2881394</v>
      </c>
      <c r="J20" s="60">
        <v>5449578</v>
      </c>
      <c r="K20" s="60">
        <v>2891705</v>
      </c>
      <c r="L20" s="60">
        <v>2075605</v>
      </c>
      <c r="M20" s="60">
        <v>-3785000</v>
      </c>
      <c r="N20" s="60">
        <v>1182310</v>
      </c>
      <c r="O20" s="60">
        <v>33000</v>
      </c>
      <c r="P20" s="60">
        <v>42757</v>
      </c>
      <c r="Q20" s="60">
        <v>-17908654</v>
      </c>
      <c r="R20" s="60">
        <v>-17832897</v>
      </c>
      <c r="S20" s="60"/>
      <c r="T20" s="60"/>
      <c r="U20" s="60"/>
      <c r="V20" s="60"/>
      <c r="W20" s="60">
        <v>-11201009</v>
      </c>
      <c r="X20" s="60">
        <v>22329500</v>
      </c>
      <c r="Y20" s="60">
        <v>-33530509</v>
      </c>
      <c r="Z20" s="140">
        <v>-150.16</v>
      </c>
      <c r="AA20" s="155">
        <v>33754000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>
        <v>37000</v>
      </c>
      <c r="N22" s="159">
        <v>37000</v>
      </c>
      <c r="O22" s="159"/>
      <c r="P22" s="159"/>
      <c r="Q22" s="159"/>
      <c r="R22" s="159"/>
      <c r="S22" s="159"/>
      <c r="T22" s="159"/>
      <c r="U22" s="159"/>
      <c r="V22" s="159"/>
      <c r="W22" s="159">
        <v>37000</v>
      </c>
      <c r="X22" s="159"/>
      <c r="Y22" s="159">
        <v>37000</v>
      </c>
      <c r="Z22" s="141">
        <v>0</v>
      </c>
      <c r="AA22" s="157"/>
    </row>
    <row r="23" spans="1:27" ht="12.75">
      <c r="A23" s="138" t="s">
        <v>92</v>
      </c>
      <c r="B23" s="136"/>
      <c r="C23" s="155">
        <v>2116768</v>
      </c>
      <c r="D23" s="155"/>
      <c r="E23" s="156">
        <v>2262000</v>
      </c>
      <c r="F23" s="60">
        <v>2262000</v>
      </c>
      <c r="G23" s="60"/>
      <c r="H23" s="60">
        <v>188663</v>
      </c>
      <c r="I23" s="60">
        <v>188704</v>
      </c>
      <c r="J23" s="60">
        <v>377367</v>
      </c>
      <c r="K23" s="60">
        <v>187691</v>
      </c>
      <c r="L23" s="60">
        <v>189081</v>
      </c>
      <c r="M23" s="60">
        <v>-373000</v>
      </c>
      <c r="N23" s="60">
        <v>3772</v>
      </c>
      <c r="O23" s="60">
        <v>186332</v>
      </c>
      <c r="P23" s="60">
        <v>188853</v>
      </c>
      <c r="Q23" s="60">
        <v>-1136013</v>
      </c>
      <c r="R23" s="60">
        <v>-760828</v>
      </c>
      <c r="S23" s="60"/>
      <c r="T23" s="60"/>
      <c r="U23" s="60"/>
      <c r="V23" s="60"/>
      <c r="W23" s="60">
        <v>-379689</v>
      </c>
      <c r="X23" s="60">
        <v>4122083</v>
      </c>
      <c r="Y23" s="60">
        <v>-4501772</v>
      </c>
      <c r="Z23" s="140">
        <v>-109.21</v>
      </c>
      <c r="AA23" s="155">
        <v>2262000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1526333</v>
      </c>
      <c r="Y24" s="100">
        <v>-1526333</v>
      </c>
      <c r="Z24" s="137">
        <v>-100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176365091</v>
      </c>
      <c r="D25" s="168">
        <f>+D5+D9+D15+D19+D24</f>
        <v>0</v>
      </c>
      <c r="E25" s="169">
        <f t="shared" si="4"/>
        <v>174790000</v>
      </c>
      <c r="F25" s="73">
        <f t="shared" si="4"/>
        <v>189221000</v>
      </c>
      <c r="G25" s="73">
        <f t="shared" si="4"/>
        <v>45949000</v>
      </c>
      <c r="H25" s="73">
        <f t="shared" si="4"/>
        <v>50643047</v>
      </c>
      <c r="I25" s="73">
        <f t="shared" si="4"/>
        <v>11608855</v>
      </c>
      <c r="J25" s="73">
        <f t="shared" si="4"/>
        <v>108200902</v>
      </c>
      <c r="K25" s="73">
        <f t="shared" si="4"/>
        <v>5902584</v>
      </c>
      <c r="L25" s="73">
        <f t="shared" si="4"/>
        <v>5376574</v>
      </c>
      <c r="M25" s="73">
        <f t="shared" si="4"/>
        <v>7231000</v>
      </c>
      <c r="N25" s="73">
        <f t="shared" si="4"/>
        <v>18510158</v>
      </c>
      <c r="O25" s="73">
        <f t="shared" si="4"/>
        <v>14704141</v>
      </c>
      <c r="P25" s="73">
        <f t="shared" si="4"/>
        <v>17595107</v>
      </c>
      <c r="Q25" s="73">
        <f t="shared" si="4"/>
        <v>17906877</v>
      </c>
      <c r="R25" s="73">
        <f t="shared" si="4"/>
        <v>50206125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176917185</v>
      </c>
      <c r="X25" s="73">
        <f t="shared" si="4"/>
        <v>93383624</v>
      </c>
      <c r="Y25" s="73">
        <f t="shared" si="4"/>
        <v>83533561</v>
      </c>
      <c r="Z25" s="170">
        <f>+IF(X25&lt;&gt;0,+(Y25/X25)*100,0)</f>
        <v>89.45204461116222</v>
      </c>
      <c r="AA25" s="168">
        <f>+AA5+AA9+AA15+AA19+AA24</f>
        <v>189221000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132925156</v>
      </c>
      <c r="D28" s="153">
        <f>SUM(D29:D31)</f>
        <v>0</v>
      </c>
      <c r="E28" s="154">
        <f t="shared" si="5"/>
        <v>161345000</v>
      </c>
      <c r="F28" s="100">
        <f t="shared" si="5"/>
        <v>168730000</v>
      </c>
      <c r="G28" s="100">
        <f t="shared" si="5"/>
        <v>16767000</v>
      </c>
      <c r="H28" s="100">
        <f t="shared" si="5"/>
        <v>14005378</v>
      </c>
      <c r="I28" s="100">
        <f t="shared" si="5"/>
        <v>14818090</v>
      </c>
      <c r="J28" s="100">
        <f t="shared" si="5"/>
        <v>45590468</v>
      </c>
      <c r="K28" s="100">
        <f t="shared" si="5"/>
        <v>2355111</v>
      </c>
      <c r="L28" s="100">
        <f t="shared" si="5"/>
        <v>14309069</v>
      </c>
      <c r="M28" s="100">
        <f t="shared" si="5"/>
        <v>19783000</v>
      </c>
      <c r="N28" s="100">
        <f t="shared" si="5"/>
        <v>36447180</v>
      </c>
      <c r="O28" s="100">
        <f t="shared" si="5"/>
        <v>48716995</v>
      </c>
      <c r="P28" s="100">
        <f t="shared" si="5"/>
        <v>15634045</v>
      </c>
      <c r="Q28" s="100">
        <f t="shared" si="5"/>
        <v>-1481389</v>
      </c>
      <c r="R28" s="100">
        <f t="shared" si="5"/>
        <v>62869651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144907299</v>
      </c>
      <c r="X28" s="100">
        <f t="shared" si="5"/>
        <v>36179999</v>
      </c>
      <c r="Y28" s="100">
        <f t="shared" si="5"/>
        <v>108727300</v>
      </c>
      <c r="Z28" s="137">
        <f>+IF(X28&lt;&gt;0,+(Y28/X28)*100,0)</f>
        <v>300.5176976373051</v>
      </c>
      <c r="AA28" s="153">
        <f>SUM(AA29:AA31)</f>
        <v>168730000</v>
      </c>
    </row>
    <row r="29" spans="1:27" ht="12.75">
      <c r="A29" s="138" t="s">
        <v>75</v>
      </c>
      <c r="B29" s="136"/>
      <c r="C29" s="155"/>
      <c r="D29" s="155"/>
      <c r="E29" s="156">
        <v>161345000</v>
      </c>
      <c r="F29" s="60">
        <v>8646000</v>
      </c>
      <c r="G29" s="60"/>
      <c r="H29" s="60"/>
      <c r="I29" s="60"/>
      <c r="J29" s="60"/>
      <c r="K29" s="60">
        <v>1391083</v>
      </c>
      <c r="L29" s="60">
        <v>691069</v>
      </c>
      <c r="M29" s="60">
        <v>764000</v>
      </c>
      <c r="N29" s="60">
        <v>2846152</v>
      </c>
      <c r="O29" s="60">
        <v>1534075</v>
      </c>
      <c r="P29" s="60">
        <v>765798</v>
      </c>
      <c r="Q29" s="60">
        <v>-1592849</v>
      </c>
      <c r="R29" s="60">
        <v>707024</v>
      </c>
      <c r="S29" s="60"/>
      <c r="T29" s="60"/>
      <c r="U29" s="60"/>
      <c r="V29" s="60"/>
      <c r="W29" s="60">
        <v>3553176</v>
      </c>
      <c r="X29" s="60">
        <v>14845083</v>
      </c>
      <c r="Y29" s="60">
        <v>-11291907</v>
      </c>
      <c r="Z29" s="140">
        <v>-76.06</v>
      </c>
      <c r="AA29" s="155">
        <v>8646000</v>
      </c>
    </row>
    <row r="30" spans="1:27" ht="12.75">
      <c r="A30" s="138" t="s">
        <v>76</v>
      </c>
      <c r="B30" s="136"/>
      <c r="C30" s="157">
        <v>132925156</v>
      </c>
      <c r="D30" s="157"/>
      <c r="E30" s="158"/>
      <c r="F30" s="159">
        <v>160084000</v>
      </c>
      <c r="G30" s="159">
        <v>16767000</v>
      </c>
      <c r="H30" s="159">
        <v>14005378</v>
      </c>
      <c r="I30" s="159">
        <v>14818090</v>
      </c>
      <c r="J30" s="159">
        <v>45590468</v>
      </c>
      <c r="K30" s="159">
        <v>468926</v>
      </c>
      <c r="L30" s="159">
        <v>13301000</v>
      </c>
      <c r="M30" s="159">
        <v>15133000</v>
      </c>
      <c r="N30" s="159">
        <v>28902926</v>
      </c>
      <c r="O30" s="159">
        <v>47182920</v>
      </c>
      <c r="P30" s="159">
        <v>14868247</v>
      </c>
      <c r="Q30" s="159">
        <v>111460</v>
      </c>
      <c r="R30" s="159">
        <v>62162627</v>
      </c>
      <c r="S30" s="159"/>
      <c r="T30" s="159"/>
      <c r="U30" s="159"/>
      <c r="V30" s="159"/>
      <c r="W30" s="159">
        <v>136656021</v>
      </c>
      <c r="X30" s="159">
        <v>21334916</v>
      </c>
      <c r="Y30" s="159">
        <v>115321105</v>
      </c>
      <c r="Z30" s="141">
        <v>540.53</v>
      </c>
      <c r="AA30" s="157">
        <v>160084000</v>
      </c>
    </row>
    <row r="31" spans="1:27" ht="12.75">
      <c r="A31" s="138" t="s">
        <v>77</v>
      </c>
      <c r="B31" s="136"/>
      <c r="C31" s="155"/>
      <c r="D31" s="155"/>
      <c r="E31" s="156"/>
      <c r="F31" s="60"/>
      <c r="G31" s="60"/>
      <c r="H31" s="60"/>
      <c r="I31" s="60"/>
      <c r="J31" s="60"/>
      <c r="K31" s="60">
        <v>495102</v>
      </c>
      <c r="L31" s="60">
        <v>317000</v>
      </c>
      <c r="M31" s="60">
        <v>3886000</v>
      </c>
      <c r="N31" s="60">
        <v>4698102</v>
      </c>
      <c r="O31" s="60"/>
      <c r="P31" s="60"/>
      <c r="Q31" s="60"/>
      <c r="R31" s="60"/>
      <c r="S31" s="60"/>
      <c r="T31" s="60"/>
      <c r="U31" s="60"/>
      <c r="V31" s="60"/>
      <c r="W31" s="60">
        <v>4698102</v>
      </c>
      <c r="X31" s="60"/>
      <c r="Y31" s="60">
        <v>4698102</v>
      </c>
      <c r="Z31" s="140">
        <v>0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0</v>
      </c>
      <c r="H32" s="100">
        <f t="shared" si="6"/>
        <v>0</v>
      </c>
      <c r="I32" s="100">
        <f t="shared" si="6"/>
        <v>0</v>
      </c>
      <c r="J32" s="100">
        <f t="shared" si="6"/>
        <v>0</v>
      </c>
      <c r="K32" s="100">
        <f t="shared" si="6"/>
        <v>1926575</v>
      </c>
      <c r="L32" s="100">
        <f t="shared" si="6"/>
        <v>0</v>
      </c>
      <c r="M32" s="100">
        <f t="shared" si="6"/>
        <v>0</v>
      </c>
      <c r="N32" s="100">
        <f t="shared" si="6"/>
        <v>1926575</v>
      </c>
      <c r="O32" s="100">
        <f t="shared" si="6"/>
        <v>0</v>
      </c>
      <c r="P32" s="100">
        <f t="shared" si="6"/>
        <v>0</v>
      </c>
      <c r="Q32" s="100">
        <f t="shared" si="6"/>
        <v>47146553</v>
      </c>
      <c r="R32" s="100">
        <f t="shared" si="6"/>
        <v>47146553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49073128</v>
      </c>
      <c r="X32" s="100">
        <f t="shared" si="6"/>
        <v>15745833</v>
      </c>
      <c r="Y32" s="100">
        <f t="shared" si="6"/>
        <v>33327295</v>
      </c>
      <c r="Z32" s="137">
        <f>+IF(X32&lt;&gt;0,+(Y32/X32)*100,0)</f>
        <v>211.65787164134153</v>
      </c>
      <c r="AA32" s="153">
        <f>SUM(AA33:AA37)</f>
        <v>0</v>
      </c>
    </row>
    <row r="33" spans="1:27" ht="12.7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>
        <v>1323793</v>
      </c>
      <c r="L33" s="60"/>
      <c r="M33" s="60"/>
      <c r="N33" s="60">
        <v>1323793</v>
      </c>
      <c r="O33" s="60"/>
      <c r="P33" s="60"/>
      <c r="Q33" s="60">
        <v>47146553</v>
      </c>
      <c r="R33" s="60">
        <v>47146553</v>
      </c>
      <c r="S33" s="60"/>
      <c r="T33" s="60"/>
      <c r="U33" s="60"/>
      <c r="V33" s="60"/>
      <c r="W33" s="60">
        <v>48470346</v>
      </c>
      <c r="X33" s="60">
        <v>11661833</v>
      </c>
      <c r="Y33" s="60">
        <v>36808513</v>
      </c>
      <c r="Z33" s="140">
        <v>315.63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>
        <v>578987</v>
      </c>
      <c r="L34" s="60"/>
      <c r="M34" s="60"/>
      <c r="N34" s="60">
        <v>578987</v>
      </c>
      <c r="O34" s="60"/>
      <c r="P34" s="60"/>
      <c r="Q34" s="60"/>
      <c r="R34" s="60"/>
      <c r="S34" s="60"/>
      <c r="T34" s="60"/>
      <c r="U34" s="60"/>
      <c r="V34" s="60"/>
      <c r="W34" s="60">
        <v>578987</v>
      </c>
      <c r="X34" s="60">
        <v>3578000</v>
      </c>
      <c r="Y34" s="60">
        <v>-2999013</v>
      </c>
      <c r="Z34" s="140">
        <v>-83.82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>
        <v>23795</v>
      </c>
      <c r="L35" s="60"/>
      <c r="M35" s="60"/>
      <c r="N35" s="60">
        <v>23795</v>
      </c>
      <c r="O35" s="60"/>
      <c r="P35" s="60"/>
      <c r="Q35" s="60"/>
      <c r="R35" s="60"/>
      <c r="S35" s="60"/>
      <c r="T35" s="60"/>
      <c r="U35" s="60"/>
      <c r="V35" s="60"/>
      <c r="W35" s="60">
        <v>23795</v>
      </c>
      <c r="X35" s="60">
        <v>339000</v>
      </c>
      <c r="Y35" s="60">
        <v>-315205</v>
      </c>
      <c r="Z35" s="140">
        <v>-92.98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>
        <v>167000</v>
      </c>
      <c r="Y36" s="60">
        <v>-167000</v>
      </c>
      <c r="Z36" s="140">
        <v>-100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0</v>
      </c>
      <c r="H38" s="100">
        <f t="shared" si="7"/>
        <v>0</v>
      </c>
      <c r="I38" s="100">
        <f t="shared" si="7"/>
        <v>0</v>
      </c>
      <c r="J38" s="100">
        <f t="shared" si="7"/>
        <v>0</v>
      </c>
      <c r="K38" s="100">
        <f t="shared" si="7"/>
        <v>1341642</v>
      </c>
      <c r="L38" s="100">
        <f t="shared" si="7"/>
        <v>0</v>
      </c>
      <c r="M38" s="100">
        <f t="shared" si="7"/>
        <v>0</v>
      </c>
      <c r="N38" s="100">
        <f t="shared" si="7"/>
        <v>1341642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1341642</v>
      </c>
      <c r="X38" s="100">
        <f t="shared" si="7"/>
        <v>13056000</v>
      </c>
      <c r="Y38" s="100">
        <f t="shared" si="7"/>
        <v>-11714358</v>
      </c>
      <c r="Z38" s="137">
        <f>+IF(X38&lt;&gt;0,+(Y38/X38)*100,0)</f>
        <v>-89.72394301470588</v>
      </c>
      <c r="AA38" s="153">
        <f>SUM(AA39:AA41)</f>
        <v>0</v>
      </c>
    </row>
    <row r="39" spans="1:27" ht="12.7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>
        <v>128962</v>
      </c>
      <c r="L39" s="60"/>
      <c r="M39" s="60"/>
      <c r="N39" s="60">
        <v>128962</v>
      </c>
      <c r="O39" s="60"/>
      <c r="P39" s="60"/>
      <c r="Q39" s="60"/>
      <c r="R39" s="60"/>
      <c r="S39" s="60"/>
      <c r="T39" s="60"/>
      <c r="U39" s="60"/>
      <c r="V39" s="60"/>
      <c r="W39" s="60">
        <v>128962</v>
      </c>
      <c r="X39" s="60">
        <v>4312000</v>
      </c>
      <c r="Y39" s="60">
        <v>-4183038</v>
      </c>
      <c r="Z39" s="140">
        <v>-97.01</v>
      </c>
      <c r="AA39" s="155"/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>
        <v>1212680</v>
      </c>
      <c r="L40" s="60"/>
      <c r="M40" s="60"/>
      <c r="N40" s="60">
        <v>1212680</v>
      </c>
      <c r="O40" s="60"/>
      <c r="P40" s="60"/>
      <c r="Q40" s="60"/>
      <c r="R40" s="60"/>
      <c r="S40" s="60"/>
      <c r="T40" s="60"/>
      <c r="U40" s="60"/>
      <c r="V40" s="60"/>
      <c r="W40" s="60">
        <v>1212680</v>
      </c>
      <c r="X40" s="60">
        <v>8744000</v>
      </c>
      <c r="Y40" s="60">
        <v>-7531320</v>
      </c>
      <c r="Z40" s="140">
        <v>-86.13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1310941</v>
      </c>
      <c r="L42" s="100">
        <f t="shared" si="8"/>
        <v>0</v>
      </c>
      <c r="M42" s="100">
        <f t="shared" si="8"/>
        <v>0</v>
      </c>
      <c r="N42" s="100">
        <f t="shared" si="8"/>
        <v>1310941</v>
      </c>
      <c r="O42" s="100">
        <f t="shared" si="8"/>
        <v>0</v>
      </c>
      <c r="P42" s="100">
        <f t="shared" si="8"/>
        <v>0</v>
      </c>
      <c r="Q42" s="100">
        <f t="shared" si="8"/>
        <v>1961629</v>
      </c>
      <c r="R42" s="100">
        <f t="shared" si="8"/>
        <v>1961629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3272570</v>
      </c>
      <c r="X42" s="100">
        <f t="shared" si="8"/>
        <v>37530250</v>
      </c>
      <c r="Y42" s="100">
        <f t="shared" si="8"/>
        <v>-34257680</v>
      </c>
      <c r="Z42" s="137">
        <f>+IF(X42&lt;&gt;0,+(Y42/X42)*100,0)</f>
        <v>-91.28018065427223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>
        <v>339059</v>
      </c>
      <c r="L43" s="60"/>
      <c r="M43" s="60"/>
      <c r="N43" s="60">
        <v>339059</v>
      </c>
      <c r="O43" s="60"/>
      <c r="P43" s="60"/>
      <c r="Q43" s="60">
        <v>1961629</v>
      </c>
      <c r="R43" s="60">
        <v>1961629</v>
      </c>
      <c r="S43" s="60"/>
      <c r="T43" s="60"/>
      <c r="U43" s="60"/>
      <c r="V43" s="60"/>
      <c r="W43" s="60">
        <v>2300688</v>
      </c>
      <c r="X43" s="60">
        <v>34322000</v>
      </c>
      <c r="Y43" s="60">
        <v>-32021312</v>
      </c>
      <c r="Z43" s="140">
        <v>-93.3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>
        <v>971882</v>
      </c>
      <c r="L46" s="60"/>
      <c r="M46" s="60"/>
      <c r="N46" s="60">
        <v>971882</v>
      </c>
      <c r="O46" s="60"/>
      <c r="P46" s="60"/>
      <c r="Q46" s="60"/>
      <c r="R46" s="60"/>
      <c r="S46" s="60"/>
      <c r="T46" s="60"/>
      <c r="U46" s="60"/>
      <c r="V46" s="60"/>
      <c r="W46" s="60">
        <v>971882</v>
      </c>
      <c r="X46" s="60">
        <v>3208250</v>
      </c>
      <c r="Y46" s="60">
        <v>-2236368</v>
      </c>
      <c r="Z46" s="140">
        <v>-69.71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>
        <v>114950</v>
      </c>
      <c r="L47" s="100"/>
      <c r="M47" s="100"/>
      <c r="N47" s="100">
        <v>114950</v>
      </c>
      <c r="O47" s="100"/>
      <c r="P47" s="100"/>
      <c r="Q47" s="100"/>
      <c r="R47" s="100"/>
      <c r="S47" s="100"/>
      <c r="T47" s="100"/>
      <c r="U47" s="100"/>
      <c r="V47" s="100"/>
      <c r="W47" s="100">
        <v>114950</v>
      </c>
      <c r="X47" s="100">
        <v>4377915</v>
      </c>
      <c r="Y47" s="100">
        <v>-4262965</v>
      </c>
      <c r="Z47" s="137">
        <v>-97.37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132925156</v>
      </c>
      <c r="D48" s="168">
        <f>+D28+D32+D38+D42+D47</f>
        <v>0</v>
      </c>
      <c r="E48" s="169">
        <f t="shared" si="9"/>
        <v>161345000</v>
      </c>
      <c r="F48" s="73">
        <f t="shared" si="9"/>
        <v>168730000</v>
      </c>
      <c r="G48" s="73">
        <f t="shared" si="9"/>
        <v>16767000</v>
      </c>
      <c r="H48" s="73">
        <f t="shared" si="9"/>
        <v>14005378</v>
      </c>
      <c r="I48" s="73">
        <f t="shared" si="9"/>
        <v>14818090</v>
      </c>
      <c r="J48" s="73">
        <f t="shared" si="9"/>
        <v>45590468</v>
      </c>
      <c r="K48" s="73">
        <f t="shared" si="9"/>
        <v>7049219</v>
      </c>
      <c r="L48" s="73">
        <f t="shared" si="9"/>
        <v>14309069</v>
      </c>
      <c r="M48" s="73">
        <f t="shared" si="9"/>
        <v>19783000</v>
      </c>
      <c r="N48" s="73">
        <f t="shared" si="9"/>
        <v>41141288</v>
      </c>
      <c r="O48" s="73">
        <f t="shared" si="9"/>
        <v>48716995</v>
      </c>
      <c r="P48" s="73">
        <f t="shared" si="9"/>
        <v>15634045</v>
      </c>
      <c r="Q48" s="73">
        <f t="shared" si="9"/>
        <v>47626793</v>
      </c>
      <c r="R48" s="73">
        <f t="shared" si="9"/>
        <v>111977833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198709589</v>
      </c>
      <c r="X48" s="73">
        <f t="shared" si="9"/>
        <v>106889997</v>
      </c>
      <c r="Y48" s="73">
        <f t="shared" si="9"/>
        <v>91819592</v>
      </c>
      <c r="Z48" s="170">
        <f>+IF(X48&lt;&gt;0,+(Y48/X48)*100,0)</f>
        <v>85.90101466650803</v>
      </c>
      <c r="AA48" s="168">
        <f>+AA28+AA32+AA38+AA42+AA47</f>
        <v>168730000</v>
      </c>
    </row>
    <row r="49" spans="1:27" ht="12.75">
      <c r="A49" s="148" t="s">
        <v>49</v>
      </c>
      <c r="B49" s="149"/>
      <c r="C49" s="171">
        <f aca="true" t="shared" si="10" ref="C49:Y49">+C25-C48</f>
        <v>43439935</v>
      </c>
      <c r="D49" s="171">
        <f>+D25-D48</f>
        <v>0</v>
      </c>
      <c r="E49" s="172">
        <f t="shared" si="10"/>
        <v>13445000</v>
      </c>
      <c r="F49" s="173">
        <f t="shared" si="10"/>
        <v>20491000</v>
      </c>
      <c r="G49" s="173">
        <f t="shared" si="10"/>
        <v>29182000</v>
      </c>
      <c r="H49" s="173">
        <f t="shared" si="10"/>
        <v>36637669</v>
      </c>
      <c r="I49" s="173">
        <f t="shared" si="10"/>
        <v>-3209235</v>
      </c>
      <c r="J49" s="173">
        <f t="shared" si="10"/>
        <v>62610434</v>
      </c>
      <c r="K49" s="173">
        <f t="shared" si="10"/>
        <v>-1146635</v>
      </c>
      <c r="L49" s="173">
        <f t="shared" si="10"/>
        <v>-8932495</v>
      </c>
      <c r="M49" s="173">
        <f t="shared" si="10"/>
        <v>-12552000</v>
      </c>
      <c r="N49" s="173">
        <f t="shared" si="10"/>
        <v>-22631130</v>
      </c>
      <c r="O49" s="173">
        <f t="shared" si="10"/>
        <v>-34012854</v>
      </c>
      <c r="P49" s="173">
        <f t="shared" si="10"/>
        <v>1961062</v>
      </c>
      <c r="Q49" s="173">
        <f t="shared" si="10"/>
        <v>-29719916</v>
      </c>
      <c r="R49" s="173">
        <f t="shared" si="10"/>
        <v>-61771708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-21792404</v>
      </c>
      <c r="X49" s="173">
        <f>IF(F25=F48,0,X25-X48)</f>
        <v>-13506373</v>
      </c>
      <c r="Y49" s="173">
        <f t="shared" si="10"/>
        <v>-8286031</v>
      </c>
      <c r="Z49" s="174">
        <f>+IF(X49&lt;&gt;0,+(Y49/X49)*100,0)</f>
        <v>61.34904611326816</v>
      </c>
      <c r="AA49" s="171">
        <f>+AA25-AA48</f>
        <v>20491000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15742605</v>
      </c>
      <c r="D5" s="155">
        <v>0</v>
      </c>
      <c r="E5" s="156">
        <v>15073000</v>
      </c>
      <c r="F5" s="60">
        <v>23642000</v>
      </c>
      <c r="G5" s="60">
        <v>13133000</v>
      </c>
      <c r="H5" s="60">
        <v>1209771</v>
      </c>
      <c r="I5" s="60">
        <v>782052</v>
      </c>
      <c r="J5" s="60">
        <v>15124823</v>
      </c>
      <c r="K5" s="60">
        <v>1337653</v>
      </c>
      <c r="L5" s="60">
        <v>1311000</v>
      </c>
      <c r="M5" s="60">
        <v>-1800000</v>
      </c>
      <c r="N5" s="60">
        <v>848653</v>
      </c>
      <c r="O5" s="60">
        <v>1293362</v>
      </c>
      <c r="P5" s="60">
        <v>1334543</v>
      </c>
      <c r="Q5" s="60">
        <v>-6186453</v>
      </c>
      <c r="R5" s="60">
        <v>-3558548</v>
      </c>
      <c r="S5" s="60">
        <v>0</v>
      </c>
      <c r="T5" s="60">
        <v>0</v>
      </c>
      <c r="U5" s="60">
        <v>0</v>
      </c>
      <c r="V5" s="60">
        <v>0</v>
      </c>
      <c r="W5" s="60">
        <v>12414928</v>
      </c>
      <c r="X5" s="60">
        <v>11304747</v>
      </c>
      <c r="Y5" s="60">
        <v>1110181</v>
      </c>
      <c r="Z5" s="140">
        <v>9.82</v>
      </c>
      <c r="AA5" s="155">
        <v>23642000</v>
      </c>
    </row>
    <row r="6" spans="1:27" ht="12.75">
      <c r="A6" s="181" t="s">
        <v>102</v>
      </c>
      <c r="B6" s="182"/>
      <c r="C6" s="155">
        <v>1158159</v>
      </c>
      <c r="D6" s="155">
        <v>0</v>
      </c>
      <c r="E6" s="156">
        <v>0</v>
      </c>
      <c r="F6" s="60">
        <v>0</v>
      </c>
      <c r="G6" s="60">
        <v>19000</v>
      </c>
      <c r="H6" s="60">
        <v>18363</v>
      </c>
      <c r="I6" s="60">
        <v>0</v>
      </c>
      <c r="J6" s="60">
        <v>37363</v>
      </c>
      <c r="K6" s="60">
        <v>0</v>
      </c>
      <c r="L6" s="60">
        <v>0</v>
      </c>
      <c r="M6" s="60">
        <v>37000</v>
      </c>
      <c r="N6" s="60">
        <v>37000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74363</v>
      </c>
      <c r="X6" s="60"/>
      <c r="Y6" s="60">
        <v>74363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29182596</v>
      </c>
      <c r="D7" s="155">
        <v>0</v>
      </c>
      <c r="E7" s="156">
        <v>34154000</v>
      </c>
      <c r="F7" s="60">
        <v>33754000</v>
      </c>
      <c r="G7" s="60">
        <v>0</v>
      </c>
      <c r="H7" s="60">
        <v>2568184</v>
      </c>
      <c r="I7" s="60">
        <v>2881394</v>
      </c>
      <c r="J7" s="60">
        <v>5449578</v>
      </c>
      <c r="K7" s="60">
        <v>2891705</v>
      </c>
      <c r="L7" s="60">
        <v>2075605</v>
      </c>
      <c r="M7" s="60">
        <v>-3785000</v>
      </c>
      <c r="N7" s="60">
        <v>1182310</v>
      </c>
      <c r="O7" s="60">
        <v>33000</v>
      </c>
      <c r="P7" s="60">
        <v>42757</v>
      </c>
      <c r="Q7" s="60">
        <v>-17908654</v>
      </c>
      <c r="R7" s="60">
        <v>-17832897</v>
      </c>
      <c r="S7" s="60">
        <v>0</v>
      </c>
      <c r="T7" s="60">
        <v>0</v>
      </c>
      <c r="U7" s="60">
        <v>0</v>
      </c>
      <c r="V7" s="60">
        <v>0</v>
      </c>
      <c r="W7" s="60">
        <v>-11201009</v>
      </c>
      <c r="X7" s="60">
        <v>27122247</v>
      </c>
      <c r="Y7" s="60">
        <v>-38323256</v>
      </c>
      <c r="Z7" s="140">
        <v>-141.3</v>
      </c>
      <c r="AA7" s="155">
        <v>33754000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37000</v>
      </c>
      <c r="N9" s="60">
        <v>37000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37000</v>
      </c>
      <c r="X9" s="60"/>
      <c r="Y9" s="60">
        <v>37000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2116768</v>
      </c>
      <c r="D10" s="155">
        <v>0</v>
      </c>
      <c r="E10" s="156">
        <v>2262000</v>
      </c>
      <c r="F10" s="54">
        <v>2262000</v>
      </c>
      <c r="G10" s="54">
        <v>0</v>
      </c>
      <c r="H10" s="54">
        <v>188663</v>
      </c>
      <c r="I10" s="54">
        <v>188704</v>
      </c>
      <c r="J10" s="54">
        <v>377367</v>
      </c>
      <c r="K10" s="54">
        <v>187691</v>
      </c>
      <c r="L10" s="54">
        <v>189081</v>
      </c>
      <c r="M10" s="54">
        <v>-373000</v>
      </c>
      <c r="N10" s="54">
        <v>3772</v>
      </c>
      <c r="O10" s="54">
        <v>186332</v>
      </c>
      <c r="P10" s="54">
        <v>188853</v>
      </c>
      <c r="Q10" s="54">
        <v>-1136013</v>
      </c>
      <c r="R10" s="54">
        <v>-760828</v>
      </c>
      <c r="S10" s="54">
        <v>0</v>
      </c>
      <c r="T10" s="54">
        <v>0</v>
      </c>
      <c r="U10" s="54">
        <v>0</v>
      </c>
      <c r="V10" s="54">
        <v>0</v>
      </c>
      <c r="W10" s="54">
        <v>-379689</v>
      </c>
      <c r="X10" s="54">
        <v>1691253</v>
      </c>
      <c r="Y10" s="54">
        <v>-2070942</v>
      </c>
      <c r="Z10" s="184">
        <v>-122.45</v>
      </c>
      <c r="AA10" s="130">
        <v>2262000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533000</v>
      </c>
      <c r="H11" s="60">
        <v>0</v>
      </c>
      <c r="I11" s="60">
        <v>0</v>
      </c>
      <c r="J11" s="60">
        <v>533000</v>
      </c>
      <c r="K11" s="60">
        <v>0</v>
      </c>
      <c r="L11" s="60">
        <v>0</v>
      </c>
      <c r="M11" s="60">
        <v>496000</v>
      </c>
      <c r="N11" s="60">
        <v>496000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1029000</v>
      </c>
      <c r="X11" s="60"/>
      <c r="Y11" s="60">
        <v>1029000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82188</v>
      </c>
      <c r="D12" s="155">
        <v>0</v>
      </c>
      <c r="E12" s="156">
        <v>81000</v>
      </c>
      <c r="F12" s="60">
        <v>81000</v>
      </c>
      <c r="G12" s="60">
        <v>0</v>
      </c>
      <c r="H12" s="60">
        <v>0</v>
      </c>
      <c r="I12" s="60">
        <v>0</v>
      </c>
      <c r="J12" s="60">
        <v>0</v>
      </c>
      <c r="K12" s="60">
        <v>16408</v>
      </c>
      <c r="L12" s="60">
        <v>2709</v>
      </c>
      <c r="M12" s="60">
        <v>-3000</v>
      </c>
      <c r="N12" s="60">
        <v>16117</v>
      </c>
      <c r="O12" s="60">
        <v>6262</v>
      </c>
      <c r="P12" s="60">
        <v>0</v>
      </c>
      <c r="Q12" s="60">
        <v>-26505</v>
      </c>
      <c r="R12" s="60">
        <v>-20243</v>
      </c>
      <c r="S12" s="60">
        <v>0</v>
      </c>
      <c r="T12" s="60">
        <v>0</v>
      </c>
      <c r="U12" s="60">
        <v>0</v>
      </c>
      <c r="V12" s="60">
        <v>0</v>
      </c>
      <c r="W12" s="60">
        <v>-4126</v>
      </c>
      <c r="X12" s="60">
        <v>123003</v>
      </c>
      <c r="Y12" s="60">
        <v>-127129</v>
      </c>
      <c r="Z12" s="140">
        <v>-103.35</v>
      </c>
      <c r="AA12" s="155">
        <v>81000</v>
      </c>
    </row>
    <row r="13" spans="1:27" ht="12.75">
      <c r="A13" s="181" t="s">
        <v>109</v>
      </c>
      <c r="B13" s="185"/>
      <c r="C13" s="155">
        <v>10006166</v>
      </c>
      <c r="D13" s="155">
        <v>0</v>
      </c>
      <c r="E13" s="156">
        <v>7416000</v>
      </c>
      <c r="F13" s="60">
        <v>9416000</v>
      </c>
      <c r="G13" s="60">
        <v>335000</v>
      </c>
      <c r="H13" s="60">
        <v>334671</v>
      </c>
      <c r="I13" s="60">
        <v>5654</v>
      </c>
      <c r="J13" s="60">
        <v>675325</v>
      </c>
      <c r="K13" s="60">
        <v>900628</v>
      </c>
      <c r="L13" s="60">
        <v>754201</v>
      </c>
      <c r="M13" s="60">
        <v>-3317000</v>
      </c>
      <c r="N13" s="60">
        <v>-1662171</v>
      </c>
      <c r="O13" s="60">
        <v>623238</v>
      </c>
      <c r="P13" s="60">
        <v>865277</v>
      </c>
      <c r="Q13" s="60">
        <v>-8533822</v>
      </c>
      <c r="R13" s="60">
        <v>-7045307</v>
      </c>
      <c r="S13" s="60">
        <v>0</v>
      </c>
      <c r="T13" s="60">
        <v>0</v>
      </c>
      <c r="U13" s="60">
        <v>0</v>
      </c>
      <c r="V13" s="60">
        <v>0</v>
      </c>
      <c r="W13" s="60">
        <v>-8032153</v>
      </c>
      <c r="X13" s="60">
        <v>5546250</v>
      </c>
      <c r="Y13" s="60">
        <v>-13578403</v>
      </c>
      <c r="Z13" s="140">
        <v>-244.82</v>
      </c>
      <c r="AA13" s="155">
        <v>9416000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456095</v>
      </c>
      <c r="D16" s="155">
        <v>0</v>
      </c>
      <c r="E16" s="156">
        <v>825000</v>
      </c>
      <c r="F16" s="60">
        <v>825000</v>
      </c>
      <c r="G16" s="60">
        <v>1000</v>
      </c>
      <c r="H16" s="60">
        <v>0</v>
      </c>
      <c r="I16" s="60">
        <v>224538</v>
      </c>
      <c r="J16" s="60">
        <v>225538</v>
      </c>
      <c r="K16" s="60">
        <v>5500</v>
      </c>
      <c r="L16" s="60">
        <v>1000</v>
      </c>
      <c r="M16" s="60">
        <v>242000</v>
      </c>
      <c r="N16" s="60">
        <v>248500</v>
      </c>
      <c r="O16" s="60">
        <v>1750</v>
      </c>
      <c r="P16" s="60">
        <v>0</v>
      </c>
      <c r="Q16" s="60">
        <v>-173316</v>
      </c>
      <c r="R16" s="60">
        <v>-171566</v>
      </c>
      <c r="S16" s="60">
        <v>0</v>
      </c>
      <c r="T16" s="60">
        <v>0</v>
      </c>
      <c r="U16" s="60">
        <v>0</v>
      </c>
      <c r="V16" s="60">
        <v>0</v>
      </c>
      <c r="W16" s="60">
        <v>302472</v>
      </c>
      <c r="X16" s="60">
        <v>22500</v>
      </c>
      <c r="Y16" s="60">
        <v>279972</v>
      </c>
      <c r="Z16" s="140">
        <v>1244.32</v>
      </c>
      <c r="AA16" s="155">
        <v>825000</v>
      </c>
    </row>
    <row r="17" spans="1:27" ht="12.75">
      <c r="A17" s="181" t="s">
        <v>113</v>
      </c>
      <c r="B17" s="185"/>
      <c r="C17" s="155">
        <v>2077724</v>
      </c>
      <c r="D17" s="155">
        <v>0</v>
      </c>
      <c r="E17" s="156">
        <v>533000</v>
      </c>
      <c r="F17" s="60">
        <v>533000</v>
      </c>
      <c r="G17" s="60">
        <v>49000</v>
      </c>
      <c r="H17" s="60">
        <v>9683</v>
      </c>
      <c r="I17" s="60">
        <v>46977</v>
      </c>
      <c r="J17" s="60">
        <v>105660</v>
      </c>
      <c r="K17" s="60">
        <v>59152</v>
      </c>
      <c r="L17" s="60">
        <v>2256</v>
      </c>
      <c r="M17" s="60">
        <v>-36000</v>
      </c>
      <c r="N17" s="60">
        <v>25408</v>
      </c>
      <c r="O17" s="60">
        <v>39024</v>
      </c>
      <c r="P17" s="60">
        <v>32698</v>
      </c>
      <c r="Q17" s="60">
        <v>-123443</v>
      </c>
      <c r="R17" s="60">
        <v>-51721</v>
      </c>
      <c r="S17" s="60">
        <v>0</v>
      </c>
      <c r="T17" s="60">
        <v>0</v>
      </c>
      <c r="U17" s="60">
        <v>0</v>
      </c>
      <c r="V17" s="60">
        <v>0</v>
      </c>
      <c r="W17" s="60">
        <v>79347</v>
      </c>
      <c r="X17" s="60">
        <v>398250</v>
      </c>
      <c r="Y17" s="60">
        <v>-318903</v>
      </c>
      <c r="Z17" s="140">
        <v>-80.08</v>
      </c>
      <c r="AA17" s="155">
        <v>533000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2118000</v>
      </c>
      <c r="F18" s="60">
        <v>2118000</v>
      </c>
      <c r="G18" s="60">
        <v>124000</v>
      </c>
      <c r="H18" s="60">
        <v>142830</v>
      </c>
      <c r="I18" s="60">
        <v>117128</v>
      </c>
      <c r="J18" s="60">
        <v>383958</v>
      </c>
      <c r="K18" s="60">
        <v>255078</v>
      </c>
      <c r="L18" s="60">
        <v>0</v>
      </c>
      <c r="M18" s="60">
        <v>-163000</v>
      </c>
      <c r="N18" s="60">
        <v>92078</v>
      </c>
      <c r="O18" s="60">
        <v>151409</v>
      </c>
      <c r="P18" s="60">
        <v>141571</v>
      </c>
      <c r="Q18" s="60">
        <v>-570678</v>
      </c>
      <c r="R18" s="60">
        <v>-277698</v>
      </c>
      <c r="S18" s="60">
        <v>0</v>
      </c>
      <c r="T18" s="60">
        <v>0</v>
      </c>
      <c r="U18" s="60">
        <v>0</v>
      </c>
      <c r="V18" s="60">
        <v>0</v>
      </c>
      <c r="W18" s="60">
        <v>198338</v>
      </c>
      <c r="X18" s="60">
        <v>1005750</v>
      </c>
      <c r="Y18" s="60">
        <v>-807412</v>
      </c>
      <c r="Z18" s="140">
        <v>-80.28</v>
      </c>
      <c r="AA18" s="155">
        <v>2118000</v>
      </c>
    </row>
    <row r="19" spans="1:27" ht="12.75">
      <c r="A19" s="181" t="s">
        <v>34</v>
      </c>
      <c r="B19" s="185"/>
      <c r="C19" s="155">
        <v>77430871</v>
      </c>
      <c r="D19" s="155">
        <v>0</v>
      </c>
      <c r="E19" s="156">
        <v>87476000</v>
      </c>
      <c r="F19" s="60">
        <v>87664000</v>
      </c>
      <c r="G19" s="60">
        <v>31755000</v>
      </c>
      <c r="H19" s="60">
        <v>33510000</v>
      </c>
      <c r="I19" s="60">
        <v>2253408</v>
      </c>
      <c r="J19" s="60">
        <v>67518408</v>
      </c>
      <c r="K19" s="60">
        <v>33333</v>
      </c>
      <c r="L19" s="60">
        <v>1033600</v>
      </c>
      <c r="M19" s="60">
        <v>26722000</v>
      </c>
      <c r="N19" s="60">
        <v>27788933</v>
      </c>
      <c r="O19" s="60">
        <v>12369764</v>
      </c>
      <c r="P19" s="60">
        <v>0</v>
      </c>
      <c r="Q19" s="60">
        <v>44101760</v>
      </c>
      <c r="R19" s="60">
        <v>56471524</v>
      </c>
      <c r="S19" s="60">
        <v>0</v>
      </c>
      <c r="T19" s="60">
        <v>0</v>
      </c>
      <c r="U19" s="60">
        <v>0</v>
      </c>
      <c r="V19" s="60">
        <v>0</v>
      </c>
      <c r="W19" s="60">
        <v>151778865</v>
      </c>
      <c r="X19" s="60">
        <v>64495503</v>
      </c>
      <c r="Y19" s="60">
        <v>87283362</v>
      </c>
      <c r="Z19" s="140">
        <v>135.33</v>
      </c>
      <c r="AA19" s="155">
        <v>87664000</v>
      </c>
    </row>
    <row r="20" spans="1:27" ht="12.75">
      <c r="A20" s="181" t="s">
        <v>35</v>
      </c>
      <c r="B20" s="185"/>
      <c r="C20" s="155">
        <v>10952131</v>
      </c>
      <c r="D20" s="155">
        <v>0</v>
      </c>
      <c r="E20" s="156">
        <v>1167000</v>
      </c>
      <c r="F20" s="54">
        <v>5241000</v>
      </c>
      <c r="G20" s="54">
        <v>0</v>
      </c>
      <c r="H20" s="54">
        <v>8367284</v>
      </c>
      <c r="I20" s="54">
        <v>0</v>
      </c>
      <c r="J20" s="54">
        <v>8367284</v>
      </c>
      <c r="K20" s="54">
        <v>215436</v>
      </c>
      <c r="L20" s="54">
        <v>7122</v>
      </c>
      <c r="M20" s="54">
        <v>-2991000</v>
      </c>
      <c r="N20" s="54">
        <v>-2768442</v>
      </c>
      <c r="O20" s="54">
        <v>0</v>
      </c>
      <c r="P20" s="54">
        <v>12143914</v>
      </c>
      <c r="Q20" s="54">
        <v>11309495</v>
      </c>
      <c r="R20" s="54">
        <v>23453409</v>
      </c>
      <c r="S20" s="54">
        <v>0</v>
      </c>
      <c r="T20" s="54">
        <v>0</v>
      </c>
      <c r="U20" s="54">
        <v>0</v>
      </c>
      <c r="V20" s="54">
        <v>0</v>
      </c>
      <c r="W20" s="54">
        <v>29052251</v>
      </c>
      <c r="X20" s="54">
        <v>2063250</v>
      </c>
      <c r="Y20" s="54">
        <v>26989001</v>
      </c>
      <c r="Z20" s="184">
        <v>1308.08</v>
      </c>
      <c r="AA20" s="130">
        <v>5241000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149205303</v>
      </c>
      <c r="D22" s="188">
        <f>SUM(D5:D21)</f>
        <v>0</v>
      </c>
      <c r="E22" s="189">
        <f t="shared" si="0"/>
        <v>151105000</v>
      </c>
      <c r="F22" s="190">
        <f t="shared" si="0"/>
        <v>165536000</v>
      </c>
      <c r="G22" s="190">
        <f t="shared" si="0"/>
        <v>45949000</v>
      </c>
      <c r="H22" s="190">
        <f t="shared" si="0"/>
        <v>46349449</v>
      </c>
      <c r="I22" s="190">
        <f t="shared" si="0"/>
        <v>6499855</v>
      </c>
      <c r="J22" s="190">
        <f t="shared" si="0"/>
        <v>98798304</v>
      </c>
      <c r="K22" s="190">
        <f t="shared" si="0"/>
        <v>5902584</v>
      </c>
      <c r="L22" s="190">
        <f t="shared" si="0"/>
        <v>5376574</v>
      </c>
      <c r="M22" s="190">
        <f t="shared" si="0"/>
        <v>15066000</v>
      </c>
      <c r="N22" s="190">
        <f t="shared" si="0"/>
        <v>26345158</v>
      </c>
      <c r="O22" s="190">
        <f t="shared" si="0"/>
        <v>14704141</v>
      </c>
      <c r="P22" s="190">
        <f t="shared" si="0"/>
        <v>14749613</v>
      </c>
      <c r="Q22" s="190">
        <f t="shared" si="0"/>
        <v>20752371</v>
      </c>
      <c r="R22" s="190">
        <f t="shared" si="0"/>
        <v>50206125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175349587</v>
      </c>
      <c r="X22" s="190">
        <f t="shared" si="0"/>
        <v>113772753</v>
      </c>
      <c r="Y22" s="190">
        <f t="shared" si="0"/>
        <v>61576834</v>
      </c>
      <c r="Z22" s="191">
        <f>+IF(X22&lt;&gt;0,+(Y22/X22)*100,0)</f>
        <v>54.12265448125352</v>
      </c>
      <c r="AA22" s="188">
        <f>SUM(AA5:AA21)</f>
        <v>165536000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44493055</v>
      </c>
      <c r="D25" s="155">
        <v>0</v>
      </c>
      <c r="E25" s="156">
        <v>60735000</v>
      </c>
      <c r="F25" s="60">
        <v>60735000</v>
      </c>
      <c r="G25" s="60">
        <v>6639000</v>
      </c>
      <c r="H25" s="60">
        <v>4273225</v>
      </c>
      <c r="I25" s="60">
        <v>4477176</v>
      </c>
      <c r="J25" s="60">
        <v>15389401</v>
      </c>
      <c r="K25" s="60">
        <v>4231837</v>
      </c>
      <c r="L25" s="60">
        <v>5879000</v>
      </c>
      <c r="M25" s="60">
        <v>7140000</v>
      </c>
      <c r="N25" s="60">
        <v>17250837</v>
      </c>
      <c r="O25" s="60">
        <v>3758640</v>
      </c>
      <c r="P25" s="60">
        <v>3717278</v>
      </c>
      <c r="Q25" s="60">
        <v>4761257</v>
      </c>
      <c r="R25" s="60">
        <v>12237175</v>
      </c>
      <c r="S25" s="60">
        <v>0</v>
      </c>
      <c r="T25" s="60">
        <v>0</v>
      </c>
      <c r="U25" s="60">
        <v>0</v>
      </c>
      <c r="V25" s="60">
        <v>0</v>
      </c>
      <c r="W25" s="60">
        <v>44877413</v>
      </c>
      <c r="X25" s="60">
        <v>45164997</v>
      </c>
      <c r="Y25" s="60">
        <v>-287584</v>
      </c>
      <c r="Z25" s="140">
        <v>-0.64</v>
      </c>
      <c r="AA25" s="155">
        <v>60735000</v>
      </c>
    </row>
    <row r="26" spans="1:27" ht="12.75">
      <c r="A26" s="183" t="s">
        <v>38</v>
      </c>
      <c r="B26" s="182"/>
      <c r="C26" s="155">
        <v>6783733</v>
      </c>
      <c r="D26" s="155">
        <v>0</v>
      </c>
      <c r="E26" s="156">
        <v>8646000</v>
      </c>
      <c r="F26" s="60">
        <v>8646000</v>
      </c>
      <c r="G26" s="60">
        <v>731000</v>
      </c>
      <c r="H26" s="60">
        <v>0</v>
      </c>
      <c r="I26" s="60">
        <v>0</v>
      </c>
      <c r="J26" s="60">
        <v>731000</v>
      </c>
      <c r="K26" s="60">
        <v>645205</v>
      </c>
      <c r="L26" s="60">
        <v>691069</v>
      </c>
      <c r="M26" s="60">
        <v>1507000</v>
      </c>
      <c r="N26" s="60">
        <v>2843274</v>
      </c>
      <c r="O26" s="60">
        <v>1534075</v>
      </c>
      <c r="P26" s="60">
        <v>765798</v>
      </c>
      <c r="Q26" s="60">
        <v>-1592849</v>
      </c>
      <c r="R26" s="60">
        <v>707024</v>
      </c>
      <c r="S26" s="60">
        <v>0</v>
      </c>
      <c r="T26" s="60">
        <v>0</v>
      </c>
      <c r="U26" s="60">
        <v>0</v>
      </c>
      <c r="V26" s="60">
        <v>0</v>
      </c>
      <c r="W26" s="60">
        <v>4281298</v>
      </c>
      <c r="X26" s="60">
        <v>6484500</v>
      </c>
      <c r="Y26" s="60">
        <v>-2203202</v>
      </c>
      <c r="Z26" s="140">
        <v>-33.98</v>
      </c>
      <c r="AA26" s="155">
        <v>8646000</v>
      </c>
    </row>
    <row r="27" spans="1:27" ht="12.75">
      <c r="A27" s="183" t="s">
        <v>118</v>
      </c>
      <c r="B27" s="182"/>
      <c r="C27" s="155">
        <v>776666</v>
      </c>
      <c r="D27" s="155">
        <v>0</v>
      </c>
      <c r="E27" s="156">
        <v>186000</v>
      </c>
      <c r="F27" s="60">
        <v>186000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139500</v>
      </c>
      <c r="Y27" s="60">
        <v>-139500</v>
      </c>
      <c r="Z27" s="140">
        <v>-100</v>
      </c>
      <c r="AA27" s="155">
        <v>186000</v>
      </c>
    </row>
    <row r="28" spans="1:27" ht="12.75">
      <c r="A28" s="183" t="s">
        <v>39</v>
      </c>
      <c r="B28" s="182"/>
      <c r="C28" s="155">
        <v>10370543</v>
      </c>
      <c r="D28" s="155">
        <v>0</v>
      </c>
      <c r="E28" s="156">
        <v>10869000</v>
      </c>
      <c r="F28" s="60">
        <v>13869000</v>
      </c>
      <c r="G28" s="60">
        <v>60000</v>
      </c>
      <c r="H28" s="60">
        <v>0</v>
      </c>
      <c r="I28" s="60">
        <v>0</v>
      </c>
      <c r="J28" s="60">
        <v>60000</v>
      </c>
      <c r="K28" s="60">
        <v>0</v>
      </c>
      <c r="L28" s="60">
        <v>0</v>
      </c>
      <c r="M28" s="60">
        <v>-180000</v>
      </c>
      <c r="N28" s="60">
        <v>-180000</v>
      </c>
      <c r="O28" s="60">
        <v>0</v>
      </c>
      <c r="P28" s="60">
        <v>0</v>
      </c>
      <c r="Q28" s="60">
        <v>-120000</v>
      </c>
      <c r="R28" s="60">
        <v>-120000</v>
      </c>
      <c r="S28" s="60">
        <v>0</v>
      </c>
      <c r="T28" s="60">
        <v>0</v>
      </c>
      <c r="U28" s="60">
        <v>0</v>
      </c>
      <c r="V28" s="60">
        <v>0</v>
      </c>
      <c r="W28" s="60">
        <v>-240000</v>
      </c>
      <c r="X28" s="60">
        <v>10086750</v>
      </c>
      <c r="Y28" s="60">
        <v>-10326750</v>
      </c>
      <c r="Z28" s="140">
        <v>-102.38</v>
      </c>
      <c r="AA28" s="155">
        <v>13869000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897000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643500</v>
      </c>
      <c r="Y29" s="60">
        <v>-643500</v>
      </c>
      <c r="Z29" s="140">
        <v>-100</v>
      </c>
      <c r="AA29" s="155">
        <v>0</v>
      </c>
    </row>
    <row r="30" spans="1:27" ht="12.75">
      <c r="A30" s="183" t="s">
        <v>119</v>
      </c>
      <c r="B30" s="182"/>
      <c r="C30" s="155">
        <v>25047668</v>
      </c>
      <c r="D30" s="155">
        <v>0</v>
      </c>
      <c r="E30" s="156">
        <v>30852000</v>
      </c>
      <c r="F30" s="60">
        <v>30852000</v>
      </c>
      <c r="G30" s="60">
        <v>3344000</v>
      </c>
      <c r="H30" s="60">
        <v>3261115</v>
      </c>
      <c r="I30" s="60">
        <v>3590029</v>
      </c>
      <c r="J30" s="60">
        <v>10195144</v>
      </c>
      <c r="K30" s="60">
        <v>0</v>
      </c>
      <c r="L30" s="60">
        <v>3949000</v>
      </c>
      <c r="M30" s="60">
        <v>5982000</v>
      </c>
      <c r="N30" s="60">
        <v>9931000</v>
      </c>
      <c r="O30" s="60">
        <v>1442020</v>
      </c>
      <c r="P30" s="60">
        <v>1969122</v>
      </c>
      <c r="Q30" s="60">
        <v>248266</v>
      </c>
      <c r="R30" s="60">
        <v>3659408</v>
      </c>
      <c r="S30" s="60">
        <v>0</v>
      </c>
      <c r="T30" s="60">
        <v>0</v>
      </c>
      <c r="U30" s="60">
        <v>0</v>
      </c>
      <c r="V30" s="60">
        <v>0</v>
      </c>
      <c r="W30" s="60">
        <v>23785552</v>
      </c>
      <c r="X30" s="60">
        <v>24499503</v>
      </c>
      <c r="Y30" s="60">
        <v>-713951</v>
      </c>
      <c r="Z30" s="140">
        <v>-2.91</v>
      </c>
      <c r="AA30" s="155">
        <v>30852000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1997000</v>
      </c>
      <c r="F31" s="60">
        <v>1408000</v>
      </c>
      <c r="G31" s="60">
        <v>51000</v>
      </c>
      <c r="H31" s="60">
        <v>140888</v>
      </c>
      <c r="I31" s="60">
        <v>2205</v>
      </c>
      <c r="J31" s="60">
        <v>194093</v>
      </c>
      <c r="K31" s="60">
        <v>38500</v>
      </c>
      <c r="L31" s="60">
        <v>51000</v>
      </c>
      <c r="M31" s="60">
        <v>87000</v>
      </c>
      <c r="N31" s="60">
        <v>176500</v>
      </c>
      <c r="O31" s="60">
        <v>0</v>
      </c>
      <c r="P31" s="60">
        <v>101566</v>
      </c>
      <c r="Q31" s="60">
        <v>-284312</v>
      </c>
      <c r="R31" s="60">
        <v>-182746</v>
      </c>
      <c r="S31" s="60">
        <v>0</v>
      </c>
      <c r="T31" s="60">
        <v>0</v>
      </c>
      <c r="U31" s="60">
        <v>0</v>
      </c>
      <c r="V31" s="60">
        <v>0</v>
      </c>
      <c r="W31" s="60">
        <v>187847</v>
      </c>
      <c r="X31" s="60">
        <v>1362753</v>
      </c>
      <c r="Y31" s="60">
        <v>-1174906</v>
      </c>
      <c r="Z31" s="140">
        <v>-86.22</v>
      </c>
      <c r="AA31" s="155">
        <v>1408000</v>
      </c>
    </row>
    <row r="32" spans="1:27" ht="12.75">
      <c r="A32" s="183" t="s">
        <v>121</v>
      </c>
      <c r="B32" s="182"/>
      <c r="C32" s="155">
        <v>2582580</v>
      </c>
      <c r="D32" s="155">
        <v>0</v>
      </c>
      <c r="E32" s="156">
        <v>3369000</v>
      </c>
      <c r="F32" s="60">
        <v>3321000</v>
      </c>
      <c r="G32" s="60">
        <v>236000</v>
      </c>
      <c r="H32" s="60">
        <v>260399</v>
      </c>
      <c r="I32" s="60">
        <v>0</v>
      </c>
      <c r="J32" s="60">
        <v>496399</v>
      </c>
      <c r="K32" s="60">
        <v>337377</v>
      </c>
      <c r="L32" s="60">
        <v>317000</v>
      </c>
      <c r="M32" s="60">
        <v>648000</v>
      </c>
      <c r="N32" s="60">
        <v>1302377</v>
      </c>
      <c r="O32" s="60">
        <v>225229</v>
      </c>
      <c r="P32" s="60">
        <v>370788</v>
      </c>
      <c r="Q32" s="60">
        <v>1740627</v>
      </c>
      <c r="R32" s="60">
        <v>2336644</v>
      </c>
      <c r="S32" s="60">
        <v>0</v>
      </c>
      <c r="T32" s="60">
        <v>0</v>
      </c>
      <c r="U32" s="60">
        <v>0</v>
      </c>
      <c r="V32" s="60">
        <v>0</v>
      </c>
      <c r="W32" s="60">
        <v>4135420</v>
      </c>
      <c r="X32" s="60">
        <v>2526750</v>
      </c>
      <c r="Y32" s="60">
        <v>1608670</v>
      </c>
      <c r="Z32" s="140">
        <v>63.67</v>
      </c>
      <c r="AA32" s="155">
        <v>3321000</v>
      </c>
    </row>
    <row r="33" spans="1:27" ht="12.75">
      <c r="A33" s="183" t="s">
        <v>42</v>
      </c>
      <c r="B33" s="182"/>
      <c r="C33" s="155">
        <v>1337400</v>
      </c>
      <c r="D33" s="155">
        <v>0</v>
      </c>
      <c r="E33" s="156">
        <v>2655000</v>
      </c>
      <c r="F33" s="60">
        <v>2655000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50000</v>
      </c>
      <c r="M33" s="60">
        <v>1096000</v>
      </c>
      <c r="N33" s="60">
        <v>1146000</v>
      </c>
      <c r="O33" s="60">
        <v>0</v>
      </c>
      <c r="P33" s="60">
        <v>50000</v>
      </c>
      <c r="Q33" s="60">
        <v>-1261910</v>
      </c>
      <c r="R33" s="60">
        <v>-1211910</v>
      </c>
      <c r="S33" s="60">
        <v>0</v>
      </c>
      <c r="T33" s="60">
        <v>0</v>
      </c>
      <c r="U33" s="60">
        <v>0</v>
      </c>
      <c r="V33" s="60">
        <v>0</v>
      </c>
      <c r="W33" s="60">
        <v>-65910</v>
      </c>
      <c r="X33" s="60">
        <v>1991250</v>
      </c>
      <c r="Y33" s="60">
        <v>-2057160</v>
      </c>
      <c r="Z33" s="140">
        <v>-103.31</v>
      </c>
      <c r="AA33" s="155">
        <v>2655000</v>
      </c>
    </row>
    <row r="34" spans="1:27" ht="12.75">
      <c r="A34" s="183" t="s">
        <v>43</v>
      </c>
      <c r="B34" s="182"/>
      <c r="C34" s="155">
        <v>41533511</v>
      </c>
      <c r="D34" s="155">
        <v>0</v>
      </c>
      <c r="E34" s="156">
        <v>41139000</v>
      </c>
      <c r="F34" s="60">
        <v>47058000</v>
      </c>
      <c r="G34" s="60">
        <v>5706000</v>
      </c>
      <c r="H34" s="60">
        <v>6069751</v>
      </c>
      <c r="I34" s="60">
        <v>6748680</v>
      </c>
      <c r="J34" s="60">
        <v>18524431</v>
      </c>
      <c r="K34" s="60">
        <v>1796300</v>
      </c>
      <c r="L34" s="60">
        <v>3372000</v>
      </c>
      <c r="M34" s="60">
        <v>3503000</v>
      </c>
      <c r="N34" s="60">
        <v>8671300</v>
      </c>
      <c r="O34" s="60">
        <v>41757031</v>
      </c>
      <c r="P34" s="60">
        <v>8659493</v>
      </c>
      <c r="Q34" s="60">
        <v>44135714</v>
      </c>
      <c r="R34" s="60">
        <v>94552238</v>
      </c>
      <c r="S34" s="60">
        <v>0</v>
      </c>
      <c r="T34" s="60">
        <v>0</v>
      </c>
      <c r="U34" s="60">
        <v>0</v>
      </c>
      <c r="V34" s="60">
        <v>0</v>
      </c>
      <c r="W34" s="60">
        <v>121747969</v>
      </c>
      <c r="X34" s="60">
        <v>27974250</v>
      </c>
      <c r="Y34" s="60">
        <v>93773719</v>
      </c>
      <c r="Z34" s="140">
        <v>335.21</v>
      </c>
      <c r="AA34" s="155">
        <v>47058000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132925156</v>
      </c>
      <c r="D36" s="188">
        <f>SUM(D25:D35)</f>
        <v>0</v>
      </c>
      <c r="E36" s="189">
        <f t="shared" si="1"/>
        <v>161345000</v>
      </c>
      <c r="F36" s="190">
        <f t="shared" si="1"/>
        <v>168730000</v>
      </c>
      <c r="G36" s="190">
        <f t="shared" si="1"/>
        <v>16767000</v>
      </c>
      <c r="H36" s="190">
        <f t="shared" si="1"/>
        <v>14005378</v>
      </c>
      <c r="I36" s="190">
        <f t="shared" si="1"/>
        <v>14818090</v>
      </c>
      <c r="J36" s="190">
        <f t="shared" si="1"/>
        <v>45590468</v>
      </c>
      <c r="K36" s="190">
        <f t="shared" si="1"/>
        <v>7049219</v>
      </c>
      <c r="L36" s="190">
        <f t="shared" si="1"/>
        <v>14309069</v>
      </c>
      <c r="M36" s="190">
        <f t="shared" si="1"/>
        <v>19783000</v>
      </c>
      <c r="N36" s="190">
        <f t="shared" si="1"/>
        <v>41141288</v>
      </c>
      <c r="O36" s="190">
        <f t="shared" si="1"/>
        <v>48716995</v>
      </c>
      <c r="P36" s="190">
        <f t="shared" si="1"/>
        <v>15634045</v>
      </c>
      <c r="Q36" s="190">
        <f t="shared" si="1"/>
        <v>47626793</v>
      </c>
      <c r="R36" s="190">
        <f t="shared" si="1"/>
        <v>111977833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198709589</v>
      </c>
      <c r="X36" s="190">
        <f t="shared" si="1"/>
        <v>120873753</v>
      </c>
      <c r="Y36" s="190">
        <f t="shared" si="1"/>
        <v>77835836</v>
      </c>
      <c r="Z36" s="191">
        <f>+IF(X36&lt;&gt;0,+(Y36/X36)*100,0)</f>
        <v>64.39432388601354</v>
      </c>
      <c r="AA36" s="188">
        <f>SUM(AA25:AA35)</f>
        <v>168730000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16280147</v>
      </c>
      <c r="D38" s="199">
        <f>+D22-D36</f>
        <v>0</v>
      </c>
      <c r="E38" s="200">
        <f t="shared" si="2"/>
        <v>-10240000</v>
      </c>
      <c r="F38" s="106">
        <f t="shared" si="2"/>
        <v>-3194000</v>
      </c>
      <c r="G38" s="106">
        <f t="shared" si="2"/>
        <v>29182000</v>
      </c>
      <c r="H38" s="106">
        <f t="shared" si="2"/>
        <v>32344071</v>
      </c>
      <c r="I38" s="106">
        <f t="shared" si="2"/>
        <v>-8318235</v>
      </c>
      <c r="J38" s="106">
        <f t="shared" si="2"/>
        <v>53207836</v>
      </c>
      <c r="K38" s="106">
        <f t="shared" si="2"/>
        <v>-1146635</v>
      </c>
      <c r="L38" s="106">
        <f t="shared" si="2"/>
        <v>-8932495</v>
      </c>
      <c r="M38" s="106">
        <f t="shared" si="2"/>
        <v>-4717000</v>
      </c>
      <c r="N38" s="106">
        <f t="shared" si="2"/>
        <v>-14796130</v>
      </c>
      <c r="O38" s="106">
        <f t="shared" si="2"/>
        <v>-34012854</v>
      </c>
      <c r="P38" s="106">
        <f t="shared" si="2"/>
        <v>-884432</v>
      </c>
      <c r="Q38" s="106">
        <f t="shared" si="2"/>
        <v>-26874422</v>
      </c>
      <c r="R38" s="106">
        <f t="shared" si="2"/>
        <v>-61771708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-23360002</v>
      </c>
      <c r="X38" s="106">
        <f>IF(F22=F36,0,X22-X36)</f>
        <v>-7101000</v>
      </c>
      <c r="Y38" s="106">
        <f t="shared" si="2"/>
        <v>-16259002</v>
      </c>
      <c r="Z38" s="201">
        <f>+IF(X38&lt;&gt;0,+(Y38/X38)*100,0)</f>
        <v>228.96777918603016</v>
      </c>
      <c r="AA38" s="199">
        <f>+AA22-AA36</f>
        <v>-3194000</v>
      </c>
    </row>
    <row r="39" spans="1:27" ht="12.75">
      <c r="A39" s="181" t="s">
        <v>46</v>
      </c>
      <c r="B39" s="185"/>
      <c r="C39" s="155">
        <v>27159788</v>
      </c>
      <c r="D39" s="155">
        <v>0</v>
      </c>
      <c r="E39" s="156">
        <v>23685000</v>
      </c>
      <c r="F39" s="60">
        <v>23685000</v>
      </c>
      <c r="G39" s="60">
        <v>0</v>
      </c>
      <c r="H39" s="60">
        <v>4293598</v>
      </c>
      <c r="I39" s="60">
        <v>5109000</v>
      </c>
      <c r="J39" s="60">
        <v>9402598</v>
      </c>
      <c r="K39" s="60">
        <v>0</v>
      </c>
      <c r="L39" s="60">
        <v>0</v>
      </c>
      <c r="M39" s="60">
        <v>-7835000</v>
      </c>
      <c r="N39" s="60">
        <v>-7835000</v>
      </c>
      <c r="O39" s="60">
        <v>0</v>
      </c>
      <c r="P39" s="60">
        <v>2845494</v>
      </c>
      <c r="Q39" s="60">
        <v>-2845494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1567598</v>
      </c>
      <c r="X39" s="60">
        <v>20000000</v>
      </c>
      <c r="Y39" s="60">
        <v>-18432402</v>
      </c>
      <c r="Z39" s="140">
        <v>-92.16</v>
      </c>
      <c r="AA39" s="155">
        <v>23685000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43439935</v>
      </c>
      <c r="D42" s="206">
        <f>SUM(D38:D41)</f>
        <v>0</v>
      </c>
      <c r="E42" s="207">
        <f t="shared" si="3"/>
        <v>13445000</v>
      </c>
      <c r="F42" s="88">
        <f t="shared" si="3"/>
        <v>20491000</v>
      </c>
      <c r="G42" s="88">
        <f t="shared" si="3"/>
        <v>29182000</v>
      </c>
      <c r="H42" s="88">
        <f t="shared" si="3"/>
        <v>36637669</v>
      </c>
      <c r="I42" s="88">
        <f t="shared" si="3"/>
        <v>-3209235</v>
      </c>
      <c r="J42" s="88">
        <f t="shared" si="3"/>
        <v>62610434</v>
      </c>
      <c r="K42" s="88">
        <f t="shared" si="3"/>
        <v>-1146635</v>
      </c>
      <c r="L42" s="88">
        <f t="shared" si="3"/>
        <v>-8932495</v>
      </c>
      <c r="M42" s="88">
        <f t="shared" si="3"/>
        <v>-12552000</v>
      </c>
      <c r="N42" s="88">
        <f t="shared" si="3"/>
        <v>-22631130</v>
      </c>
      <c r="O42" s="88">
        <f t="shared" si="3"/>
        <v>-34012854</v>
      </c>
      <c r="P42" s="88">
        <f t="shared" si="3"/>
        <v>1961062</v>
      </c>
      <c r="Q42" s="88">
        <f t="shared" si="3"/>
        <v>-29719916</v>
      </c>
      <c r="R42" s="88">
        <f t="shared" si="3"/>
        <v>-61771708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-21792404</v>
      </c>
      <c r="X42" s="88">
        <f t="shared" si="3"/>
        <v>12899000</v>
      </c>
      <c r="Y42" s="88">
        <f t="shared" si="3"/>
        <v>-34691404</v>
      </c>
      <c r="Z42" s="208">
        <f>+IF(X42&lt;&gt;0,+(Y42/X42)*100,0)</f>
        <v>-268.94646096596637</v>
      </c>
      <c r="AA42" s="206">
        <f>SUM(AA38:AA41)</f>
        <v>20491000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43439935</v>
      </c>
      <c r="D44" s="210">
        <f>+D42-D43</f>
        <v>0</v>
      </c>
      <c r="E44" s="211">
        <f t="shared" si="4"/>
        <v>13445000</v>
      </c>
      <c r="F44" s="77">
        <f t="shared" si="4"/>
        <v>20491000</v>
      </c>
      <c r="G44" s="77">
        <f t="shared" si="4"/>
        <v>29182000</v>
      </c>
      <c r="H44" s="77">
        <f t="shared" si="4"/>
        <v>36637669</v>
      </c>
      <c r="I44" s="77">
        <f t="shared" si="4"/>
        <v>-3209235</v>
      </c>
      <c r="J44" s="77">
        <f t="shared" si="4"/>
        <v>62610434</v>
      </c>
      <c r="K44" s="77">
        <f t="shared" si="4"/>
        <v>-1146635</v>
      </c>
      <c r="L44" s="77">
        <f t="shared" si="4"/>
        <v>-8932495</v>
      </c>
      <c r="M44" s="77">
        <f t="shared" si="4"/>
        <v>-12552000</v>
      </c>
      <c r="N44" s="77">
        <f t="shared" si="4"/>
        <v>-22631130</v>
      </c>
      <c r="O44" s="77">
        <f t="shared" si="4"/>
        <v>-34012854</v>
      </c>
      <c r="P44" s="77">
        <f t="shared" si="4"/>
        <v>1961062</v>
      </c>
      <c r="Q44" s="77">
        <f t="shared" si="4"/>
        <v>-29719916</v>
      </c>
      <c r="R44" s="77">
        <f t="shared" si="4"/>
        <v>-61771708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-21792404</v>
      </c>
      <c r="X44" s="77">
        <f t="shared" si="4"/>
        <v>12899000</v>
      </c>
      <c r="Y44" s="77">
        <f t="shared" si="4"/>
        <v>-34691404</v>
      </c>
      <c r="Z44" s="212">
        <f>+IF(X44&lt;&gt;0,+(Y44/X44)*100,0)</f>
        <v>-268.94646096596637</v>
      </c>
      <c r="AA44" s="210">
        <f>+AA42-AA43</f>
        <v>20491000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43439935</v>
      </c>
      <c r="D46" s="206">
        <f>SUM(D44:D45)</f>
        <v>0</v>
      </c>
      <c r="E46" s="207">
        <f t="shared" si="5"/>
        <v>13445000</v>
      </c>
      <c r="F46" s="88">
        <f t="shared" si="5"/>
        <v>20491000</v>
      </c>
      <c r="G46" s="88">
        <f t="shared" si="5"/>
        <v>29182000</v>
      </c>
      <c r="H46" s="88">
        <f t="shared" si="5"/>
        <v>36637669</v>
      </c>
      <c r="I46" s="88">
        <f t="shared" si="5"/>
        <v>-3209235</v>
      </c>
      <c r="J46" s="88">
        <f t="shared" si="5"/>
        <v>62610434</v>
      </c>
      <c r="K46" s="88">
        <f t="shared" si="5"/>
        <v>-1146635</v>
      </c>
      <c r="L46" s="88">
        <f t="shared" si="5"/>
        <v>-8932495</v>
      </c>
      <c r="M46" s="88">
        <f t="shared" si="5"/>
        <v>-12552000</v>
      </c>
      <c r="N46" s="88">
        <f t="shared" si="5"/>
        <v>-22631130</v>
      </c>
      <c r="O46" s="88">
        <f t="shared" si="5"/>
        <v>-34012854</v>
      </c>
      <c r="P46" s="88">
        <f t="shared" si="5"/>
        <v>1961062</v>
      </c>
      <c r="Q46" s="88">
        <f t="shared" si="5"/>
        <v>-29719916</v>
      </c>
      <c r="R46" s="88">
        <f t="shared" si="5"/>
        <v>-61771708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-21792404</v>
      </c>
      <c r="X46" s="88">
        <f t="shared" si="5"/>
        <v>12899000</v>
      </c>
      <c r="Y46" s="88">
        <f t="shared" si="5"/>
        <v>-34691404</v>
      </c>
      <c r="Z46" s="208">
        <f>+IF(X46&lt;&gt;0,+(Y46/X46)*100,0)</f>
        <v>-268.94646096596637</v>
      </c>
      <c r="AA46" s="206">
        <f>SUM(AA44:AA45)</f>
        <v>20491000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43439935</v>
      </c>
      <c r="D48" s="217">
        <f>SUM(D46:D47)</f>
        <v>0</v>
      </c>
      <c r="E48" s="218">
        <f t="shared" si="6"/>
        <v>13445000</v>
      </c>
      <c r="F48" s="219">
        <f t="shared" si="6"/>
        <v>20491000</v>
      </c>
      <c r="G48" s="219">
        <f t="shared" si="6"/>
        <v>29182000</v>
      </c>
      <c r="H48" s="220">
        <f t="shared" si="6"/>
        <v>36637669</v>
      </c>
      <c r="I48" s="220">
        <f t="shared" si="6"/>
        <v>-3209235</v>
      </c>
      <c r="J48" s="220">
        <f t="shared" si="6"/>
        <v>62610434</v>
      </c>
      <c r="K48" s="220">
        <f t="shared" si="6"/>
        <v>-1146635</v>
      </c>
      <c r="L48" s="220">
        <f t="shared" si="6"/>
        <v>-8932495</v>
      </c>
      <c r="M48" s="219">
        <f t="shared" si="6"/>
        <v>-12552000</v>
      </c>
      <c r="N48" s="219">
        <f t="shared" si="6"/>
        <v>-22631130</v>
      </c>
      <c r="O48" s="220">
        <f t="shared" si="6"/>
        <v>-34012854</v>
      </c>
      <c r="P48" s="220">
        <f t="shared" si="6"/>
        <v>1961062</v>
      </c>
      <c r="Q48" s="220">
        <f t="shared" si="6"/>
        <v>-29719916</v>
      </c>
      <c r="R48" s="220">
        <f t="shared" si="6"/>
        <v>-61771708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-21792404</v>
      </c>
      <c r="X48" s="220">
        <f t="shared" si="6"/>
        <v>12899000</v>
      </c>
      <c r="Y48" s="220">
        <f t="shared" si="6"/>
        <v>-34691404</v>
      </c>
      <c r="Z48" s="221">
        <f>+IF(X48&lt;&gt;0,+(Y48/X48)*100,0)</f>
        <v>-268.94646096596637</v>
      </c>
      <c r="AA48" s="222">
        <f>SUM(AA46:AA47)</f>
        <v>20491000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1863444</v>
      </c>
      <c r="D5" s="153">
        <f>SUM(D6:D8)</f>
        <v>0</v>
      </c>
      <c r="E5" s="154">
        <f t="shared" si="0"/>
        <v>3350000</v>
      </c>
      <c r="F5" s="100">
        <f t="shared" si="0"/>
        <v>3700000</v>
      </c>
      <c r="G5" s="100">
        <f t="shared" si="0"/>
        <v>177700</v>
      </c>
      <c r="H5" s="100">
        <f t="shared" si="0"/>
        <v>0</v>
      </c>
      <c r="I5" s="100">
        <f t="shared" si="0"/>
        <v>0</v>
      </c>
      <c r="J5" s="100">
        <f t="shared" si="0"/>
        <v>177700</v>
      </c>
      <c r="K5" s="100">
        <f t="shared" si="0"/>
        <v>28612</v>
      </c>
      <c r="L5" s="100">
        <f t="shared" si="0"/>
        <v>871229</v>
      </c>
      <c r="M5" s="100">
        <f t="shared" si="0"/>
        <v>323910</v>
      </c>
      <c r="N5" s="100">
        <f t="shared" si="0"/>
        <v>1223751</v>
      </c>
      <c r="O5" s="100">
        <f t="shared" si="0"/>
        <v>0</v>
      </c>
      <c r="P5" s="100">
        <f t="shared" si="0"/>
        <v>421000</v>
      </c>
      <c r="Q5" s="100">
        <f t="shared" si="0"/>
        <v>0</v>
      </c>
      <c r="R5" s="100">
        <f t="shared" si="0"/>
        <v>421000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1822451</v>
      </c>
      <c r="X5" s="100">
        <f t="shared" si="0"/>
        <v>1350000</v>
      </c>
      <c r="Y5" s="100">
        <f t="shared" si="0"/>
        <v>472451</v>
      </c>
      <c r="Z5" s="137">
        <f>+IF(X5&lt;&gt;0,+(Y5/X5)*100,0)</f>
        <v>34.99637037037037</v>
      </c>
      <c r="AA5" s="153">
        <f>SUM(AA6:AA8)</f>
        <v>3700000</v>
      </c>
    </row>
    <row r="6" spans="1:27" ht="12.75">
      <c r="A6" s="138" t="s">
        <v>75</v>
      </c>
      <c r="B6" s="136"/>
      <c r="C6" s="155"/>
      <c r="D6" s="155"/>
      <c r="E6" s="156">
        <v>1400000</v>
      </c>
      <c r="F6" s="60">
        <v>2250000</v>
      </c>
      <c r="G6" s="60">
        <v>14136</v>
      </c>
      <c r="H6" s="60"/>
      <c r="I6" s="60"/>
      <c r="J6" s="60">
        <v>14136</v>
      </c>
      <c r="K6" s="60"/>
      <c r="L6" s="60">
        <v>860564</v>
      </c>
      <c r="M6" s="60">
        <v>-14136</v>
      </c>
      <c r="N6" s="60">
        <v>846428</v>
      </c>
      <c r="O6" s="60"/>
      <c r="P6" s="60"/>
      <c r="Q6" s="60"/>
      <c r="R6" s="60"/>
      <c r="S6" s="60"/>
      <c r="T6" s="60"/>
      <c r="U6" s="60"/>
      <c r="V6" s="60"/>
      <c r="W6" s="60">
        <v>860564</v>
      </c>
      <c r="X6" s="60">
        <v>400000</v>
      </c>
      <c r="Y6" s="60">
        <v>460564</v>
      </c>
      <c r="Z6" s="140">
        <v>115.14</v>
      </c>
      <c r="AA6" s="62">
        <v>2250000</v>
      </c>
    </row>
    <row r="7" spans="1:27" ht="12.75">
      <c r="A7" s="138" t="s">
        <v>76</v>
      </c>
      <c r="B7" s="136"/>
      <c r="C7" s="157">
        <v>1500000</v>
      </c>
      <c r="D7" s="157"/>
      <c r="E7" s="158">
        <v>1950000</v>
      </c>
      <c r="F7" s="159">
        <v>1450000</v>
      </c>
      <c r="G7" s="159"/>
      <c r="H7" s="159"/>
      <c r="I7" s="159"/>
      <c r="J7" s="159"/>
      <c r="K7" s="159"/>
      <c r="L7" s="159"/>
      <c r="M7" s="159">
        <v>3350</v>
      </c>
      <c r="N7" s="159">
        <v>3350</v>
      </c>
      <c r="O7" s="159"/>
      <c r="P7" s="159">
        <v>421000</v>
      </c>
      <c r="Q7" s="159"/>
      <c r="R7" s="159">
        <v>421000</v>
      </c>
      <c r="S7" s="159"/>
      <c r="T7" s="159"/>
      <c r="U7" s="159"/>
      <c r="V7" s="159"/>
      <c r="W7" s="159">
        <v>424350</v>
      </c>
      <c r="X7" s="159">
        <v>950000</v>
      </c>
      <c r="Y7" s="159">
        <v>-525650</v>
      </c>
      <c r="Z7" s="141">
        <v>-55.33</v>
      </c>
      <c r="AA7" s="225">
        <v>1450000</v>
      </c>
    </row>
    <row r="8" spans="1:27" ht="12.75">
      <c r="A8" s="138" t="s">
        <v>77</v>
      </c>
      <c r="B8" s="136"/>
      <c r="C8" s="155">
        <v>363444</v>
      </c>
      <c r="D8" s="155"/>
      <c r="E8" s="156"/>
      <c r="F8" s="60"/>
      <c r="G8" s="60">
        <v>163564</v>
      </c>
      <c r="H8" s="60"/>
      <c r="I8" s="60"/>
      <c r="J8" s="60">
        <v>163564</v>
      </c>
      <c r="K8" s="60">
        <v>28612</v>
      </c>
      <c r="L8" s="60">
        <v>10665</v>
      </c>
      <c r="M8" s="60">
        <v>334696</v>
      </c>
      <c r="N8" s="60">
        <v>373973</v>
      </c>
      <c r="O8" s="60"/>
      <c r="P8" s="60"/>
      <c r="Q8" s="60"/>
      <c r="R8" s="60"/>
      <c r="S8" s="60"/>
      <c r="T8" s="60"/>
      <c r="U8" s="60"/>
      <c r="V8" s="60"/>
      <c r="W8" s="60">
        <v>537537</v>
      </c>
      <c r="X8" s="60"/>
      <c r="Y8" s="60">
        <v>537537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578053</v>
      </c>
      <c r="D9" s="153">
        <f>SUM(D10:D14)</f>
        <v>0</v>
      </c>
      <c r="E9" s="154">
        <f t="shared" si="1"/>
        <v>11310000</v>
      </c>
      <c r="F9" s="100">
        <f t="shared" si="1"/>
        <v>12460000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7998</v>
      </c>
      <c r="M9" s="100">
        <f t="shared" si="1"/>
        <v>-721653</v>
      </c>
      <c r="N9" s="100">
        <f t="shared" si="1"/>
        <v>-713655</v>
      </c>
      <c r="O9" s="100">
        <f t="shared" si="1"/>
        <v>14651</v>
      </c>
      <c r="P9" s="100">
        <f t="shared" si="1"/>
        <v>901000</v>
      </c>
      <c r="Q9" s="100">
        <f t="shared" si="1"/>
        <v>0</v>
      </c>
      <c r="R9" s="100">
        <f t="shared" si="1"/>
        <v>915651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201996</v>
      </c>
      <c r="X9" s="100">
        <f t="shared" si="1"/>
        <v>21351000</v>
      </c>
      <c r="Y9" s="100">
        <f t="shared" si="1"/>
        <v>-21149004</v>
      </c>
      <c r="Z9" s="137">
        <f>+IF(X9&lt;&gt;0,+(Y9/X9)*100,0)</f>
        <v>-99.05392721652382</v>
      </c>
      <c r="AA9" s="102">
        <f>SUM(AA10:AA14)</f>
        <v>12460000</v>
      </c>
    </row>
    <row r="10" spans="1:27" ht="12.75">
      <c r="A10" s="138" t="s">
        <v>79</v>
      </c>
      <c r="B10" s="136"/>
      <c r="C10" s="155">
        <v>578053</v>
      </c>
      <c r="D10" s="155"/>
      <c r="E10" s="156">
        <v>2710000</v>
      </c>
      <c r="F10" s="60">
        <v>3860000</v>
      </c>
      <c r="G10" s="60"/>
      <c r="H10" s="60"/>
      <c r="I10" s="60"/>
      <c r="J10" s="60"/>
      <c r="K10" s="60"/>
      <c r="L10" s="60"/>
      <c r="M10" s="60">
        <v>-713655</v>
      </c>
      <c r="N10" s="60">
        <v>-713655</v>
      </c>
      <c r="O10" s="60">
        <v>14651</v>
      </c>
      <c r="P10" s="60">
        <v>885000</v>
      </c>
      <c r="Q10" s="60"/>
      <c r="R10" s="60">
        <v>899651</v>
      </c>
      <c r="S10" s="60"/>
      <c r="T10" s="60"/>
      <c r="U10" s="60"/>
      <c r="V10" s="60"/>
      <c r="W10" s="60">
        <v>185996</v>
      </c>
      <c r="X10" s="60">
        <v>21181000</v>
      </c>
      <c r="Y10" s="60">
        <v>-20995004</v>
      </c>
      <c r="Z10" s="140">
        <v>-99.12</v>
      </c>
      <c r="AA10" s="62">
        <v>3860000</v>
      </c>
    </row>
    <row r="11" spans="1:27" ht="12.75">
      <c r="A11" s="138" t="s">
        <v>80</v>
      </c>
      <c r="B11" s="136"/>
      <c r="C11" s="155"/>
      <c r="D11" s="155"/>
      <c r="E11" s="156">
        <v>8600000</v>
      </c>
      <c r="F11" s="60">
        <v>8600000</v>
      </c>
      <c r="G11" s="60"/>
      <c r="H11" s="60"/>
      <c r="I11" s="60"/>
      <c r="J11" s="60"/>
      <c r="K11" s="60"/>
      <c r="L11" s="60">
        <v>7998</v>
      </c>
      <c r="M11" s="60">
        <v>-7998</v>
      </c>
      <c r="N11" s="60"/>
      <c r="O11" s="60"/>
      <c r="P11" s="60">
        <v>16000</v>
      </c>
      <c r="Q11" s="60"/>
      <c r="R11" s="60">
        <v>16000</v>
      </c>
      <c r="S11" s="60"/>
      <c r="T11" s="60"/>
      <c r="U11" s="60"/>
      <c r="V11" s="60"/>
      <c r="W11" s="60">
        <v>16000</v>
      </c>
      <c r="X11" s="60">
        <v>170000</v>
      </c>
      <c r="Y11" s="60">
        <v>-154000</v>
      </c>
      <c r="Z11" s="140">
        <v>-90.59</v>
      </c>
      <c r="AA11" s="62">
        <v>8600000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12539951</v>
      </c>
      <c r="D15" s="153">
        <f>SUM(D16:D18)</f>
        <v>0</v>
      </c>
      <c r="E15" s="154">
        <f t="shared" si="2"/>
        <v>64451974</v>
      </c>
      <c r="F15" s="100">
        <f t="shared" si="2"/>
        <v>47501000</v>
      </c>
      <c r="G15" s="100">
        <f t="shared" si="2"/>
        <v>0</v>
      </c>
      <c r="H15" s="100">
        <f t="shared" si="2"/>
        <v>0</v>
      </c>
      <c r="I15" s="100">
        <f t="shared" si="2"/>
        <v>3114083</v>
      </c>
      <c r="J15" s="100">
        <f t="shared" si="2"/>
        <v>3114083</v>
      </c>
      <c r="K15" s="100">
        <f t="shared" si="2"/>
        <v>326130</v>
      </c>
      <c r="L15" s="100">
        <f t="shared" si="2"/>
        <v>2255850</v>
      </c>
      <c r="M15" s="100">
        <f t="shared" si="2"/>
        <v>8839852</v>
      </c>
      <c r="N15" s="100">
        <f t="shared" si="2"/>
        <v>11421832</v>
      </c>
      <c r="O15" s="100">
        <f t="shared" si="2"/>
        <v>438575</v>
      </c>
      <c r="P15" s="100">
        <f t="shared" si="2"/>
        <v>1131501</v>
      </c>
      <c r="Q15" s="100">
        <f t="shared" si="2"/>
        <v>0</v>
      </c>
      <c r="R15" s="100">
        <f t="shared" si="2"/>
        <v>1570076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16105991</v>
      </c>
      <c r="X15" s="100">
        <f t="shared" si="2"/>
        <v>17621000</v>
      </c>
      <c r="Y15" s="100">
        <f t="shared" si="2"/>
        <v>-1515009</v>
      </c>
      <c r="Z15" s="137">
        <f>+IF(X15&lt;&gt;0,+(Y15/X15)*100,0)</f>
        <v>-8.597747006412803</v>
      </c>
      <c r="AA15" s="102">
        <f>SUM(AA16:AA18)</f>
        <v>47501000</v>
      </c>
    </row>
    <row r="16" spans="1:27" ht="12.75">
      <c r="A16" s="138" t="s">
        <v>85</v>
      </c>
      <c r="B16" s="136"/>
      <c r="C16" s="155">
        <v>2181213</v>
      </c>
      <c r="D16" s="155"/>
      <c r="E16" s="156">
        <v>34451974</v>
      </c>
      <c r="F16" s="60">
        <v>18301000</v>
      </c>
      <c r="G16" s="60"/>
      <c r="H16" s="60"/>
      <c r="I16" s="60">
        <v>423577</v>
      </c>
      <c r="J16" s="60">
        <v>423577</v>
      </c>
      <c r="K16" s="60"/>
      <c r="L16" s="60">
        <v>762477</v>
      </c>
      <c r="M16" s="60">
        <v>1554294</v>
      </c>
      <c r="N16" s="60">
        <v>2316771</v>
      </c>
      <c r="O16" s="60">
        <v>156294</v>
      </c>
      <c r="P16" s="60">
        <v>-919000</v>
      </c>
      <c r="Q16" s="60"/>
      <c r="R16" s="60">
        <v>-762706</v>
      </c>
      <c r="S16" s="60"/>
      <c r="T16" s="60"/>
      <c r="U16" s="60"/>
      <c r="V16" s="60"/>
      <c r="W16" s="60">
        <v>1977642</v>
      </c>
      <c r="X16" s="60">
        <v>1800000</v>
      </c>
      <c r="Y16" s="60">
        <v>177642</v>
      </c>
      <c r="Z16" s="140">
        <v>9.87</v>
      </c>
      <c r="AA16" s="62">
        <v>18301000</v>
      </c>
    </row>
    <row r="17" spans="1:27" ht="12.75">
      <c r="A17" s="138" t="s">
        <v>86</v>
      </c>
      <c r="B17" s="136"/>
      <c r="C17" s="155">
        <v>10358738</v>
      </c>
      <c r="D17" s="155"/>
      <c r="E17" s="156">
        <v>30000000</v>
      </c>
      <c r="F17" s="60">
        <v>29200000</v>
      </c>
      <c r="G17" s="60"/>
      <c r="H17" s="60"/>
      <c r="I17" s="60">
        <v>2690506</v>
      </c>
      <c r="J17" s="60">
        <v>2690506</v>
      </c>
      <c r="K17" s="60">
        <v>326130</v>
      </c>
      <c r="L17" s="60">
        <v>1493373</v>
      </c>
      <c r="M17" s="60">
        <v>7285558</v>
      </c>
      <c r="N17" s="60">
        <v>9105061</v>
      </c>
      <c r="O17" s="60">
        <v>282281</v>
      </c>
      <c r="P17" s="60">
        <v>2050501</v>
      </c>
      <c r="Q17" s="60"/>
      <c r="R17" s="60">
        <v>2332782</v>
      </c>
      <c r="S17" s="60"/>
      <c r="T17" s="60"/>
      <c r="U17" s="60"/>
      <c r="V17" s="60"/>
      <c r="W17" s="60">
        <v>14128349</v>
      </c>
      <c r="X17" s="60">
        <v>15821000</v>
      </c>
      <c r="Y17" s="60">
        <v>-1692651</v>
      </c>
      <c r="Z17" s="140">
        <v>-10.7</v>
      </c>
      <c r="AA17" s="62">
        <v>29200000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15798166</v>
      </c>
      <c r="D19" s="153">
        <f>SUM(D20:D23)</f>
        <v>0</v>
      </c>
      <c r="E19" s="154">
        <f t="shared" si="3"/>
        <v>0</v>
      </c>
      <c r="F19" s="100">
        <f t="shared" si="3"/>
        <v>7831000</v>
      </c>
      <c r="G19" s="100">
        <f t="shared" si="3"/>
        <v>2027441</v>
      </c>
      <c r="H19" s="100">
        <f t="shared" si="3"/>
        <v>513000</v>
      </c>
      <c r="I19" s="100">
        <f t="shared" si="3"/>
        <v>1419486</v>
      </c>
      <c r="J19" s="100">
        <f t="shared" si="3"/>
        <v>3959927</v>
      </c>
      <c r="K19" s="100">
        <f t="shared" si="3"/>
        <v>0</v>
      </c>
      <c r="L19" s="100">
        <f t="shared" si="3"/>
        <v>124515</v>
      </c>
      <c r="M19" s="100">
        <f t="shared" si="3"/>
        <v>-3960183</v>
      </c>
      <c r="N19" s="100">
        <f t="shared" si="3"/>
        <v>-3835668</v>
      </c>
      <c r="O19" s="100">
        <f t="shared" si="3"/>
        <v>99010</v>
      </c>
      <c r="P19" s="100">
        <f t="shared" si="3"/>
        <v>6147000</v>
      </c>
      <c r="Q19" s="100">
        <f t="shared" si="3"/>
        <v>0</v>
      </c>
      <c r="R19" s="100">
        <f t="shared" si="3"/>
        <v>6246010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6370269</v>
      </c>
      <c r="X19" s="100">
        <f t="shared" si="3"/>
        <v>2180000</v>
      </c>
      <c r="Y19" s="100">
        <f t="shared" si="3"/>
        <v>4190269</v>
      </c>
      <c r="Z19" s="137">
        <f>+IF(X19&lt;&gt;0,+(Y19/X19)*100,0)</f>
        <v>192.2141743119266</v>
      </c>
      <c r="AA19" s="102">
        <f>SUM(AA20:AA23)</f>
        <v>7831000</v>
      </c>
    </row>
    <row r="20" spans="1:27" ht="12.75">
      <c r="A20" s="138" t="s">
        <v>89</v>
      </c>
      <c r="B20" s="136"/>
      <c r="C20" s="155">
        <v>500852</v>
      </c>
      <c r="D20" s="155"/>
      <c r="E20" s="156"/>
      <c r="F20" s="60">
        <v>3030000</v>
      </c>
      <c r="G20" s="60"/>
      <c r="H20" s="60"/>
      <c r="I20" s="60"/>
      <c r="J20" s="60"/>
      <c r="K20" s="60"/>
      <c r="L20" s="60"/>
      <c r="M20" s="60"/>
      <c r="N20" s="60"/>
      <c r="O20" s="60"/>
      <c r="P20" s="60">
        <v>-111000</v>
      </c>
      <c r="Q20" s="60"/>
      <c r="R20" s="60">
        <v>-111000</v>
      </c>
      <c r="S20" s="60"/>
      <c r="T20" s="60"/>
      <c r="U20" s="60"/>
      <c r="V20" s="60"/>
      <c r="W20" s="60">
        <v>-111000</v>
      </c>
      <c r="X20" s="60">
        <v>1530000</v>
      </c>
      <c r="Y20" s="60">
        <v>-1641000</v>
      </c>
      <c r="Z20" s="140">
        <v>-107.25</v>
      </c>
      <c r="AA20" s="62">
        <v>3030000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>
        <v>15297314</v>
      </c>
      <c r="D23" s="155"/>
      <c r="E23" s="156"/>
      <c r="F23" s="60">
        <v>4801000</v>
      </c>
      <c r="G23" s="60">
        <v>2027441</v>
      </c>
      <c r="H23" s="60">
        <v>513000</v>
      </c>
      <c r="I23" s="60">
        <v>1419486</v>
      </c>
      <c r="J23" s="60">
        <v>3959927</v>
      </c>
      <c r="K23" s="60"/>
      <c r="L23" s="60">
        <v>124515</v>
      </c>
      <c r="M23" s="60">
        <v>-3960183</v>
      </c>
      <c r="N23" s="60">
        <v>-3835668</v>
      </c>
      <c r="O23" s="60">
        <v>99010</v>
      </c>
      <c r="P23" s="60">
        <v>6258000</v>
      </c>
      <c r="Q23" s="60"/>
      <c r="R23" s="60">
        <v>6357010</v>
      </c>
      <c r="S23" s="60"/>
      <c r="T23" s="60"/>
      <c r="U23" s="60"/>
      <c r="V23" s="60"/>
      <c r="W23" s="60">
        <v>6481269</v>
      </c>
      <c r="X23" s="60">
        <v>650000</v>
      </c>
      <c r="Y23" s="60">
        <v>5831269</v>
      </c>
      <c r="Z23" s="140">
        <v>897.12</v>
      </c>
      <c r="AA23" s="62">
        <v>4801000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30779614</v>
      </c>
      <c r="D25" s="217">
        <f>+D5+D9+D15+D19+D24</f>
        <v>0</v>
      </c>
      <c r="E25" s="230">
        <f t="shared" si="4"/>
        <v>79111974</v>
      </c>
      <c r="F25" s="219">
        <f t="shared" si="4"/>
        <v>71492000</v>
      </c>
      <c r="G25" s="219">
        <f t="shared" si="4"/>
        <v>2205141</v>
      </c>
      <c r="H25" s="219">
        <f t="shared" si="4"/>
        <v>513000</v>
      </c>
      <c r="I25" s="219">
        <f t="shared" si="4"/>
        <v>4533569</v>
      </c>
      <c r="J25" s="219">
        <f t="shared" si="4"/>
        <v>7251710</v>
      </c>
      <c r="K25" s="219">
        <f t="shared" si="4"/>
        <v>354742</v>
      </c>
      <c r="L25" s="219">
        <f t="shared" si="4"/>
        <v>3259592</v>
      </c>
      <c r="M25" s="219">
        <f t="shared" si="4"/>
        <v>4481926</v>
      </c>
      <c r="N25" s="219">
        <f t="shared" si="4"/>
        <v>8096260</v>
      </c>
      <c r="O25" s="219">
        <f t="shared" si="4"/>
        <v>552236</v>
      </c>
      <c r="P25" s="219">
        <f t="shared" si="4"/>
        <v>8600501</v>
      </c>
      <c r="Q25" s="219">
        <f t="shared" si="4"/>
        <v>0</v>
      </c>
      <c r="R25" s="219">
        <f t="shared" si="4"/>
        <v>9152737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24500707</v>
      </c>
      <c r="X25" s="219">
        <f t="shared" si="4"/>
        <v>42502000</v>
      </c>
      <c r="Y25" s="219">
        <f t="shared" si="4"/>
        <v>-18001293</v>
      </c>
      <c r="Z25" s="231">
        <f>+IF(X25&lt;&gt;0,+(Y25/X25)*100,0)</f>
        <v>-42.35399040045174</v>
      </c>
      <c r="AA25" s="232">
        <f>+AA5+AA9+AA15+AA19+AA24</f>
        <v>71492000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30779614</v>
      </c>
      <c r="D28" s="155"/>
      <c r="E28" s="156">
        <v>22501000</v>
      </c>
      <c r="F28" s="60">
        <v>22501000</v>
      </c>
      <c r="G28" s="60">
        <v>2205141</v>
      </c>
      <c r="H28" s="60"/>
      <c r="I28" s="60">
        <v>4533569</v>
      </c>
      <c r="J28" s="60">
        <v>6738710</v>
      </c>
      <c r="K28" s="60">
        <v>354741</v>
      </c>
      <c r="L28" s="60">
        <v>3259592</v>
      </c>
      <c r="M28" s="60">
        <v>4481926</v>
      </c>
      <c r="N28" s="60">
        <v>8096259</v>
      </c>
      <c r="O28" s="60">
        <v>552236</v>
      </c>
      <c r="P28" s="60">
        <v>2935501</v>
      </c>
      <c r="Q28" s="60"/>
      <c r="R28" s="60">
        <v>3487737</v>
      </c>
      <c r="S28" s="60"/>
      <c r="T28" s="60"/>
      <c r="U28" s="60"/>
      <c r="V28" s="60"/>
      <c r="W28" s="60">
        <v>18322706</v>
      </c>
      <c r="X28" s="60"/>
      <c r="Y28" s="60">
        <v>18322706</v>
      </c>
      <c r="Z28" s="140"/>
      <c r="AA28" s="155">
        <v>22501000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>
        <v>5665000</v>
      </c>
      <c r="Q29" s="60"/>
      <c r="R29" s="60">
        <v>5665000</v>
      </c>
      <c r="S29" s="60"/>
      <c r="T29" s="60"/>
      <c r="U29" s="60"/>
      <c r="V29" s="60"/>
      <c r="W29" s="60">
        <v>5665000</v>
      </c>
      <c r="X29" s="60"/>
      <c r="Y29" s="60">
        <v>5665000</v>
      </c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30779614</v>
      </c>
      <c r="D32" s="210">
        <f>SUM(D28:D31)</f>
        <v>0</v>
      </c>
      <c r="E32" s="211">
        <f t="shared" si="5"/>
        <v>22501000</v>
      </c>
      <c r="F32" s="77">
        <f t="shared" si="5"/>
        <v>22501000</v>
      </c>
      <c r="G32" s="77">
        <f t="shared" si="5"/>
        <v>2205141</v>
      </c>
      <c r="H32" s="77">
        <f t="shared" si="5"/>
        <v>0</v>
      </c>
      <c r="I32" s="77">
        <f t="shared" si="5"/>
        <v>4533569</v>
      </c>
      <c r="J32" s="77">
        <f t="shared" si="5"/>
        <v>6738710</v>
      </c>
      <c r="K32" s="77">
        <f t="shared" si="5"/>
        <v>354741</v>
      </c>
      <c r="L32" s="77">
        <f t="shared" si="5"/>
        <v>3259592</v>
      </c>
      <c r="M32" s="77">
        <f t="shared" si="5"/>
        <v>4481926</v>
      </c>
      <c r="N32" s="77">
        <f t="shared" si="5"/>
        <v>8096259</v>
      </c>
      <c r="O32" s="77">
        <f t="shared" si="5"/>
        <v>552236</v>
      </c>
      <c r="P32" s="77">
        <f t="shared" si="5"/>
        <v>8600501</v>
      </c>
      <c r="Q32" s="77">
        <f t="shared" si="5"/>
        <v>0</v>
      </c>
      <c r="R32" s="77">
        <f t="shared" si="5"/>
        <v>9152737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23987706</v>
      </c>
      <c r="X32" s="77">
        <f t="shared" si="5"/>
        <v>0</v>
      </c>
      <c r="Y32" s="77">
        <f t="shared" si="5"/>
        <v>23987706</v>
      </c>
      <c r="Z32" s="212">
        <f>+IF(X32&lt;&gt;0,+(Y32/X32)*100,0)</f>
        <v>0</v>
      </c>
      <c r="AA32" s="79">
        <f>SUM(AA28:AA31)</f>
        <v>22501000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56610974</v>
      </c>
      <c r="F35" s="60">
        <v>48991000</v>
      </c>
      <c r="G35" s="60"/>
      <c r="H35" s="60">
        <v>513000</v>
      </c>
      <c r="I35" s="60"/>
      <c r="J35" s="60">
        <v>513000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513000</v>
      </c>
      <c r="X35" s="60">
        <v>15280000</v>
      </c>
      <c r="Y35" s="60">
        <v>-14767000</v>
      </c>
      <c r="Z35" s="140">
        <v>-96.64</v>
      </c>
      <c r="AA35" s="62">
        <v>48991000</v>
      </c>
    </row>
    <row r="36" spans="1:27" ht="12.75">
      <c r="A36" s="238" t="s">
        <v>139</v>
      </c>
      <c r="B36" s="149"/>
      <c r="C36" s="222">
        <f aca="true" t="shared" si="6" ref="C36:Y36">SUM(C32:C35)</f>
        <v>30779614</v>
      </c>
      <c r="D36" s="222">
        <f>SUM(D32:D35)</f>
        <v>0</v>
      </c>
      <c r="E36" s="218">
        <f t="shared" si="6"/>
        <v>79111974</v>
      </c>
      <c r="F36" s="220">
        <f t="shared" si="6"/>
        <v>71492000</v>
      </c>
      <c r="G36" s="220">
        <f t="shared" si="6"/>
        <v>2205141</v>
      </c>
      <c r="H36" s="220">
        <f t="shared" si="6"/>
        <v>513000</v>
      </c>
      <c r="I36" s="220">
        <f t="shared" si="6"/>
        <v>4533569</v>
      </c>
      <c r="J36" s="220">
        <f t="shared" si="6"/>
        <v>7251710</v>
      </c>
      <c r="K36" s="220">
        <f t="shared" si="6"/>
        <v>354741</v>
      </c>
      <c r="L36" s="220">
        <f t="shared" si="6"/>
        <v>3259592</v>
      </c>
      <c r="M36" s="220">
        <f t="shared" si="6"/>
        <v>4481926</v>
      </c>
      <c r="N36" s="220">
        <f t="shared" si="6"/>
        <v>8096259</v>
      </c>
      <c r="O36" s="220">
        <f t="shared" si="6"/>
        <v>552236</v>
      </c>
      <c r="P36" s="220">
        <f t="shared" si="6"/>
        <v>8600501</v>
      </c>
      <c r="Q36" s="220">
        <f t="shared" si="6"/>
        <v>0</v>
      </c>
      <c r="R36" s="220">
        <f t="shared" si="6"/>
        <v>9152737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24500706</v>
      </c>
      <c r="X36" s="220">
        <f t="shared" si="6"/>
        <v>15280000</v>
      </c>
      <c r="Y36" s="220">
        <f t="shared" si="6"/>
        <v>9220706</v>
      </c>
      <c r="Z36" s="221">
        <f>+IF(X36&lt;&gt;0,+(Y36/X36)*100,0)</f>
        <v>60.34493455497382</v>
      </c>
      <c r="AA36" s="239">
        <f>SUM(AA32:AA35)</f>
        <v>71492000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129931073</v>
      </c>
      <c r="D6" s="155"/>
      <c r="E6" s="59">
        <v>1881000</v>
      </c>
      <c r="F6" s="60">
        <v>927000</v>
      </c>
      <c r="G6" s="60">
        <v>4194000</v>
      </c>
      <c r="H6" s="60">
        <v>3271000</v>
      </c>
      <c r="I6" s="60">
        <v>729000</v>
      </c>
      <c r="J6" s="60">
        <v>729000</v>
      </c>
      <c r="K6" s="60">
        <v>1586222</v>
      </c>
      <c r="L6" s="60">
        <v>78876839</v>
      </c>
      <c r="M6" s="60">
        <v>152024368</v>
      </c>
      <c r="N6" s="60">
        <v>152024368</v>
      </c>
      <c r="O6" s="60">
        <v>125712671</v>
      </c>
      <c r="P6" s="60">
        <v>2002738</v>
      </c>
      <c r="Q6" s="60">
        <v>13566185</v>
      </c>
      <c r="R6" s="60">
        <v>13566185</v>
      </c>
      <c r="S6" s="60"/>
      <c r="T6" s="60"/>
      <c r="U6" s="60"/>
      <c r="V6" s="60"/>
      <c r="W6" s="60">
        <v>13566185</v>
      </c>
      <c r="X6" s="60">
        <v>695250</v>
      </c>
      <c r="Y6" s="60">
        <v>12870935</v>
      </c>
      <c r="Z6" s="140">
        <v>1851.27</v>
      </c>
      <c r="AA6" s="62">
        <v>927000</v>
      </c>
    </row>
    <row r="7" spans="1:27" ht="12.75">
      <c r="A7" s="249" t="s">
        <v>144</v>
      </c>
      <c r="B7" s="182"/>
      <c r="C7" s="155"/>
      <c r="D7" s="155"/>
      <c r="E7" s="59">
        <v>46917000</v>
      </c>
      <c r="F7" s="60">
        <v>78280000</v>
      </c>
      <c r="G7" s="60">
        <v>139336000</v>
      </c>
      <c r="H7" s="60">
        <v>151762000</v>
      </c>
      <c r="I7" s="60">
        <v>141964000</v>
      </c>
      <c r="J7" s="60">
        <v>141964000</v>
      </c>
      <c r="K7" s="60">
        <v>123531589</v>
      </c>
      <c r="L7" s="60">
        <v>122876839</v>
      </c>
      <c r="M7" s="60"/>
      <c r="N7" s="60"/>
      <c r="O7" s="60"/>
      <c r="P7" s="60"/>
      <c r="Q7" s="60">
        <v>172511228</v>
      </c>
      <c r="R7" s="60">
        <v>172511228</v>
      </c>
      <c r="S7" s="60"/>
      <c r="T7" s="60"/>
      <c r="U7" s="60"/>
      <c r="V7" s="60"/>
      <c r="W7" s="60">
        <v>172511228</v>
      </c>
      <c r="X7" s="60">
        <v>58710000</v>
      </c>
      <c r="Y7" s="60">
        <v>113801228</v>
      </c>
      <c r="Z7" s="140">
        <v>193.84</v>
      </c>
      <c r="AA7" s="62">
        <v>78280000</v>
      </c>
    </row>
    <row r="8" spans="1:27" ht="12.75">
      <c r="A8" s="249" t="s">
        <v>145</v>
      </c>
      <c r="B8" s="182"/>
      <c r="C8" s="155">
        <v>15755037</v>
      </c>
      <c r="D8" s="155"/>
      <c r="E8" s="59">
        <v>12992000</v>
      </c>
      <c r="F8" s="60">
        <v>24578000</v>
      </c>
      <c r="G8" s="60">
        <v>11500000</v>
      </c>
      <c r="H8" s="60">
        <v>7021000</v>
      </c>
      <c r="I8" s="60">
        <v>7021000</v>
      </c>
      <c r="J8" s="60">
        <v>7021000</v>
      </c>
      <c r="K8" s="60">
        <v>18203352</v>
      </c>
      <c r="L8" s="60">
        <v>37576501</v>
      </c>
      <c r="M8" s="60">
        <v>36436502</v>
      </c>
      <c r="N8" s="60">
        <v>36436502</v>
      </c>
      <c r="O8" s="60">
        <v>36436502</v>
      </c>
      <c r="P8" s="60">
        <v>7539866</v>
      </c>
      <c r="Q8" s="60">
        <v>30495797</v>
      </c>
      <c r="R8" s="60">
        <v>30495797</v>
      </c>
      <c r="S8" s="60"/>
      <c r="T8" s="60"/>
      <c r="U8" s="60"/>
      <c r="V8" s="60"/>
      <c r="W8" s="60">
        <v>30495797</v>
      </c>
      <c r="X8" s="60">
        <v>18433500</v>
      </c>
      <c r="Y8" s="60">
        <v>12062297</v>
      </c>
      <c r="Z8" s="140">
        <v>65.44</v>
      </c>
      <c r="AA8" s="62">
        <v>24578000</v>
      </c>
    </row>
    <row r="9" spans="1:27" ht="12.75">
      <c r="A9" s="249" t="s">
        <v>146</v>
      </c>
      <c r="B9" s="182"/>
      <c r="C9" s="155"/>
      <c r="D9" s="155"/>
      <c r="E9" s="59"/>
      <c r="F9" s="60"/>
      <c r="G9" s="60">
        <v>20223000</v>
      </c>
      <c r="H9" s="60"/>
      <c r="I9" s="60"/>
      <c r="J9" s="60"/>
      <c r="K9" s="60"/>
      <c r="L9" s="60"/>
      <c r="M9" s="60">
        <v>20373506</v>
      </c>
      <c r="N9" s="60">
        <v>20373506</v>
      </c>
      <c r="O9" s="60">
        <v>20373506</v>
      </c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2.75">
      <c r="A10" s="249" t="s">
        <v>147</v>
      </c>
      <c r="B10" s="182"/>
      <c r="C10" s="155">
        <v>4382562</v>
      </c>
      <c r="D10" s="155"/>
      <c r="E10" s="59"/>
      <c r="F10" s="60"/>
      <c r="G10" s="159">
        <v>4000000</v>
      </c>
      <c r="H10" s="159"/>
      <c r="I10" s="159"/>
      <c r="J10" s="60"/>
      <c r="K10" s="159"/>
      <c r="L10" s="159"/>
      <c r="M10" s="60"/>
      <c r="N10" s="159"/>
      <c r="O10" s="159">
        <v>623238</v>
      </c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516578</v>
      </c>
      <c r="D11" s="155"/>
      <c r="E11" s="59"/>
      <c r="F11" s="60"/>
      <c r="G11" s="60">
        <v>647000</v>
      </c>
      <c r="H11" s="60"/>
      <c r="I11" s="60"/>
      <c r="J11" s="60"/>
      <c r="K11" s="60">
        <v>33390</v>
      </c>
      <c r="L11" s="60">
        <v>42462181</v>
      </c>
      <c r="M11" s="60">
        <v>42440518</v>
      </c>
      <c r="N11" s="60">
        <v>42440518</v>
      </c>
      <c r="O11" s="60">
        <v>42440518</v>
      </c>
      <c r="P11" s="60">
        <v>24206</v>
      </c>
      <c r="Q11" s="60">
        <v>681378</v>
      </c>
      <c r="R11" s="60">
        <v>681378</v>
      </c>
      <c r="S11" s="60"/>
      <c r="T11" s="60"/>
      <c r="U11" s="60"/>
      <c r="V11" s="60"/>
      <c r="W11" s="60">
        <v>681378</v>
      </c>
      <c r="X11" s="60"/>
      <c r="Y11" s="60">
        <v>681378</v>
      </c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150585250</v>
      </c>
      <c r="D12" s="168">
        <f>SUM(D6:D11)</f>
        <v>0</v>
      </c>
      <c r="E12" s="72">
        <f t="shared" si="0"/>
        <v>61790000</v>
      </c>
      <c r="F12" s="73">
        <f t="shared" si="0"/>
        <v>103785000</v>
      </c>
      <c r="G12" s="73">
        <f t="shared" si="0"/>
        <v>179900000</v>
      </c>
      <c r="H12" s="73">
        <f t="shared" si="0"/>
        <v>162054000</v>
      </c>
      <c r="I12" s="73">
        <f t="shared" si="0"/>
        <v>149714000</v>
      </c>
      <c r="J12" s="73">
        <f t="shared" si="0"/>
        <v>149714000</v>
      </c>
      <c r="K12" s="73">
        <f t="shared" si="0"/>
        <v>143354553</v>
      </c>
      <c r="L12" s="73">
        <f t="shared" si="0"/>
        <v>281792360</v>
      </c>
      <c r="M12" s="73">
        <f t="shared" si="0"/>
        <v>251274894</v>
      </c>
      <c r="N12" s="73">
        <f t="shared" si="0"/>
        <v>251274894</v>
      </c>
      <c r="O12" s="73">
        <f t="shared" si="0"/>
        <v>225586435</v>
      </c>
      <c r="P12" s="73">
        <f t="shared" si="0"/>
        <v>9566810</v>
      </c>
      <c r="Q12" s="73">
        <f t="shared" si="0"/>
        <v>217254588</v>
      </c>
      <c r="R12" s="73">
        <f t="shared" si="0"/>
        <v>217254588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217254588</v>
      </c>
      <c r="X12" s="73">
        <f t="shared" si="0"/>
        <v>77838750</v>
      </c>
      <c r="Y12" s="73">
        <f t="shared" si="0"/>
        <v>139415838</v>
      </c>
      <c r="Z12" s="170">
        <f>+IF(X12&lt;&gt;0,+(Y12/X12)*100,0)</f>
        <v>179.108526280291</v>
      </c>
      <c r="AA12" s="74">
        <f>SUM(AA6:AA11)</f>
        <v>103785000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1459000</v>
      </c>
      <c r="D17" s="155"/>
      <c r="E17" s="59"/>
      <c r="F17" s="60"/>
      <c r="G17" s="60">
        <v>1459000</v>
      </c>
      <c r="H17" s="60">
        <v>1459000</v>
      </c>
      <c r="I17" s="60">
        <v>1459000</v>
      </c>
      <c r="J17" s="60">
        <v>1459000</v>
      </c>
      <c r="K17" s="60"/>
      <c r="L17" s="60">
        <v>1459000</v>
      </c>
      <c r="M17" s="60">
        <v>1459000</v>
      </c>
      <c r="N17" s="60">
        <v>1459000</v>
      </c>
      <c r="O17" s="60"/>
      <c r="P17" s="60"/>
      <c r="Q17" s="60">
        <v>1459000</v>
      </c>
      <c r="R17" s="60">
        <v>1459000</v>
      </c>
      <c r="S17" s="60"/>
      <c r="T17" s="60"/>
      <c r="U17" s="60"/>
      <c r="V17" s="60"/>
      <c r="W17" s="60">
        <v>1459000</v>
      </c>
      <c r="X17" s="60"/>
      <c r="Y17" s="60">
        <v>1459000</v>
      </c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224827962</v>
      </c>
      <c r="D19" s="155"/>
      <c r="E19" s="59">
        <v>268516000</v>
      </c>
      <c r="F19" s="60">
        <v>268516000</v>
      </c>
      <c r="G19" s="60">
        <v>224894000</v>
      </c>
      <c r="H19" s="60">
        <v>213523000</v>
      </c>
      <c r="I19" s="60">
        <v>213523000</v>
      </c>
      <c r="J19" s="60">
        <v>213523000</v>
      </c>
      <c r="K19" s="60">
        <v>203649397</v>
      </c>
      <c r="L19" s="60">
        <v>182566531</v>
      </c>
      <c r="M19" s="60">
        <v>183634759</v>
      </c>
      <c r="N19" s="60">
        <v>183634759</v>
      </c>
      <c r="O19" s="60">
        <v>211721655</v>
      </c>
      <c r="P19" s="60">
        <v>2285002</v>
      </c>
      <c r="Q19" s="60">
        <v>248466559</v>
      </c>
      <c r="R19" s="60">
        <v>248466559</v>
      </c>
      <c r="S19" s="60"/>
      <c r="T19" s="60"/>
      <c r="U19" s="60"/>
      <c r="V19" s="60"/>
      <c r="W19" s="60">
        <v>248466559</v>
      </c>
      <c r="X19" s="60">
        <v>201387000</v>
      </c>
      <c r="Y19" s="60">
        <v>47079559</v>
      </c>
      <c r="Z19" s="140">
        <v>23.38</v>
      </c>
      <c r="AA19" s="62">
        <v>268516000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1483675</v>
      </c>
      <c r="D22" s="155"/>
      <c r="E22" s="59">
        <v>413000</v>
      </c>
      <c r="F22" s="60">
        <v>413000</v>
      </c>
      <c r="G22" s="60">
        <v>1418000</v>
      </c>
      <c r="H22" s="60">
        <v>1549000</v>
      </c>
      <c r="I22" s="60">
        <v>1549000</v>
      </c>
      <c r="J22" s="60">
        <v>1549000</v>
      </c>
      <c r="K22" s="60"/>
      <c r="L22" s="60">
        <v>1549091</v>
      </c>
      <c r="M22" s="60">
        <v>1549091</v>
      </c>
      <c r="N22" s="60">
        <v>1549091</v>
      </c>
      <c r="O22" s="60">
        <v>1549091</v>
      </c>
      <c r="P22" s="60"/>
      <c r="Q22" s="60"/>
      <c r="R22" s="60"/>
      <c r="S22" s="60"/>
      <c r="T22" s="60"/>
      <c r="U22" s="60"/>
      <c r="V22" s="60"/>
      <c r="W22" s="60"/>
      <c r="X22" s="60">
        <v>309750</v>
      </c>
      <c r="Y22" s="60">
        <v>-309750</v>
      </c>
      <c r="Z22" s="140">
        <v>-100</v>
      </c>
      <c r="AA22" s="62">
        <v>413000</v>
      </c>
    </row>
    <row r="23" spans="1:27" ht="12.75">
      <c r="A23" s="249" t="s">
        <v>158</v>
      </c>
      <c r="B23" s="182"/>
      <c r="C23" s="155">
        <v>27807843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255578480</v>
      </c>
      <c r="D24" s="168">
        <f>SUM(D15:D23)</f>
        <v>0</v>
      </c>
      <c r="E24" s="76">
        <f t="shared" si="1"/>
        <v>268929000</v>
      </c>
      <c r="F24" s="77">
        <f t="shared" si="1"/>
        <v>268929000</v>
      </c>
      <c r="G24" s="77">
        <f t="shared" si="1"/>
        <v>227771000</v>
      </c>
      <c r="H24" s="77">
        <f t="shared" si="1"/>
        <v>216531000</v>
      </c>
      <c r="I24" s="77">
        <f t="shared" si="1"/>
        <v>216531000</v>
      </c>
      <c r="J24" s="77">
        <f t="shared" si="1"/>
        <v>216531000</v>
      </c>
      <c r="K24" s="77">
        <f t="shared" si="1"/>
        <v>203649397</v>
      </c>
      <c r="L24" s="77">
        <f t="shared" si="1"/>
        <v>185574622</v>
      </c>
      <c r="M24" s="77">
        <f t="shared" si="1"/>
        <v>186642850</v>
      </c>
      <c r="N24" s="77">
        <f t="shared" si="1"/>
        <v>186642850</v>
      </c>
      <c r="O24" s="77">
        <f t="shared" si="1"/>
        <v>213270746</v>
      </c>
      <c r="P24" s="77">
        <f t="shared" si="1"/>
        <v>2285002</v>
      </c>
      <c r="Q24" s="77">
        <f t="shared" si="1"/>
        <v>249925559</v>
      </c>
      <c r="R24" s="77">
        <f t="shared" si="1"/>
        <v>249925559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249925559</v>
      </c>
      <c r="X24" s="77">
        <f t="shared" si="1"/>
        <v>201696750</v>
      </c>
      <c r="Y24" s="77">
        <f t="shared" si="1"/>
        <v>48228809</v>
      </c>
      <c r="Z24" s="212">
        <f>+IF(X24&lt;&gt;0,+(Y24/X24)*100,0)</f>
        <v>23.911544930694223</v>
      </c>
      <c r="AA24" s="79">
        <f>SUM(AA15:AA23)</f>
        <v>268929000</v>
      </c>
    </row>
    <row r="25" spans="1:27" ht="12.75">
      <c r="A25" s="250" t="s">
        <v>159</v>
      </c>
      <c r="B25" s="251"/>
      <c r="C25" s="168">
        <f aca="true" t="shared" si="2" ref="C25:Y25">+C12+C24</f>
        <v>406163730</v>
      </c>
      <c r="D25" s="168">
        <f>+D12+D24</f>
        <v>0</v>
      </c>
      <c r="E25" s="72">
        <f t="shared" si="2"/>
        <v>330719000</v>
      </c>
      <c r="F25" s="73">
        <f t="shared" si="2"/>
        <v>372714000</v>
      </c>
      <c r="G25" s="73">
        <f t="shared" si="2"/>
        <v>407671000</v>
      </c>
      <c r="H25" s="73">
        <f t="shared" si="2"/>
        <v>378585000</v>
      </c>
      <c r="I25" s="73">
        <f t="shared" si="2"/>
        <v>366245000</v>
      </c>
      <c r="J25" s="73">
        <f t="shared" si="2"/>
        <v>366245000</v>
      </c>
      <c r="K25" s="73">
        <f t="shared" si="2"/>
        <v>347003950</v>
      </c>
      <c r="L25" s="73">
        <f t="shared" si="2"/>
        <v>467366982</v>
      </c>
      <c r="M25" s="73">
        <f t="shared" si="2"/>
        <v>437917744</v>
      </c>
      <c r="N25" s="73">
        <f t="shared" si="2"/>
        <v>437917744</v>
      </c>
      <c r="O25" s="73">
        <f t="shared" si="2"/>
        <v>438857181</v>
      </c>
      <c r="P25" s="73">
        <f t="shared" si="2"/>
        <v>11851812</v>
      </c>
      <c r="Q25" s="73">
        <f t="shared" si="2"/>
        <v>467180147</v>
      </c>
      <c r="R25" s="73">
        <f t="shared" si="2"/>
        <v>467180147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467180147</v>
      </c>
      <c r="X25" s="73">
        <f t="shared" si="2"/>
        <v>279535500</v>
      </c>
      <c r="Y25" s="73">
        <f t="shared" si="2"/>
        <v>187644647</v>
      </c>
      <c r="Z25" s="170">
        <f>+IF(X25&lt;&gt;0,+(Y25/X25)*100,0)</f>
        <v>67.12730476093375</v>
      </c>
      <c r="AA25" s="74">
        <f>+AA12+AA24</f>
        <v>372714000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>
        <v>40000</v>
      </c>
      <c r="F30" s="60">
        <v>40000</v>
      </c>
      <c r="G30" s="60">
        <v>752000</v>
      </c>
      <c r="H30" s="60">
        <v>5098000</v>
      </c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30000</v>
      </c>
      <c r="Y30" s="60">
        <v>-30000</v>
      </c>
      <c r="Z30" s="140">
        <v>-100</v>
      </c>
      <c r="AA30" s="62">
        <v>40000</v>
      </c>
    </row>
    <row r="31" spans="1:27" ht="12.75">
      <c r="A31" s="249" t="s">
        <v>163</v>
      </c>
      <c r="B31" s="182"/>
      <c r="C31" s="155">
        <v>527247</v>
      </c>
      <c r="D31" s="155"/>
      <c r="E31" s="59">
        <v>509000</v>
      </c>
      <c r="F31" s="60">
        <v>509000</v>
      </c>
      <c r="G31" s="60">
        <v>3000</v>
      </c>
      <c r="H31" s="60"/>
      <c r="I31" s="60"/>
      <c r="J31" s="60"/>
      <c r="K31" s="60">
        <v>521057</v>
      </c>
      <c r="L31" s="60">
        <v>1157404</v>
      </c>
      <c r="M31" s="60">
        <v>1162689</v>
      </c>
      <c r="N31" s="60">
        <v>1162689</v>
      </c>
      <c r="O31" s="60">
        <v>26992591</v>
      </c>
      <c r="P31" s="60">
        <v>5286</v>
      </c>
      <c r="Q31" s="60">
        <v>567000</v>
      </c>
      <c r="R31" s="60">
        <v>567000</v>
      </c>
      <c r="S31" s="60"/>
      <c r="T31" s="60"/>
      <c r="U31" s="60"/>
      <c r="V31" s="60"/>
      <c r="W31" s="60">
        <v>567000</v>
      </c>
      <c r="X31" s="60">
        <v>381750</v>
      </c>
      <c r="Y31" s="60">
        <v>185250</v>
      </c>
      <c r="Z31" s="140">
        <v>48.53</v>
      </c>
      <c r="AA31" s="62">
        <v>509000</v>
      </c>
    </row>
    <row r="32" spans="1:27" ht="12.75">
      <c r="A32" s="249" t="s">
        <v>164</v>
      </c>
      <c r="B32" s="182"/>
      <c r="C32" s="155">
        <v>10123580</v>
      </c>
      <c r="D32" s="155"/>
      <c r="E32" s="59">
        <v>6956000</v>
      </c>
      <c r="F32" s="60">
        <v>2529000</v>
      </c>
      <c r="G32" s="60">
        <v>5717000</v>
      </c>
      <c r="H32" s="60">
        <v>12037000</v>
      </c>
      <c r="I32" s="60">
        <v>12037000</v>
      </c>
      <c r="J32" s="60">
        <v>12037000</v>
      </c>
      <c r="K32" s="60">
        <v>-19962734</v>
      </c>
      <c r="L32" s="60">
        <v>53958743</v>
      </c>
      <c r="M32" s="60">
        <v>58056763</v>
      </c>
      <c r="N32" s="60">
        <v>58056763</v>
      </c>
      <c r="O32" s="60">
        <v>38264097</v>
      </c>
      <c r="P32" s="60">
        <v>7087155</v>
      </c>
      <c r="Q32" s="60">
        <v>13453000</v>
      </c>
      <c r="R32" s="60">
        <v>13453000</v>
      </c>
      <c r="S32" s="60"/>
      <c r="T32" s="60"/>
      <c r="U32" s="60"/>
      <c r="V32" s="60"/>
      <c r="W32" s="60">
        <v>13453000</v>
      </c>
      <c r="X32" s="60">
        <v>1896750</v>
      </c>
      <c r="Y32" s="60">
        <v>11556250</v>
      </c>
      <c r="Z32" s="140">
        <v>609.27</v>
      </c>
      <c r="AA32" s="62">
        <v>2529000</v>
      </c>
    </row>
    <row r="33" spans="1:27" ht="12.75">
      <c r="A33" s="249" t="s">
        <v>165</v>
      </c>
      <c r="B33" s="182"/>
      <c r="C33" s="155">
        <v>6799866</v>
      </c>
      <c r="D33" s="155"/>
      <c r="E33" s="59">
        <v>6757000</v>
      </c>
      <c r="F33" s="60">
        <v>6757000</v>
      </c>
      <c r="G33" s="60">
        <v>5098000</v>
      </c>
      <c r="H33" s="60"/>
      <c r="I33" s="60">
        <v>5098000</v>
      </c>
      <c r="J33" s="60">
        <v>5098000</v>
      </c>
      <c r="K33" s="60">
        <v>13974094</v>
      </c>
      <c r="L33" s="60">
        <v>5097799</v>
      </c>
      <c r="M33" s="60">
        <v>5097799</v>
      </c>
      <c r="N33" s="60">
        <v>5097799</v>
      </c>
      <c r="O33" s="60">
        <v>3440675</v>
      </c>
      <c r="P33" s="60">
        <v>1000000</v>
      </c>
      <c r="Q33" s="60">
        <v>4927000</v>
      </c>
      <c r="R33" s="60">
        <v>4927000</v>
      </c>
      <c r="S33" s="60"/>
      <c r="T33" s="60"/>
      <c r="U33" s="60"/>
      <c r="V33" s="60"/>
      <c r="W33" s="60">
        <v>4927000</v>
      </c>
      <c r="X33" s="60">
        <v>5067750</v>
      </c>
      <c r="Y33" s="60">
        <v>-140750</v>
      </c>
      <c r="Z33" s="140">
        <v>-2.78</v>
      </c>
      <c r="AA33" s="62">
        <v>6757000</v>
      </c>
    </row>
    <row r="34" spans="1:27" ht="12.75">
      <c r="A34" s="250" t="s">
        <v>58</v>
      </c>
      <c r="B34" s="251"/>
      <c r="C34" s="168">
        <f aca="true" t="shared" si="3" ref="C34:Y34">SUM(C29:C33)</f>
        <v>17450693</v>
      </c>
      <c r="D34" s="168">
        <f>SUM(D29:D33)</f>
        <v>0</v>
      </c>
      <c r="E34" s="72">
        <f t="shared" si="3"/>
        <v>14262000</v>
      </c>
      <c r="F34" s="73">
        <f t="shared" si="3"/>
        <v>9835000</v>
      </c>
      <c r="G34" s="73">
        <f t="shared" si="3"/>
        <v>11570000</v>
      </c>
      <c r="H34" s="73">
        <f t="shared" si="3"/>
        <v>17135000</v>
      </c>
      <c r="I34" s="73">
        <f t="shared" si="3"/>
        <v>17135000</v>
      </c>
      <c r="J34" s="73">
        <f t="shared" si="3"/>
        <v>17135000</v>
      </c>
      <c r="K34" s="73">
        <f t="shared" si="3"/>
        <v>-5467583</v>
      </c>
      <c r="L34" s="73">
        <f t="shared" si="3"/>
        <v>60213946</v>
      </c>
      <c r="M34" s="73">
        <f t="shared" si="3"/>
        <v>64317251</v>
      </c>
      <c r="N34" s="73">
        <f t="shared" si="3"/>
        <v>64317251</v>
      </c>
      <c r="O34" s="73">
        <f t="shared" si="3"/>
        <v>68697363</v>
      </c>
      <c r="P34" s="73">
        <f t="shared" si="3"/>
        <v>8092441</v>
      </c>
      <c r="Q34" s="73">
        <f t="shared" si="3"/>
        <v>18947000</v>
      </c>
      <c r="R34" s="73">
        <f t="shared" si="3"/>
        <v>18947000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18947000</v>
      </c>
      <c r="X34" s="73">
        <f t="shared" si="3"/>
        <v>7376250</v>
      </c>
      <c r="Y34" s="73">
        <f t="shared" si="3"/>
        <v>11570750</v>
      </c>
      <c r="Z34" s="170">
        <f>+IF(X34&lt;&gt;0,+(Y34/X34)*100,0)</f>
        <v>156.86493814607695</v>
      </c>
      <c r="AA34" s="74">
        <f>SUM(AA29:AA33)</f>
        <v>9835000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>
        <v>656000</v>
      </c>
      <c r="F37" s="60">
        <v>656000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>
        <v>400000</v>
      </c>
      <c r="R37" s="60">
        <v>400000</v>
      </c>
      <c r="S37" s="60"/>
      <c r="T37" s="60"/>
      <c r="U37" s="60"/>
      <c r="V37" s="60"/>
      <c r="W37" s="60">
        <v>400000</v>
      </c>
      <c r="X37" s="60">
        <v>492000</v>
      </c>
      <c r="Y37" s="60">
        <v>-92000</v>
      </c>
      <c r="Z37" s="140">
        <v>-18.7</v>
      </c>
      <c r="AA37" s="62">
        <v>656000</v>
      </c>
    </row>
    <row r="38" spans="1:27" ht="12.75">
      <c r="A38" s="249" t="s">
        <v>165</v>
      </c>
      <c r="B38" s="182"/>
      <c r="C38" s="155">
        <v>5220737</v>
      </c>
      <c r="D38" s="155"/>
      <c r="E38" s="59">
        <v>5042000</v>
      </c>
      <c r="F38" s="60">
        <v>5042000</v>
      </c>
      <c r="G38" s="60"/>
      <c r="H38" s="60"/>
      <c r="I38" s="60"/>
      <c r="J38" s="60"/>
      <c r="K38" s="60"/>
      <c r="L38" s="60">
        <v>3440675</v>
      </c>
      <c r="M38" s="60">
        <v>3440675</v>
      </c>
      <c r="N38" s="60">
        <v>3440675</v>
      </c>
      <c r="O38" s="60"/>
      <c r="P38" s="60"/>
      <c r="Q38" s="60">
        <v>6000000</v>
      </c>
      <c r="R38" s="60">
        <v>6000000</v>
      </c>
      <c r="S38" s="60"/>
      <c r="T38" s="60"/>
      <c r="U38" s="60"/>
      <c r="V38" s="60"/>
      <c r="W38" s="60">
        <v>6000000</v>
      </c>
      <c r="X38" s="60">
        <v>3781500</v>
      </c>
      <c r="Y38" s="60">
        <v>2218500</v>
      </c>
      <c r="Z38" s="140">
        <v>58.67</v>
      </c>
      <c r="AA38" s="62">
        <v>5042000</v>
      </c>
    </row>
    <row r="39" spans="1:27" ht="12.75">
      <c r="A39" s="250" t="s">
        <v>59</v>
      </c>
      <c r="B39" s="253"/>
      <c r="C39" s="168">
        <f aca="true" t="shared" si="4" ref="C39:Y39">SUM(C37:C38)</f>
        <v>5220737</v>
      </c>
      <c r="D39" s="168">
        <f>SUM(D37:D38)</f>
        <v>0</v>
      </c>
      <c r="E39" s="76">
        <f t="shared" si="4"/>
        <v>5698000</v>
      </c>
      <c r="F39" s="77">
        <f t="shared" si="4"/>
        <v>5698000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3440675</v>
      </c>
      <c r="M39" s="77">
        <f t="shared" si="4"/>
        <v>3440675</v>
      </c>
      <c r="N39" s="77">
        <f t="shared" si="4"/>
        <v>3440675</v>
      </c>
      <c r="O39" s="77">
        <f t="shared" si="4"/>
        <v>0</v>
      </c>
      <c r="P39" s="77">
        <f t="shared" si="4"/>
        <v>0</v>
      </c>
      <c r="Q39" s="77">
        <f t="shared" si="4"/>
        <v>6400000</v>
      </c>
      <c r="R39" s="77">
        <f t="shared" si="4"/>
        <v>6400000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6400000</v>
      </c>
      <c r="X39" s="77">
        <f t="shared" si="4"/>
        <v>4273500</v>
      </c>
      <c r="Y39" s="77">
        <f t="shared" si="4"/>
        <v>2126500</v>
      </c>
      <c r="Z39" s="212">
        <f>+IF(X39&lt;&gt;0,+(Y39/X39)*100,0)</f>
        <v>49.76014976014976</v>
      </c>
      <c r="AA39" s="79">
        <f>SUM(AA37:AA38)</f>
        <v>5698000</v>
      </c>
    </row>
    <row r="40" spans="1:27" ht="12.75">
      <c r="A40" s="250" t="s">
        <v>167</v>
      </c>
      <c r="B40" s="251"/>
      <c r="C40" s="168">
        <f aca="true" t="shared" si="5" ref="C40:Y40">+C34+C39</f>
        <v>22671430</v>
      </c>
      <c r="D40" s="168">
        <f>+D34+D39</f>
        <v>0</v>
      </c>
      <c r="E40" s="72">
        <f t="shared" si="5"/>
        <v>19960000</v>
      </c>
      <c r="F40" s="73">
        <f t="shared" si="5"/>
        <v>15533000</v>
      </c>
      <c r="G40" s="73">
        <f t="shared" si="5"/>
        <v>11570000</v>
      </c>
      <c r="H40" s="73">
        <f t="shared" si="5"/>
        <v>17135000</v>
      </c>
      <c r="I40" s="73">
        <f t="shared" si="5"/>
        <v>17135000</v>
      </c>
      <c r="J40" s="73">
        <f t="shared" si="5"/>
        <v>17135000</v>
      </c>
      <c r="K40" s="73">
        <f t="shared" si="5"/>
        <v>-5467583</v>
      </c>
      <c r="L40" s="73">
        <f t="shared" si="5"/>
        <v>63654621</v>
      </c>
      <c r="M40" s="73">
        <f t="shared" si="5"/>
        <v>67757926</v>
      </c>
      <c r="N40" s="73">
        <f t="shared" si="5"/>
        <v>67757926</v>
      </c>
      <c r="O40" s="73">
        <f t="shared" si="5"/>
        <v>68697363</v>
      </c>
      <c r="P40" s="73">
        <f t="shared" si="5"/>
        <v>8092441</v>
      </c>
      <c r="Q40" s="73">
        <f t="shared" si="5"/>
        <v>25347000</v>
      </c>
      <c r="R40" s="73">
        <f t="shared" si="5"/>
        <v>25347000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25347000</v>
      </c>
      <c r="X40" s="73">
        <f t="shared" si="5"/>
        <v>11649750</v>
      </c>
      <c r="Y40" s="73">
        <f t="shared" si="5"/>
        <v>13697250</v>
      </c>
      <c r="Z40" s="170">
        <f>+IF(X40&lt;&gt;0,+(Y40/X40)*100,0)</f>
        <v>117.57548445245607</v>
      </c>
      <c r="AA40" s="74">
        <f>+AA34+AA39</f>
        <v>15533000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383492300</v>
      </c>
      <c r="D42" s="257">
        <f>+D25-D40</f>
        <v>0</v>
      </c>
      <c r="E42" s="258">
        <f t="shared" si="6"/>
        <v>310759000</v>
      </c>
      <c r="F42" s="259">
        <f t="shared" si="6"/>
        <v>357181000</v>
      </c>
      <c r="G42" s="259">
        <f t="shared" si="6"/>
        <v>396101000</v>
      </c>
      <c r="H42" s="259">
        <f t="shared" si="6"/>
        <v>361450000</v>
      </c>
      <c r="I42" s="259">
        <f t="shared" si="6"/>
        <v>349110000</v>
      </c>
      <c r="J42" s="259">
        <f t="shared" si="6"/>
        <v>349110000</v>
      </c>
      <c r="K42" s="259">
        <f t="shared" si="6"/>
        <v>352471533</v>
      </c>
      <c r="L42" s="259">
        <f t="shared" si="6"/>
        <v>403712361</v>
      </c>
      <c r="M42" s="259">
        <f t="shared" si="6"/>
        <v>370159818</v>
      </c>
      <c r="N42" s="259">
        <f t="shared" si="6"/>
        <v>370159818</v>
      </c>
      <c r="O42" s="259">
        <f t="shared" si="6"/>
        <v>370159818</v>
      </c>
      <c r="P42" s="259">
        <f t="shared" si="6"/>
        <v>3759371</v>
      </c>
      <c r="Q42" s="259">
        <f t="shared" si="6"/>
        <v>441833147</v>
      </c>
      <c r="R42" s="259">
        <f t="shared" si="6"/>
        <v>441833147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441833147</v>
      </c>
      <c r="X42" s="259">
        <f t="shared" si="6"/>
        <v>267885750</v>
      </c>
      <c r="Y42" s="259">
        <f t="shared" si="6"/>
        <v>173947397</v>
      </c>
      <c r="Z42" s="260">
        <f>+IF(X42&lt;&gt;0,+(Y42/X42)*100,0)</f>
        <v>64.93342665669974</v>
      </c>
      <c r="AA42" s="261">
        <f>+AA25-AA40</f>
        <v>357181000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357023900</v>
      </c>
      <c r="D45" s="155"/>
      <c r="E45" s="59">
        <v>201835000</v>
      </c>
      <c r="F45" s="60">
        <v>330713000</v>
      </c>
      <c r="G45" s="60">
        <v>369633000</v>
      </c>
      <c r="H45" s="60">
        <v>334982000</v>
      </c>
      <c r="I45" s="60">
        <v>322642000</v>
      </c>
      <c r="J45" s="60">
        <v>322642000</v>
      </c>
      <c r="K45" s="60">
        <v>319309161</v>
      </c>
      <c r="L45" s="60">
        <v>373120184</v>
      </c>
      <c r="M45" s="60">
        <v>339567641</v>
      </c>
      <c r="N45" s="60">
        <v>339567641</v>
      </c>
      <c r="O45" s="60">
        <v>339567641</v>
      </c>
      <c r="P45" s="60">
        <v>3759371</v>
      </c>
      <c r="Q45" s="60">
        <v>415290000</v>
      </c>
      <c r="R45" s="60">
        <v>415290000</v>
      </c>
      <c r="S45" s="60"/>
      <c r="T45" s="60"/>
      <c r="U45" s="60"/>
      <c r="V45" s="60"/>
      <c r="W45" s="60">
        <v>415290000</v>
      </c>
      <c r="X45" s="60">
        <v>248034750</v>
      </c>
      <c r="Y45" s="60">
        <v>167255250</v>
      </c>
      <c r="Z45" s="139">
        <v>67.43</v>
      </c>
      <c r="AA45" s="62">
        <v>330713000</v>
      </c>
    </row>
    <row r="46" spans="1:27" ht="12.75">
      <c r="A46" s="249" t="s">
        <v>171</v>
      </c>
      <c r="B46" s="182"/>
      <c r="C46" s="155">
        <v>26468400</v>
      </c>
      <c r="D46" s="155"/>
      <c r="E46" s="59">
        <v>108924000</v>
      </c>
      <c r="F46" s="60">
        <v>26468000</v>
      </c>
      <c r="G46" s="60">
        <v>26468000</v>
      </c>
      <c r="H46" s="60">
        <v>26468000</v>
      </c>
      <c r="I46" s="60">
        <v>26468000</v>
      </c>
      <c r="J46" s="60">
        <v>26468000</v>
      </c>
      <c r="K46" s="60">
        <v>33162372</v>
      </c>
      <c r="L46" s="60">
        <v>30592177</v>
      </c>
      <c r="M46" s="60">
        <v>30592177</v>
      </c>
      <c r="N46" s="60">
        <v>30592177</v>
      </c>
      <c r="O46" s="60">
        <v>30592177</v>
      </c>
      <c r="P46" s="60"/>
      <c r="Q46" s="60">
        <v>26543147</v>
      </c>
      <c r="R46" s="60">
        <v>26543147</v>
      </c>
      <c r="S46" s="60"/>
      <c r="T46" s="60"/>
      <c r="U46" s="60"/>
      <c r="V46" s="60"/>
      <c r="W46" s="60">
        <v>26543147</v>
      </c>
      <c r="X46" s="60">
        <v>19851000</v>
      </c>
      <c r="Y46" s="60">
        <v>6692147</v>
      </c>
      <c r="Z46" s="139">
        <v>33.71</v>
      </c>
      <c r="AA46" s="62">
        <v>26468000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383492300</v>
      </c>
      <c r="D48" s="217">
        <f>SUM(D45:D47)</f>
        <v>0</v>
      </c>
      <c r="E48" s="264">
        <f t="shared" si="7"/>
        <v>310759000</v>
      </c>
      <c r="F48" s="219">
        <f t="shared" si="7"/>
        <v>357181000</v>
      </c>
      <c r="G48" s="219">
        <f t="shared" si="7"/>
        <v>396101000</v>
      </c>
      <c r="H48" s="219">
        <f t="shared" si="7"/>
        <v>361450000</v>
      </c>
      <c r="I48" s="219">
        <f t="shared" si="7"/>
        <v>349110000</v>
      </c>
      <c r="J48" s="219">
        <f t="shared" si="7"/>
        <v>349110000</v>
      </c>
      <c r="K48" s="219">
        <f t="shared" si="7"/>
        <v>352471533</v>
      </c>
      <c r="L48" s="219">
        <f t="shared" si="7"/>
        <v>403712361</v>
      </c>
      <c r="M48" s="219">
        <f t="shared" si="7"/>
        <v>370159818</v>
      </c>
      <c r="N48" s="219">
        <f t="shared" si="7"/>
        <v>370159818</v>
      </c>
      <c r="O48" s="219">
        <f t="shared" si="7"/>
        <v>370159818</v>
      </c>
      <c r="P48" s="219">
        <f t="shared" si="7"/>
        <v>3759371</v>
      </c>
      <c r="Q48" s="219">
        <f t="shared" si="7"/>
        <v>441833147</v>
      </c>
      <c r="R48" s="219">
        <f t="shared" si="7"/>
        <v>441833147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441833147</v>
      </c>
      <c r="X48" s="219">
        <f t="shared" si="7"/>
        <v>267885750</v>
      </c>
      <c r="Y48" s="219">
        <f t="shared" si="7"/>
        <v>173947397</v>
      </c>
      <c r="Z48" s="265">
        <f>+IF(X48&lt;&gt;0,+(Y48/X48)*100,0)</f>
        <v>64.93342665669974</v>
      </c>
      <c r="AA48" s="232">
        <f>SUM(AA45:AA47)</f>
        <v>357181000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16900764</v>
      </c>
      <c r="D6" s="155"/>
      <c r="E6" s="59">
        <v>13566000</v>
      </c>
      <c r="F6" s="60">
        <v>16554996</v>
      </c>
      <c r="G6" s="60">
        <v>897311</v>
      </c>
      <c r="H6" s="60">
        <v>465942</v>
      </c>
      <c r="I6" s="60">
        <v>452816</v>
      </c>
      <c r="J6" s="60">
        <v>1816069</v>
      </c>
      <c r="K6" s="60">
        <v>1765980</v>
      </c>
      <c r="L6" s="60">
        <v>169942</v>
      </c>
      <c r="M6" s="60">
        <v>4191941</v>
      </c>
      <c r="N6" s="60">
        <v>6127863</v>
      </c>
      <c r="O6" s="60">
        <v>1293362</v>
      </c>
      <c r="P6" s="60">
        <v>1334543</v>
      </c>
      <c r="Q6" s="60">
        <v>937689</v>
      </c>
      <c r="R6" s="60">
        <v>3565594</v>
      </c>
      <c r="S6" s="60"/>
      <c r="T6" s="60"/>
      <c r="U6" s="60"/>
      <c r="V6" s="60"/>
      <c r="W6" s="60">
        <v>11509526</v>
      </c>
      <c r="X6" s="60">
        <v>12416247</v>
      </c>
      <c r="Y6" s="60">
        <v>-906721</v>
      </c>
      <c r="Z6" s="140">
        <v>-7.3</v>
      </c>
      <c r="AA6" s="62">
        <v>16554996</v>
      </c>
    </row>
    <row r="7" spans="1:27" ht="12.75">
      <c r="A7" s="249" t="s">
        <v>32</v>
      </c>
      <c r="B7" s="182"/>
      <c r="C7" s="155">
        <v>31299364</v>
      </c>
      <c r="D7" s="155"/>
      <c r="E7" s="59">
        <v>32776000</v>
      </c>
      <c r="F7" s="60">
        <v>32414184</v>
      </c>
      <c r="G7" s="60">
        <v>1646805</v>
      </c>
      <c r="H7" s="60">
        <v>1245626</v>
      </c>
      <c r="I7" s="60">
        <v>822396</v>
      </c>
      <c r="J7" s="60">
        <v>3714827</v>
      </c>
      <c r="K7" s="60">
        <v>2746182</v>
      </c>
      <c r="L7" s="60">
        <v>136259</v>
      </c>
      <c r="M7" s="60">
        <v>2914273</v>
      </c>
      <c r="N7" s="60">
        <v>5796714</v>
      </c>
      <c r="O7" s="60">
        <v>3023750</v>
      </c>
      <c r="P7" s="60">
        <v>2416279</v>
      </c>
      <c r="Q7" s="60"/>
      <c r="R7" s="60">
        <v>5440029</v>
      </c>
      <c r="S7" s="60"/>
      <c r="T7" s="60"/>
      <c r="U7" s="60"/>
      <c r="V7" s="60"/>
      <c r="W7" s="60">
        <v>14951570</v>
      </c>
      <c r="X7" s="60">
        <v>24310638</v>
      </c>
      <c r="Y7" s="60">
        <v>-9359068</v>
      </c>
      <c r="Z7" s="140">
        <v>-38.5</v>
      </c>
      <c r="AA7" s="62">
        <v>32414184</v>
      </c>
    </row>
    <row r="8" spans="1:27" ht="12.75">
      <c r="A8" s="249" t="s">
        <v>178</v>
      </c>
      <c r="B8" s="182"/>
      <c r="C8" s="155">
        <v>11084456</v>
      </c>
      <c r="D8" s="155"/>
      <c r="E8" s="59">
        <v>4257000</v>
      </c>
      <c r="F8" s="60">
        <v>4259004</v>
      </c>
      <c r="G8" s="60">
        <v>27271331</v>
      </c>
      <c r="H8" s="60">
        <v>10511544</v>
      </c>
      <c r="I8" s="60">
        <v>12549930</v>
      </c>
      <c r="J8" s="60">
        <v>50332805</v>
      </c>
      <c r="K8" s="60">
        <v>19864764</v>
      </c>
      <c r="L8" s="60">
        <v>40353586</v>
      </c>
      <c r="M8" s="60">
        <v>7454201</v>
      </c>
      <c r="N8" s="60">
        <v>67672551</v>
      </c>
      <c r="O8" s="60">
        <v>1491097</v>
      </c>
      <c r="P8" s="60">
        <v>12318183</v>
      </c>
      <c r="Q8" s="60">
        <v>15035331</v>
      </c>
      <c r="R8" s="60">
        <v>28844611</v>
      </c>
      <c r="S8" s="60"/>
      <c r="T8" s="60"/>
      <c r="U8" s="60"/>
      <c r="V8" s="60"/>
      <c r="W8" s="60">
        <v>146849967</v>
      </c>
      <c r="X8" s="60">
        <v>3194253</v>
      </c>
      <c r="Y8" s="60">
        <v>143655714</v>
      </c>
      <c r="Z8" s="140">
        <v>4497.32</v>
      </c>
      <c r="AA8" s="62">
        <v>4259004</v>
      </c>
    </row>
    <row r="9" spans="1:27" ht="12.75">
      <c r="A9" s="249" t="s">
        <v>179</v>
      </c>
      <c r="B9" s="182"/>
      <c r="C9" s="155">
        <v>77430871</v>
      </c>
      <c r="D9" s="155"/>
      <c r="E9" s="59">
        <v>87476000</v>
      </c>
      <c r="F9" s="60">
        <v>87663996</v>
      </c>
      <c r="G9" s="60">
        <v>39097000</v>
      </c>
      <c r="H9" s="60">
        <v>252000</v>
      </c>
      <c r="I9" s="60">
        <v>942000</v>
      </c>
      <c r="J9" s="60">
        <v>40291000</v>
      </c>
      <c r="K9" s="60"/>
      <c r="L9" s="60">
        <v>452000</v>
      </c>
      <c r="M9" s="60">
        <v>26556000</v>
      </c>
      <c r="N9" s="60">
        <v>27008000</v>
      </c>
      <c r="O9" s="60"/>
      <c r="P9" s="60">
        <v>302000</v>
      </c>
      <c r="Q9" s="60">
        <v>19917000</v>
      </c>
      <c r="R9" s="60">
        <v>20219000</v>
      </c>
      <c r="S9" s="60"/>
      <c r="T9" s="60"/>
      <c r="U9" s="60"/>
      <c r="V9" s="60"/>
      <c r="W9" s="60">
        <v>87518000</v>
      </c>
      <c r="X9" s="60">
        <v>65747997</v>
      </c>
      <c r="Y9" s="60">
        <v>21770003</v>
      </c>
      <c r="Z9" s="140">
        <v>33.11</v>
      </c>
      <c r="AA9" s="62">
        <v>87663996</v>
      </c>
    </row>
    <row r="10" spans="1:27" ht="12.75">
      <c r="A10" s="249" t="s">
        <v>180</v>
      </c>
      <c r="B10" s="182"/>
      <c r="C10" s="155">
        <v>27159788</v>
      </c>
      <c r="D10" s="155"/>
      <c r="E10" s="59">
        <v>23685000</v>
      </c>
      <c r="F10" s="60">
        <v>23685000</v>
      </c>
      <c r="G10" s="60">
        <v>5500000</v>
      </c>
      <c r="H10" s="60"/>
      <c r="I10" s="60"/>
      <c r="J10" s="60">
        <v>5500000</v>
      </c>
      <c r="K10" s="60"/>
      <c r="L10" s="60"/>
      <c r="M10" s="60">
        <v>6000000</v>
      </c>
      <c r="N10" s="60">
        <v>6000000</v>
      </c>
      <c r="O10" s="60"/>
      <c r="P10" s="60">
        <v>4096489</v>
      </c>
      <c r="Q10" s="60">
        <v>12185000</v>
      </c>
      <c r="R10" s="60">
        <v>16281489</v>
      </c>
      <c r="S10" s="60"/>
      <c r="T10" s="60"/>
      <c r="U10" s="60"/>
      <c r="V10" s="60"/>
      <c r="W10" s="60">
        <v>27781489</v>
      </c>
      <c r="X10" s="60">
        <v>17763750</v>
      </c>
      <c r="Y10" s="60">
        <v>10017739</v>
      </c>
      <c r="Z10" s="140">
        <v>56.39</v>
      </c>
      <c r="AA10" s="62">
        <v>23685000</v>
      </c>
    </row>
    <row r="11" spans="1:27" ht="12.75">
      <c r="A11" s="249" t="s">
        <v>181</v>
      </c>
      <c r="B11" s="182"/>
      <c r="C11" s="155">
        <v>10006166</v>
      </c>
      <c r="D11" s="155"/>
      <c r="E11" s="59">
        <v>7415000</v>
      </c>
      <c r="F11" s="60"/>
      <c r="G11" s="60">
        <v>334671</v>
      </c>
      <c r="H11" s="60">
        <v>1985143</v>
      </c>
      <c r="I11" s="60">
        <v>716802</v>
      </c>
      <c r="J11" s="60">
        <v>3036616</v>
      </c>
      <c r="K11" s="60">
        <v>900628</v>
      </c>
      <c r="L11" s="60">
        <v>754201</v>
      </c>
      <c r="M11" s="60">
        <v>955467</v>
      </c>
      <c r="N11" s="60">
        <v>2610296</v>
      </c>
      <c r="O11" s="60">
        <v>623238</v>
      </c>
      <c r="P11" s="60">
        <v>865277</v>
      </c>
      <c r="Q11" s="60">
        <v>950197</v>
      </c>
      <c r="R11" s="60">
        <v>2438712</v>
      </c>
      <c r="S11" s="60"/>
      <c r="T11" s="60"/>
      <c r="U11" s="60"/>
      <c r="V11" s="60"/>
      <c r="W11" s="60">
        <v>8085624</v>
      </c>
      <c r="X11" s="60"/>
      <c r="Y11" s="60">
        <v>8085624</v>
      </c>
      <c r="Z11" s="140"/>
      <c r="AA11" s="62"/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-123353631</v>
      </c>
      <c r="D14" s="155"/>
      <c r="E14" s="59">
        <v>-146747000</v>
      </c>
      <c r="F14" s="60">
        <v>73312596</v>
      </c>
      <c r="G14" s="60">
        <v>-72178331</v>
      </c>
      <c r="H14" s="60">
        <v>-14221820</v>
      </c>
      <c r="I14" s="60">
        <v>-13135716</v>
      </c>
      <c r="J14" s="60">
        <v>-99535867</v>
      </c>
      <c r="K14" s="60">
        <v>-18320201</v>
      </c>
      <c r="L14" s="60">
        <v>-34964176</v>
      </c>
      <c r="M14" s="60">
        <v>-50642620</v>
      </c>
      <c r="N14" s="60">
        <v>-103926997</v>
      </c>
      <c r="O14" s="60">
        <v>-9777409</v>
      </c>
      <c r="P14" s="60">
        <v>-15584045</v>
      </c>
      <c r="Q14" s="60"/>
      <c r="R14" s="60">
        <v>-25361454</v>
      </c>
      <c r="S14" s="60"/>
      <c r="T14" s="60"/>
      <c r="U14" s="60"/>
      <c r="V14" s="60"/>
      <c r="W14" s="60">
        <v>-228824318</v>
      </c>
      <c r="X14" s="60">
        <v>54984447</v>
      </c>
      <c r="Y14" s="60">
        <v>-283808765</v>
      </c>
      <c r="Z14" s="140">
        <v>-516.16</v>
      </c>
      <c r="AA14" s="62">
        <v>73312596</v>
      </c>
    </row>
    <row r="15" spans="1:27" ht="12.75">
      <c r="A15" s="249" t="s">
        <v>40</v>
      </c>
      <c r="B15" s="182"/>
      <c r="C15" s="155"/>
      <c r="D15" s="155"/>
      <c r="E15" s="59">
        <v>-898000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>
        <v>-1337400</v>
      </c>
      <c r="D16" s="155"/>
      <c r="E16" s="59">
        <v>-419000</v>
      </c>
      <c r="F16" s="60">
        <v>419004</v>
      </c>
      <c r="G16" s="60"/>
      <c r="H16" s="60"/>
      <c r="I16" s="60">
        <v>-357644</v>
      </c>
      <c r="J16" s="60">
        <v>-357644</v>
      </c>
      <c r="K16" s="60"/>
      <c r="L16" s="60"/>
      <c r="M16" s="60">
        <v>-357644</v>
      </c>
      <c r="N16" s="60">
        <v>-357644</v>
      </c>
      <c r="O16" s="60"/>
      <c r="P16" s="60"/>
      <c r="Q16" s="60"/>
      <c r="R16" s="60"/>
      <c r="S16" s="60"/>
      <c r="T16" s="60"/>
      <c r="U16" s="60"/>
      <c r="V16" s="60"/>
      <c r="W16" s="60">
        <v>-715288</v>
      </c>
      <c r="X16" s="60">
        <v>314253</v>
      </c>
      <c r="Y16" s="60">
        <v>-1029541</v>
      </c>
      <c r="Z16" s="140">
        <v>-327.62</v>
      </c>
      <c r="AA16" s="62">
        <v>419004</v>
      </c>
    </row>
    <row r="17" spans="1:27" ht="12.75">
      <c r="A17" s="250" t="s">
        <v>185</v>
      </c>
      <c r="B17" s="251"/>
      <c r="C17" s="168">
        <f aca="true" t="shared" si="0" ref="C17:Y17">SUM(C6:C16)</f>
        <v>49190378</v>
      </c>
      <c r="D17" s="168">
        <f t="shared" si="0"/>
        <v>0</v>
      </c>
      <c r="E17" s="72">
        <f t="shared" si="0"/>
        <v>21111000</v>
      </c>
      <c r="F17" s="73">
        <f t="shared" si="0"/>
        <v>238308780</v>
      </c>
      <c r="G17" s="73">
        <f t="shared" si="0"/>
        <v>2568787</v>
      </c>
      <c r="H17" s="73">
        <f t="shared" si="0"/>
        <v>238435</v>
      </c>
      <c r="I17" s="73">
        <f t="shared" si="0"/>
        <v>1990584</v>
      </c>
      <c r="J17" s="73">
        <f t="shared" si="0"/>
        <v>4797806</v>
      </c>
      <c r="K17" s="73">
        <f t="shared" si="0"/>
        <v>6957353</v>
      </c>
      <c r="L17" s="73">
        <f t="shared" si="0"/>
        <v>6901812</v>
      </c>
      <c r="M17" s="73">
        <f t="shared" si="0"/>
        <v>-2928382</v>
      </c>
      <c r="N17" s="73">
        <f t="shared" si="0"/>
        <v>10930783</v>
      </c>
      <c r="O17" s="73">
        <f t="shared" si="0"/>
        <v>-3345962</v>
      </c>
      <c r="P17" s="73">
        <f t="shared" si="0"/>
        <v>5748726</v>
      </c>
      <c r="Q17" s="73">
        <f t="shared" si="0"/>
        <v>49025217</v>
      </c>
      <c r="R17" s="73">
        <f t="shared" si="0"/>
        <v>51427981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67156570</v>
      </c>
      <c r="X17" s="73">
        <f t="shared" si="0"/>
        <v>178731585</v>
      </c>
      <c r="Y17" s="73">
        <f t="shared" si="0"/>
        <v>-111575015</v>
      </c>
      <c r="Z17" s="170">
        <f>+IF(X17&lt;&gt;0,+(Y17/X17)*100,0)</f>
        <v>-62.426020000885686</v>
      </c>
      <c r="AA17" s="74">
        <f>SUM(AA6:AA16)</f>
        <v>238308780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-30833882</v>
      </c>
      <c r="D26" s="155"/>
      <c r="E26" s="59">
        <v>-79111000</v>
      </c>
      <c r="F26" s="60">
        <v>71492004</v>
      </c>
      <c r="G26" s="60">
        <v>-2205141</v>
      </c>
      <c r="H26" s="60">
        <v>-1160732</v>
      </c>
      <c r="I26" s="60">
        <v>-4533568</v>
      </c>
      <c r="J26" s="60">
        <v>-7899441</v>
      </c>
      <c r="K26" s="60">
        <v>-3097864</v>
      </c>
      <c r="L26" s="60">
        <v>-3259592</v>
      </c>
      <c r="M26" s="60">
        <v>-1068228</v>
      </c>
      <c r="N26" s="60">
        <v>-7425684</v>
      </c>
      <c r="O26" s="60">
        <v>-2045245</v>
      </c>
      <c r="P26" s="60">
        <v>-2285002</v>
      </c>
      <c r="Q26" s="60">
        <v>-2474190</v>
      </c>
      <c r="R26" s="60">
        <v>-6804437</v>
      </c>
      <c r="S26" s="60"/>
      <c r="T26" s="60"/>
      <c r="U26" s="60"/>
      <c r="V26" s="60"/>
      <c r="W26" s="60">
        <v>-22129562</v>
      </c>
      <c r="X26" s="60">
        <v>53619003</v>
      </c>
      <c r="Y26" s="60">
        <v>-75748565</v>
      </c>
      <c r="Z26" s="140">
        <v>-141.27</v>
      </c>
      <c r="AA26" s="62">
        <v>71492004</v>
      </c>
    </row>
    <row r="27" spans="1:27" ht="12.75">
      <c r="A27" s="250" t="s">
        <v>192</v>
      </c>
      <c r="B27" s="251"/>
      <c r="C27" s="168">
        <f aca="true" t="shared" si="1" ref="C27:Y27">SUM(C21:C26)</f>
        <v>-30833882</v>
      </c>
      <c r="D27" s="168">
        <f>SUM(D21:D26)</f>
        <v>0</v>
      </c>
      <c r="E27" s="72">
        <f t="shared" si="1"/>
        <v>-79111000</v>
      </c>
      <c r="F27" s="73">
        <f t="shared" si="1"/>
        <v>71492004</v>
      </c>
      <c r="G27" s="73">
        <f t="shared" si="1"/>
        <v>-2205141</v>
      </c>
      <c r="H27" s="73">
        <f t="shared" si="1"/>
        <v>-1160732</v>
      </c>
      <c r="I27" s="73">
        <f t="shared" si="1"/>
        <v>-4533568</v>
      </c>
      <c r="J27" s="73">
        <f t="shared" si="1"/>
        <v>-7899441</v>
      </c>
      <c r="K27" s="73">
        <f t="shared" si="1"/>
        <v>-3097864</v>
      </c>
      <c r="L27" s="73">
        <f t="shared" si="1"/>
        <v>-3259592</v>
      </c>
      <c r="M27" s="73">
        <f t="shared" si="1"/>
        <v>-1068228</v>
      </c>
      <c r="N27" s="73">
        <f t="shared" si="1"/>
        <v>-7425684</v>
      </c>
      <c r="O27" s="73">
        <f t="shared" si="1"/>
        <v>-2045245</v>
      </c>
      <c r="P27" s="73">
        <f t="shared" si="1"/>
        <v>-2285002</v>
      </c>
      <c r="Q27" s="73">
        <f t="shared" si="1"/>
        <v>-2474190</v>
      </c>
      <c r="R27" s="73">
        <f t="shared" si="1"/>
        <v>-6804437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-22129562</v>
      </c>
      <c r="X27" s="73">
        <f t="shared" si="1"/>
        <v>53619003</v>
      </c>
      <c r="Y27" s="73">
        <f t="shared" si="1"/>
        <v>-75748565</v>
      </c>
      <c r="Z27" s="170">
        <f>+IF(X27&lt;&gt;0,+(Y27/X27)*100,0)</f>
        <v>-141.27186400687083</v>
      </c>
      <c r="AA27" s="74">
        <f>SUM(AA21:AA26)</f>
        <v>71492004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>
        <v>9416004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7062003</v>
      </c>
      <c r="Y31" s="60">
        <v>-7062003</v>
      </c>
      <c r="Z31" s="140">
        <v>-100</v>
      </c>
      <c r="AA31" s="62">
        <v>9416004</v>
      </c>
    </row>
    <row r="32" spans="1:27" ht="12.75">
      <c r="A32" s="249" t="s">
        <v>195</v>
      </c>
      <c r="B32" s="182"/>
      <c r="C32" s="155">
        <v>734511</v>
      </c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>
        <v>10000</v>
      </c>
      <c r="F33" s="60">
        <v>9996</v>
      </c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>
        <v>7497</v>
      </c>
      <c r="Y33" s="60">
        <v>-7497</v>
      </c>
      <c r="Z33" s="140">
        <v>-100</v>
      </c>
      <c r="AA33" s="62">
        <v>9996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>
        <v>-656000</v>
      </c>
      <c r="F35" s="60">
        <v>656004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492003</v>
      </c>
      <c r="Y35" s="60">
        <v>-492003</v>
      </c>
      <c r="Z35" s="140">
        <v>-100</v>
      </c>
      <c r="AA35" s="62">
        <v>656004</v>
      </c>
    </row>
    <row r="36" spans="1:27" ht="12.75">
      <c r="A36" s="250" t="s">
        <v>198</v>
      </c>
      <c r="B36" s="251"/>
      <c r="C36" s="168">
        <f aca="true" t="shared" si="2" ref="C36:Y36">SUM(C31:C35)</f>
        <v>734511</v>
      </c>
      <c r="D36" s="168">
        <f>SUM(D31:D35)</f>
        <v>0</v>
      </c>
      <c r="E36" s="72">
        <f t="shared" si="2"/>
        <v>-646000</v>
      </c>
      <c r="F36" s="73">
        <f t="shared" si="2"/>
        <v>10082004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7561503</v>
      </c>
      <c r="Y36" s="73">
        <f t="shared" si="2"/>
        <v>-7561503</v>
      </c>
      <c r="Z36" s="170">
        <f>+IF(X36&lt;&gt;0,+(Y36/X36)*100,0)</f>
        <v>-100</v>
      </c>
      <c r="AA36" s="74">
        <f>SUM(AA31:AA35)</f>
        <v>10082004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19091007</v>
      </c>
      <c r="D38" s="153">
        <f>+D17+D27+D36</f>
        <v>0</v>
      </c>
      <c r="E38" s="99">
        <f t="shared" si="3"/>
        <v>-58646000</v>
      </c>
      <c r="F38" s="100">
        <f t="shared" si="3"/>
        <v>319882788</v>
      </c>
      <c r="G38" s="100">
        <f t="shared" si="3"/>
        <v>363646</v>
      </c>
      <c r="H38" s="100">
        <f t="shared" si="3"/>
        <v>-922297</v>
      </c>
      <c r="I38" s="100">
        <f t="shared" si="3"/>
        <v>-2542984</v>
      </c>
      <c r="J38" s="100">
        <f t="shared" si="3"/>
        <v>-3101635</v>
      </c>
      <c r="K38" s="100">
        <f t="shared" si="3"/>
        <v>3859489</v>
      </c>
      <c r="L38" s="100">
        <f t="shared" si="3"/>
        <v>3642220</v>
      </c>
      <c r="M38" s="100">
        <f t="shared" si="3"/>
        <v>-3996610</v>
      </c>
      <c r="N38" s="100">
        <f t="shared" si="3"/>
        <v>3505099</v>
      </c>
      <c r="O38" s="100">
        <f t="shared" si="3"/>
        <v>-5391207</v>
      </c>
      <c r="P38" s="100">
        <f t="shared" si="3"/>
        <v>3463724</v>
      </c>
      <c r="Q38" s="100">
        <f t="shared" si="3"/>
        <v>46551027</v>
      </c>
      <c r="R38" s="100">
        <f t="shared" si="3"/>
        <v>44623544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45027008</v>
      </c>
      <c r="X38" s="100">
        <f t="shared" si="3"/>
        <v>239912091</v>
      </c>
      <c r="Y38" s="100">
        <f t="shared" si="3"/>
        <v>-194885083</v>
      </c>
      <c r="Z38" s="137">
        <f>+IF(X38&lt;&gt;0,+(Y38/X38)*100,0)</f>
        <v>-81.2318721360317</v>
      </c>
      <c r="AA38" s="102">
        <f>+AA17+AA27+AA36</f>
        <v>319882788</v>
      </c>
    </row>
    <row r="39" spans="1:27" ht="12.75">
      <c r="A39" s="249" t="s">
        <v>200</v>
      </c>
      <c r="B39" s="182"/>
      <c r="C39" s="153">
        <v>110840066</v>
      </c>
      <c r="D39" s="153"/>
      <c r="E39" s="99">
        <v>107432000</v>
      </c>
      <c r="F39" s="100"/>
      <c r="G39" s="100"/>
      <c r="H39" s="100">
        <v>363646</v>
      </c>
      <c r="I39" s="100">
        <v>-558651</v>
      </c>
      <c r="J39" s="100"/>
      <c r="K39" s="100">
        <v>-3101635</v>
      </c>
      <c r="L39" s="100">
        <v>757854</v>
      </c>
      <c r="M39" s="100">
        <v>4400074</v>
      </c>
      <c r="N39" s="100">
        <v>-3101635</v>
      </c>
      <c r="O39" s="100">
        <v>403464</v>
      </c>
      <c r="P39" s="100">
        <v>-4987743</v>
      </c>
      <c r="Q39" s="100">
        <v>-1524019</v>
      </c>
      <c r="R39" s="100">
        <v>403464</v>
      </c>
      <c r="S39" s="100"/>
      <c r="T39" s="100"/>
      <c r="U39" s="100"/>
      <c r="V39" s="100"/>
      <c r="W39" s="100"/>
      <c r="X39" s="100"/>
      <c r="Y39" s="100"/>
      <c r="Z39" s="137"/>
      <c r="AA39" s="102"/>
    </row>
    <row r="40" spans="1:27" ht="12.75">
      <c r="A40" s="269" t="s">
        <v>201</v>
      </c>
      <c r="B40" s="256"/>
      <c r="C40" s="257">
        <v>129931073</v>
      </c>
      <c r="D40" s="257"/>
      <c r="E40" s="258">
        <v>48786000</v>
      </c>
      <c r="F40" s="259">
        <v>319882788</v>
      </c>
      <c r="G40" s="259">
        <v>363646</v>
      </c>
      <c r="H40" s="259">
        <v>-558651</v>
      </c>
      <c r="I40" s="259">
        <v>-3101635</v>
      </c>
      <c r="J40" s="259">
        <v>-3101635</v>
      </c>
      <c r="K40" s="259">
        <v>757854</v>
      </c>
      <c r="L40" s="259">
        <v>4400074</v>
      </c>
      <c r="M40" s="259">
        <v>403464</v>
      </c>
      <c r="N40" s="259">
        <v>403464</v>
      </c>
      <c r="O40" s="259">
        <v>-4987743</v>
      </c>
      <c r="P40" s="259">
        <v>-1524019</v>
      </c>
      <c r="Q40" s="259">
        <v>45027008</v>
      </c>
      <c r="R40" s="259">
        <v>45027008</v>
      </c>
      <c r="S40" s="259"/>
      <c r="T40" s="259"/>
      <c r="U40" s="259"/>
      <c r="V40" s="259"/>
      <c r="W40" s="259">
        <v>45027008</v>
      </c>
      <c r="X40" s="259">
        <v>239912091</v>
      </c>
      <c r="Y40" s="259">
        <v>-194885083</v>
      </c>
      <c r="Z40" s="260">
        <v>-81.23</v>
      </c>
      <c r="AA40" s="261">
        <v>319882788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30779614</v>
      </c>
      <c r="D5" s="200">
        <f t="shared" si="0"/>
        <v>0</v>
      </c>
      <c r="E5" s="106">
        <f t="shared" si="0"/>
        <v>79111974</v>
      </c>
      <c r="F5" s="106">
        <f t="shared" si="0"/>
        <v>71492000</v>
      </c>
      <c r="G5" s="106">
        <f t="shared" si="0"/>
        <v>2205141</v>
      </c>
      <c r="H5" s="106">
        <f t="shared" si="0"/>
        <v>513000</v>
      </c>
      <c r="I5" s="106">
        <f t="shared" si="0"/>
        <v>4533569</v>
      </c>
      <c r="J5" s="106">
        <f t="shared" si="0"/>
        <v>7251710</v>
      </c>
      <c r="K5" s="106">
        <f t="shared" si="0"/>
        <v>354742</v>
      </c>
      <c r="L5" s="106">
        <f t="shared" si="0"/>
        <v>3259592</v>
      </c>
      <c r="M5" s="106">
        <f t="shared" si="0"/>
        <v>4481926</v>
      </c>
      <c r="N5" s="106">
        <f t="shared" si="0"/>
        <v>8096260</v>
      </c>
      <c r="O5" s="106">
        <f t="shared" si="0"/>
        <v>552236</v>
      </c>
      <c r="P5" s="106">
        <f t="shared" si="0"/>
        <v>8600501</v>
      </c>
      <c r="Q5" s="106">
        <f t="shared" si="0"/>
        <v>0</v>
      </c>
      <c r="R5" s="106">
        <f t="shared" si="0"/>
        <v>9152737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24500707</v>
      </c>
      <c r="X5" s="106">
        <f t="shared" si="0"/>
        <v>53619000</v>
      </c>
      <c r="Y5" s="106">
        <f t="shared" si="0"/>
        <v>-29118293</v>
      </c>
      <c r="Z5" s="201">
        <f>+IF(X5&lt;&gt;0,+(Y5/X5)*100,0)</f>
        <v>-54.3059232734665</v>
      </c>
      <c r="AA5" s="199">
        <f>SUM(AA11:AA18)</f>
        <v>71492000</v>
      </c>
    </row>
    <row r="6" spans="1:27" ht="12.75">
      <c r="A6" s="291" t="s">
        <v>205</v>
      </c>
      <c r="B6" s="142"/>
      <c r="C6" s="62">
        <v>6453854</v>
      </c>
      <c r="D6" s="156"/>
      <c r="E6" s="60">
        <v>30000000</v>
      </c>
      <c r="F6" s="60">
        <v>29200000</v>
      </c>
      <c r="G6" s="60"/>
      <c r="H6" s="60"/>
      <c r="I6" s="60">
        <v>2690506</v>
      </c>
      <c r="J6" s="60">
        <v>2690506</v>
      </c>
      <c r="K6" s="60">
        <v>962515</v>
      </c>
      <c r="L6" s="60">
        <v>1493373</v>
      </c>
      <c r="M6" s="60">
        <v>7285558</v>
      </c>
      <c r="N6" s="60">
        <v>9741446</v>
      </c>
      <c r="O6" s="60">
        <v>282281</v>
      </c>
      <c r="P6" s="60">
        <v>2050501</v>
      </c>
      <c r="Q6" s="60"/>
      <c r="R6" s="60">
        <v>2332782</v>
      </c>
      <c r="S6" s="60"/>
      <c r="T6" s="60"/>
      <c r="U6" s="60"/>
      <c r="V6" s="60"/>
      <c r="W6" s="60">
        <v>14764734</v>
      </c>
      <c r="X6" s="60">
        <v>21900000</v>
      </c>
      <c r="Y6" s="60">
        <v>-7135266</v>
      </c>
      <c r="Z6" s="140">
        <v>-32.58</v>
      </c>
      <c r="AA6" s="155">
        <v>29200000</v>
      </c>
    </row>
    <row r="7" spans="1:27" ht="12.75">
      <c r="A7" s="291" t="s">
        <v>206</v>
      </c>
      <c r="B7" s="142"/>
      <c r="C7" s="62">
        <v>228721</v>
      </c>
      <c r="D7" s="156"/>
      <c r="E7" s="60">
        <v>2980000</v>
      </c>
      <c r="F7" s="60">
        <v>3030000</v>
      </c>
      <c r="G7" s="60"/>
      <c r="H7" s="60"/>
      <c r="I7" s="60"/>
      <c r="J7" s="60"/>
      <c r="K7" s="60"/>
      <c r="L7" s="60"/>
      <c r="M7" s="60"/>
      <c r="N7" s="60"/>
      <c r="O7" s="60"/>
      <c r="P7" s="60">
        <v>-111000</v>
      </c>
      <c r="Q7" s="60"/>
      <c r="R7" s="60">
        <v>-111000</v>
      </c>
      <c r="S7" s="60"/>
      <c r="T7" s="60"/>
      <c r="U7" s="60"/>
      <c r="V7" s="60"/>
      <c r="W7" s="60">
        <v>-111000</v>
      </c>
      <c r="X7" s="60">
        <v>2272500</v>
      </c>
      <c r="Y7" s="60">
        <v>-2383500</v>
      </c>
      <c r="Z7" s="140">
        <v>-104.88</v>
      </c>
      <c r="AA7" s="155">
        <v>3030000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>
        <v>15297314</v>
      </c>
      <c r="D10" s="156"/>
      <c r="E10" s="60">
        <v>3550750</v>
      </c>
      <c r="F10" s="60">
        <v>8501000</v>
      </c>
      <c r="G10" s="60">
        <v>2027441</v>
      </c>
      <c r="H10" s="60">
        <v>513000</v>
      </c>
      <c r="I10" s="60">
        <v>1843063</v>
      </c>
      <c r="J10" s="60">
        <v>4383504</v>
      </c>
      <c r="K10" s="60"/>
      <c r="L10" s="60">
        <v>124515</v>
      </c>
      <c r="M10" s="60">
        <v>-3119544</v>
      </c>
      <c r="N10" s="60">
        <v>-2995029</v>
      </c>
      <c r="O10" s="60">
        <v>269955</v>
      </c>
      <c r="P10" s="60">
        <v>5339000</v>
      </c>
      <c r="Q10" s="60"/>
      <c r="R10" s="60">
        <v>5608955</v>
      </c>
      <c r="S10" s="60"/>
      <c r="T10" s="60"/>
      <c r="U10" s="60"/>
      <c r="V10" s="60"/>
      <c r="W10" s="60">
        <v>6997430</v>
      </c>
      <c r="X10" s="60">
        <v>6375750</v>
      </c>
      <c r="Y10" s="60">
        <v>621680</v>
      </c>
      <c r="Z10" s="140">
        <v>9.75</v>
      </c>
      <c r="AA10" s="155">
        <v>8501000</v>
      </c>
    </row>
    <row r="11" spans="1:27" ht="12.75">
      <c r="A11" s="292" t="s">
        <v>210</v>
      </c>
      <c r="B11" s="142"/>
      <c r="C11" s="293">
        <f aca="true" t="shared" si="1" ref="C11:Y11">SUM(C6:C10)</f>
        <v>21979889</v>
      </c>
      <c r="D11" s="294">
        <f t="shared" si="1"/>
        <v>0</v>
      </c>
      <c r="E11" s="295">
        <f t="shared" si="1"/>
        <v>36530750</v>
      </c>
      <c r="F11" s="295">
        <f t="shared" si="1"/>
        <v>40731000</v>
      </c>
      <c r="G11" s="295">
        <f t="shared" si="1"/>
        <v>2027441</v>
      </c>
      <c r="H11" s="295">
        <f t="shared" si="1"/>
        <v>513000</v>
      </c>
      <c r="I11" s="295">
        <f t="shared" si="1"/>
        <v>4533569</v>
      </c>
      <c r="J11" s="295">
        <f t="shared" si="1"/>
        <v>7074010</v>
      </c>
      <c r="K11" s="295">
        <f t="shared" si="1"/>
        <v>962515</v>
      </c>
      <c r="L11" s="295">
        <f t="shared" si="1"/>
        <v>1617888</v>
      </c>
      <c r="M11" s="295">
        <f t="shared" si="1"/>
        <v>4166014</v>
      </c>
      <c r="N11" s="295">
        <f t="shared" si="1"/>
        <v>6746417</v>
      </c>
      <c r="O11" s="295">
        <f t="shared" si="1"/>
        <v>552236</v>
      </c>
      <c r="P11" s="295">
        <f t="shared" si="1"/>
        <v>7278501</v>
      </c>
      <c r="Q11" s="295">
        <f t="shared" si="1"/>
        <v>0</v>
      </c>
      <c r="R11" s="295">
        <f t="shared" si="1"/>
        <v>7830737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21651164</v>
      </c>
      <c r="X11" s="295">
        <f t="shared" si="1"/>
        <v>30548250</v>
      </c>
      <c r="Y11" s="295">
        <f t="shared" si="1"/>
        <v>-8897086</v>
      </c>
      <c r="Z11" s="296">
        <f>+IF(X11&lt;&gt;0,+(Y11/X11)*100,0)</f>
        <v>-29.124699450868707</v>
      </c>
      <c r="AA11" s="297">
        <f>SUM(AA6:AA10)</f>
        <v>40731000</v>
      </c>
    </row>
    <row r="12" spans="1:27" ht="12.75">
      <c r="A12" s="298" t="s">
        <v>211</v>
      </c>
      <c r="B12" s="136"/>
      <c r="C12" s="62">
        <v>3409449</v>
      </c>
      <c r="D12" s="156"/>
      <c r="E12" s="60">
        <v>11521000</v>
      </c>
      <c r="F12" s="60">
        <v>12460000</v>
      </c>
      <c r="G12" s="60"/>
      <c r="H12" s="60"/>
      <c r="I12" s="60"/>
      <c r="J12" s="60"/>
      <c r="K12" s="60">
        <v>-636385</v>
      </c>
      <c r="L12" s="60">
        <v>762477</v>
      </c>
      <c r="M12" s="60"/>
      <c r="N12" s="60">
        <v>126092</v>
      </c>
      <c r="O12" s="60"/>
      <c r="P12" s="60">
        <v>885000</v>
      </c>
      <c r="Q12" s="60"/>
      <c r="R12" s="60">
        <v>885000</v>
      </c>
      <c r="S12" s="60"/>
      <c r="T12" s="60"/>
      <c r="U12" s="60"/>
      <c r="V12" s="60"/>
      <c r="W12" s="60">
        <v>1011092</v>
      </c>
      <c r="X12" s="60">
        <v>9345000</v>
      </c>
      <c r="Y12" s="60">
        <v>-8333908</v>
      </c>
      <c r="Z12" s="140">
        <v>-89.18</v>
      </c>
      <c r="AA12" s="155">
        <v>12460000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5390276</v>
      </c>
      <c r="D15" s="156"/>
      <c r="E15" s="60">
        <v>30510224</v>
      </c>
      <c r="F15" s="60">
        <v>18301000</v>
      </c>
      <c r="G15" s="60">
        <v>46122</v>
      </c>
      <c r="H15" s="60"/>
      <c r="I15" s="60"/>
      <c r="J15" s="60">
        <v>46122</v>
      </c>
      <c r="K15" s="60">
        <v>28612</v>
      </c>
      <c r="L15" s="60">
        <v>879227</v>
      </c>
      <c r="M15" s="60">
        <v>315912</v>
      </c>
      <c r="N15" s="60">
        <v>1223751</v>
      </c>
      <c r="O15" s="60"/>
      <c r="P15" s="60">
        <v>437000</v>
      </c>
      <c r="Q15" s="60"/>
      <c r="R15" s="60">
        <v>437000</v>
      </c>
      <c r="S15" s="60"/>
      <c r="T15" s="60"/>
      <c r="U15" s="60"/>
      <c r="V15" s="60"/>
      <c r="W15" s="60">
        <v>1706873</v>
      </c>
      <c r="X15" s="60">
        <v>13725750</v>
      </c>
      <c r="Y15" s="60">
        <v>-12018877</v>
      </c>
      <c r="Z15" s="140">
        <v>-87.56</v>
      </c>
      <c r="AA15" s="155">
        <v>18301000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>
        <v>550000</v>
      </c>
      <c r="F18" s="82"/>
      <c r="G18" s="82">
        <v>131578</v>
      </c>
      <c r="H18" s="82"/>
      <c r="I18" s="82"/>
      <c r="J18" s="82">
        <v>131578</v>
      </c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>
        <v>131578</v>
      </c>
      <c r="X18" s="82"/>
      <c r="Y18" s="82">
        <v>131578</v>
      </c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6453854</v>
      </c>
      <c r="D36" s="156">
        <f t="shared" si="4"/>
        <v>0</v>
      </c>
      <c r="E36" s="60">
        <f t="shared" si="4"/>
        <v>30000000</v>
      </c>
      <c r="F36" s="60">
        <f t="shared" si="4"/>
        <v>29200000</v>
      </c>
      <c r="G36" s="60">
        <f t="shared" si="4"/>
        <v>0</v>
      </c>
      <c r="H36" s="60">
        <f t="shared" si="4"/>
        <v>0</v>
      </c>
      <c r="I36" s="60">
        <f t="shared" si="4"/>
        <v>2690506</v>
      </c>
      <c r="J36" s="60">
        <f t="shared" si="4"/>
        <v>2690506</v>
      </c>
      <c r="K36" s="60">
        <f t="shared" si="4"/>
        <v>962515</v>
      </c>
      <c r="L36" s="60">
        <f t="shared" si="4"/>
        <v>1493373</v>
      </c>
      <c r="M36" s="60">
        <f t="shared" si="4"/>
        <v>7285558</v>
      </c>
      <c r="N36" s="60">
        <f t="shared" si="4"/>
        <v>9741446</v>
      </c>
      <c r="O36" s="60">
        <f t="shared" si="4"/>
        <v>282281</v>
      </c>
      <c r="P36" s="60">
        <f t="shared" si="4"/>
        <v>2050501</v>
      </c>
      <c r="Q36" s="60">
        <f t="shared" si="4"/>
        <v>0</v>
      </c>
      <c r="R36" s="60">
        <f t="shared" si="4"/>
        <v>2332782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14764734</v>
      </c>
      <c r="X36" s="60">
        <f t="shared" si="4"/>
        <v>21900000</v>
      </c>
      <c r="Y36" s="60">
        <f t="shared" si="4"/>
        <v>-7135266</v>
      </c>
      <c r="Z36" s="140">
        <f aca="true" t="shared" si="5" ref="Z36:Z49">+IF(X36&lt;&gt;0,+(Y36/X36)*100,0)</f>
        <v>-32.58112328767123</v>
      </c>
      <c r="AA36" s="155">
        <f>AA6+AA21</f>
        <v>29200000</v>
      </c>
    </row>
    <row r="37" spans="1:27" ht="12.75">
      <c r="A37" s="291" t="s">
        <v>206</v>
      </c>
      <c r="B37" s="142"/>
      <c r="C37" s="62">
        <f t="shared" si="4"/>
        <v>228721</v>
      </c>
      <c r="D37" s="156">
        <f t="shared" si="4"/>
        <v>0</v>
      </c>
      <c r="E37" s="60">
        <f t="shared" si="4"/>
        <v>2980000</v>
      </c>
      <c r="F37" s="60">
        <f t="shared" si="4"/>
        <v>3030000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-111000</v>
      </c>
      <c r="Q37" s="60">
        <f t="shared" si="4"/>
        <v>0</v>
      </c>
      <c r="R37" s="60">
        <f t="shared" si="4"/>
        <v>-111000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-111000</v>
      </c>
      <c r="X37" s="60">
        <f t="shared" si="4"/>
        <v>2272500</v>
      </c>
      <c r="Y37" s="60">
        <f t="shared" si="4"/>
        <v>-2383500</v>
      </c>
      <c r="Z37" s="140">
        <f t="shared" si="5"/>
        <v>-104.88448844884488</v>
      </c>
      <c r="AA37" s="155">
        <f>AA7+AA22</f>
        <v>3030000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15297314</v>
      </c>
      <c r="D40" s="156">
        <f t="shared" si="4"/>
        <v>0</v>
      </c>
      <c r="E40" s="60">
        <f t="shared" si="4"/>
        <v>3550750</v>
      </c>
      <c r="F40" s="60">
        <f t="shared" si="4"/>
        <v>8501000</v>
      </c>
      <c r="G40" s="60">
        <f t="shared" si="4"/>
        <v>2027441</v>
      </c>
      <c r="H40" s="60">
        <f t="shared" si="4"/>
        <v>513000</v>
      </c>
      <c r="I40" s="60">
        <f t="shared" si="4"/>
        <v>1843063</v>
      </c>
      <c r="J40" s="60">
        <f t="shared" si="4"/>
        <v>4383504</v>
      </c>
      <c r="K40" s="60">
        <f t="shared" si="4"/>
        <v>0</v>
      </c>
      <c r="L40" s="60">
        <f t="shared" si="4"/>
        <v>124515</v>
      </c>
      <c r="M40" s="60">
        <f t="shared" si="4"/>
        <v>-3119544</v>
      </c>
      <c r="N40" s="60">
        <f t="shared" si="4"/>
        <v>-2995029</v>
      </c>
      <c r="O40" s="60">
        <f t="shared" si="4"/>
        <v>269955</v>
      </c>
      <c r="P40" s="60">
        <f t="shared" si="4"/>
        <v>5339000</v>
      </c>
      <c r="Q40" s="60">
        <f t="shared" si="4"/>
        <v>0</v>
      </c>
      <c r="R40" s="60">
        <f t="shared" si="4"/>
        <v>5608955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6997430</v>
      </c>
      <c r="X40" s="60">
        <f t="shared" si="4"/>
        <v>6375750</v>
      </c>
      <c r="Y40" s="60">
        <f t="shared" si="4"/>
        <v>621680</v>
      </c>
      <c r="Z40" s="140">
        <f t="shared" si="5"/>
        <v>9.750695996549426</v>
      </c>
      <c r="AA40" s="155">
        <f>AA10+AA25</f>
        <v>8501000</v>
      </c>
    </row>
    <row r="41" spans="1:27" ht="12.75">
      <c r="A41" s="292" t="s">
        <v>210</v>
      </c>
      <c r="B41" s="142"/>
      <c r="C41" s="293">
        <f aca="true" t="shared" si="6" ref="C41:Y41">SUM(C36:C40)</f>
        <v>21979889</v>
      </c>
      <c r="D41" s="294">
        <f t="shared" si="6"/>
        <v>0</v>
      </c>
      <c r="E41" s="295">
        <f t="shared" si="6"/>
        <v>36530750</v>
      </c>
      <c r="F41" s="295">
        <f t="shared" si="6"/>
        <v>40731000</v>
      </c>
      <c r="G41" s="295">
        <f t="shared" si="6"/>
        <v>2027441</v>
      </c>
      <c r="H41" s="295">
        <f t="shared" si="6"/>
        <v>513000</v>
      </c>
      <c r="I41" s="295">
        <f t="shared" si="6"/>
        <v>4533569</v>
      </c>
      <c r="J41" s="295">
        <f t="shared" si="6"/>
        <v>7074010</v>
      </c>
      <c r="K41" s="295">
        <f t="shared" si="6"/>
        <v>962515</v>
      </c>
      <c r="L41" s="295">
        <f t="shared" si="6"/>
        <v>1617888</v>
      </c>
      <c r="M41" s="295">
        <f t="shared" si="6"/>
        <v>4166014</v>
      </c>
      <c r="N41" s="295">
        <f t="shared" si="6"/>
        <v>6746417</v>
      </c>
      <c r="O41" s="295">
        <f t="shared" si="6"/>
        <v>552236</v>
      </c>
      <c r="P41" s="295">
        <f t="shared" si="6"/>
        <v>7278501</v>
      </c>
      <c r="Q41" s="295">
        <f t="shared" si="6"/>
        <v>0</v>
      </c>
      <c r="R41" s="295">
        <f t="shared" si="6"/>
        <v>7830737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21651164</v>
      </c>
      <c r="X41" s="295">
        <f t="shared" si="6"/>
        <v>30548250</v>
      </c>
      <c r="Y41" s="295">
        <f t="shared" si="6"/>
        <v>-8897086</v>
      </c>
      <c r="Z41" s="296">
        <f t="shared" si="5"/>
        <v>-29.124699450868707</v>
      </c>
      <c r="AA41" s="297">
        <f>SUM(AA36:AA40)</f>
        <v>40731000</v>
      </c>
    </row>
    <row r="42" spans="1:27" ht="12.75">
      <c r="A42" s="298" t="s">
        <v>211</v>
      </c>
      <c r="B42" s="136"/>
      <c r="C42" s="95">
        <f aca="true" t="shared" si="7" ref="C42:Y48">C12+C27</f>
        <v>3409449</v>
      </c>
      <c r="D42" s="129">
        <f t="shared" si="7"/>
        <v>0</v>
      </c>
      <c r="E42" s="54">
        <f t="shared" si="7"/>
        <v>11521000</v>
      </c>
      <c r="F42" s="54">
        <f t="shared" si="7"/>
        <v>12460000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-636385</v>
      </c>
      <c r="L42" s="54">
        <f t="shared" si="7"/>
        <v>762477</v>
      </c>
      <c r="M42" s="54">
        <f t="shared" si="7"/>
        <v>0</v>
      </c>
      <c r="N42" s="54">
        <f t="shared" si="7"/>
        <v>126092</v>
      </c>
      <c r="O42" s="54">
        <f t="shared" si="7"/>
        <v>0</v>
      </c>
      <c r="P42" s="54">
        <f t="shared" si="7"/>
        <v>885000</v>
      </c>
      <c r="Q42" s="54">
        <f t="shared" si="7"/>
        <v>0</v>
      </c>
      <c r="R42" s="54">
        <f t="shared" si="7"/>
        <v>885000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1011092</v>
      </c>
      <c r="X42" s="54">
        <f t="shared" si="7"/>
        <v>9345000</v>
      </c>
      <c r="Y42" s="54">
        <f t="shared" si="7"/>
        <v>-8333908</v>
      </c>
      <c r="Z42" s="184">
        <f t="shared" si="5"/>
        <v>-89.18039593365437</v>
      </c>
      <c r="AA42" s="130">
        <f aca="true" t="shared" si="8" ref="AA42:AA48">AA12+AA27</f>
        <v>12460000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5390276</v>
      </c>
      <c r="D45" s="129">
        <f t="shared" si="7"/>
        <v>0</v>
      </c>
      <c r="E45" s="54">
        <f t="shared" si="7"/>
        <v>30510224</v>
      </c>
      <c r="F45" s="54">
        <f t="shared" si="7"/>
        <v>18301000</v>
      </c>
      <c r="G45" s="54">
        <f t="shared" si="7"/>
        <v>46122</v>
      </c>
      <c r="H45" s="54">
        <f t="shared" si="7"/>
        <v>0</v>
      </c>
      <c r="I45" s="54">
        <f t="shared" si="7"/>
        <v>0</v>
      </c>
      <c r="J45" s="54">
        <f t="shared" si="7"/>
        <v>46122</v>
      </c>
      <c r="K45" s="54">
        <f t="shared" si="7"/>
        <v>28612</v>
      </c>
      <c r="L45" s="54">
        <f t="shared" si="7"/>
        <v>879227</v>
      </c>
      <c r="M45" s="54">
        <f t="shared" si="7"/>
        <v>315912</v>
      </c>
      <c r="N45" s="54">
        <f t="shared" si="7"/>
        <v>1223751</v>
      </c>
      <c r="O45" s="54">
        <f t="shared" si="7"/>
        <v>0</v>
      </c>
      <c r="P45" s="54">
        <f t="shared" si="7"/>
        <v>437000</v>
      </c>
      <c r="Q45" s="54">
        <f t="shared" si="7"/>
        <v>0</v>
      </c>
      <c r="R45" s="54">
        <f t="shared" si="7"/>
        <v>437000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1706873</v>
      </c>
      <c r="X45" s="54">
        <f t="shared" si="7"/>
        <v>13725750</v>
      </c>
      <c r="Y45" s="54">
        <f t="shared" si="7"/>
        <v>-12018877</v>
      </c>
      <c r="Z45" s="184">
        <f t="shared" si="5"/>
        <v>-87.56444638726481</v>
      </c>
      <c r="AA45" s="130">
        <f t="shared" si="8"/>
        <v>18301000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550000</v>
      </c>
      <c r="F48" s="54">
        <f t="shared" si="7"/>
        <v>0</v>
      </c>
      <c r="G48" s="54">
        <f t="shared" si="7"/>
        <v>131578</v>
      </c>
      <c r="H48" s="54">
        <f t="shared" si="7"/>
        <v>0</v>
      </c>
      <c r="I48" s="54">
        <f t="shared" si="7"/>
        <v>0</v>
      </c>
      <c r="J48" s="54">
        <f t="shared" si="7"/>
        <v>131578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131578</v>
      </c>
      <c r="X48" s="54">
        <f t="shared" si="7"/>
        <v>0</v>
      </c>
      <c r="Y48" s="54">
        <f t="shared" si="7"/>
        <v>131578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30779614</v>
      </c>
      <c r="D49" s="218">
        <f t="shared" si="9"/>
        <v>0</v>
      </c>
      <c r="E49" s="220">
        <f t="shared" si="9"/>
        <v>79111974</v>
      </c>
      <c r="F49" s="220">
        <f t="shared" si="9"/>
        <v>71492000</v>
      </c>
      <c r="G49" s="220">
        <f t="shared" si="9"/>
        <v>2205141</v>
      </c>
      <c r="H49" s="220">
        <f t="shared" si="9"/>
        <v>513000</v>
      </c>
      <c r="I49" s="220">
        <f t="shared" si="9"/>
        <v>4533569</v>
      </c>
      <c r="J49" s="220">
        <f t="shared" si="9"/>
        <v>7251710</v>
      </c>
      <c r="K49" s="220">
        <f t="shared" si="9"/>
        <v>354742</v>
      </c>
      <c r="L49" s="220">
        <f t="shared" si="9"/>
        <v>3259592</v>
      </c>
      <c r="M49" s="220">
        <f t="shared" si="9"/>
        <v>4481926</v>
      </c>
      <c r="N49" s="220">
        <f t="shared" si="9"/>
        <v>8096260</v>
      </c>
      <c r="O49" s="220">
        <f t="shared" si="9"/>
        <v>552236</v>
      </c>
      <c r="P49" s="220">
        <f t="shared" si="9"/>
        <v>8600501</v>
      </c>
      <c r="Q49" s="220">
        <f t="shared" si="9"/>
        <v>0</v>
      </c>
      <c r="R49" s="220">
        <f t="shared" si="9"/>
        <v>9152737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24500707</v>
      </c>
      <c r="X49" s="220">
        <f t="shared" si="9"/>
        <v>53619000</v>
      </c>
      <c r="Y49" s="220">
        <f t="shared" si="9"/>
        <v>-29118293</v>
      </c>
      <c r="Z49" s="221">
        <f t="shared" si="5"/>
        <v>-54.3059232734665</v>
      </c>
      <c r="AA49" s="222">
        <f>SUM(AA41:AA48)</f>
        <v>71492000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7124654</v>
      </c>
      <c r="F51" s="54">
        <f t="shared" si="10"/>
        <v>7067654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5300741</v>
      </c>
      <c r="Y51" s="54">
        <f t="shared" si="10"/>
        <v>-5300741</v>
      </c>
      <c r="Z51" s="184">
        <f>+IF(X51&lt;&gt;0,+(Y51/X51)*100,0)</f>
        <v>-100</v>
      </c>
      <c r="AA51" s="130">
        <f>SUM(AA57:AA61)</f>
        <v>7067654</v>
      </c>
    </row>
    <row r="52" spans="1:27" ht="12.75">
      <c r="A52" s="310" t="s">
        <v>205</v>
      </c>
      <c r="B52" s="142"/>
      <c r="C52" s="62"/>
      <c r="D52" s="156"/>
      <c r="E52" s="60">
        <v>7124654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7124654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>
        <v>7067654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5300741</v>
      </c>
      <c r="Y61" s="60">
        <v>-5300741</v>
      </c>
      <c r="Z61" s="140">
        <v>-100</v>
      </c>
      <c r="AA61" s="155">
        <v>7067654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>
        <v>174542</v>
      </c>
      <c r="D65" s="156"/>
      <c r="E65" s="60"/>
      <c r="F65" s="60"/>
      <c r="G65" s="60">
        <v>31173</v>
      </c>
      <c r="H65" s="60"/>
      <c r="I65" s="60"/>
      <c r="J65" s="60">
        <v>31173</v>
      </c>
      <c r="K65" s="60">
        <v>31173</v>
      </c>
      <c r="L65" s="60">
        <v>47777</v>
      </c>
      <c r="M65" s="60">
        <v>27473</v>
      </c>
      <c r="N65" s="60">
        <v>106423</v>
      </c>
      <c r="O65" s="60">
        <v>29046</v>
      </c>
      <c r="P65" s="60">
        <v>30620</v>
      </c>
      <c r="Q65" s="60">
        <v>29880</v>
      </c>
      <c r="R65" s="60">
        <v>89546</v>
      </c>
      <c r="S65" s="60"/>
      <c r="T65" s="60"/>
      <c r="U65" s="60"/>
      <c r="V65" s="60"/>
      <c r="W65" s="60">
        <v>227142</v>
      </c>
      <c r="X65" s="60"/>
      <c r="Y65" s="60">
        <v>227142</v>
      </c>
      <c r="Z65" s="140"/>
      <c r="AA65" s="155"/>
    </row>
    <row r="66" spans="1:27" ht="12.75">
      <c r="A66" s="311" t="s">
        <v>224</v>
      </c>
      <c r="B66" s="316"/>
      <c r="C66" s="273">
        <v>359276</v>
      </c>
      <c r="D66" s="274"/>
      <c r="E66" s="275"/>
      <c r="F66" s="275"/>
      <c r="G66" s="275">
        <v>50783</v>
      </c>
      <c r="H66" s="275"/>
      <c r="I66" s="275"/>
      <c r="J66" s="275">
        <v>50783</v>
      </c>
      <c r="K66" s="275">
        <v>50783</v>
      </c>
      <c r="L66" s="275"/>
      <c r="M66" s="275"/>
      <c r="N66" s="275">
        <v>50783</v>
      </c>
      <c r="O66" s="275"/>
      <c r="P66" s="275"/>
      <c r="Q66" s="275"/>
      <c r="R66" s="275"/>
      <c r="S66" s="275"/>
      <c r="T66" s="275"/>
      <c r="U66" s="275"/>
      <c r="V66" s="275"/>
      <c r="W66" s="275">
        <v>101566</v>
      </c>
      <c r="X66" s="275"/>
      <c r="Y66" s="275">
        <v>101566</v>
      </c>
      <c r="Z66" s="140"/>
      <c r="AA66" s="277"/>
    </row>
    <row r="67" spans="1:27" ht="12.75">
      <c r="A67" s="311" t="s">
        <v>225</v>
      </c>
      <c r="B67" s="316"/>
      <c r="C67" s="62">
        <v>140451</v>
      </c>
      <c r="D67" s="156"/>
      <c r="E67" s="60"/>
      <c r="F67" s="60"/>
      <c r="G67" s="60"/>
      <c r="H67" s="60"/>
      <c r="I67" s="60"/>
      <c r="J67" s="60"/>
      <c r="K67" s="60"/>
      <c r="L67" s="60">
        <v>216833</v>
      </c>
      <c r="M67" s="60">
        <v>315142</v>
      </c>
      <c r="N67" s="60">
        <v>531975</v>
      </c>
      <c r="O67" s="60">
        <v>225229</v>
      </c>
      <c r="P67" s="60">
        <v>370788</v>
      </c>
      <c r="Q67" s="60"/>
      <c r="R67" s="60">
        <v>596017</v>
      </c>
      <c r="S67" s="60"/>
      <c r="T67" s="60"/>
      <c r="U67" s="60"/>
      <c r="V67" s="60"/>
      <c r="W67" s="60">
        <v>1127992</v>
      </c>
      <c r="X67" s="60"/>
      <c r="Y67" s="60">
        <v>1127992</v>
      </c>
      <c r="Z67" s="140"/>
      <c r="AA67" s="155"/>
    </row>
    <row r="68" spans="1:27" ht="12.75">
      <c r="A68" s="311" t="s">
        <v>43</v>
      </c>
      <c r="B68" s="316"/>
      <c r="C68" s="62">
        <v>363750</v>
      </c>
      <c r="D68" s="156"/>
      <c r="E68" s="60"/>
      <c r="F68" s="60"/>
      <c r="G68" s="60">
        <v>324856</v>
      </c>
      <c r="H68" s="60"/>
      <c r="I68" s="60"/>
      <c r="J68" s="60">
        <v>324856</v>
      </c>
      <c r="K68" s="60">
        <v>324856</v>
      </c>
      <c r="L68" s="60">
        <v>49068</v>
      </c>
      <c r="M68" s="60">
        <v>133241</v>
      </c>
      <c r="N68" s="60">
        <v>507165</v>
      </c>
      <c r="O68" s="60">
        <v>334737</v>
      </c>
      <c r="P68" s="60">
        <v>-126362</v>
      </c>
      <c r="Q68" s="60">
        <v>291996</v>
      </c>
      <c r="R68" s="60">
        <v>500371</v>
      </c>
      <c r="S68" s="60"/>
      <c r="T68" s="60"/>
      <c r="U68" s="60"/>
      <c r="V68" s="60"/>
      <c r="W68" s="60">
        <v>1332392</v>
      </c>
      <c r="X68" s="60"/>
      <c r="Y68" s="60">
        <v>1332392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1038019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406812</v>
      </c>
      <c r="H69" s="220">
        <f t="shared" si="12"/>
        <v>0</v>
      </c>
      <c r="I69" s="220">
        <f t="shared" si="12"/>
        <v>0</v>
      </c>
      <c r="J69" s="220">
        <f t="shared" si="12"/>
        <v>406812</v>
      </c>
      <c r="K69" s="220">
        <f t="shared" si="12"/>
        <v>406812</v>
      </c>
      <c r="L69" s="220">
        <f t="shared" si="12"/>
        <v>313678</v>
      </c>
      <c r="M69" s="220">
        <f t="shared" si="12"/>
        <v>475856</v>
      </c>
      <c r="N69" s="220">
        <f t="shared" si="12"/>
        <v>1196346</v>
      </c>
      <c r="O69" s="220">
        <f t="shared" si="12"/>
        <v>589012</v>
      </c>
      <c r="P69" s="220">
        <f t="shared" si="12"/>
        <v>275046</v>
      </c>
      <c r="Q69" s="220">
        <f t="shared" si="12"/>
        <v>321876</v>
      </c>
      <c r="R69" s="220">
        <f t="shared" si="12"/>
        <v>1185934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2789092</v>
      </c>
      <c r="X69" s="220">
        <f t="shared" si="12"/>
        <v>0</v>
      </c>
      <c r="Y69" s="220">
        <f t="shared" si="12"/>
        <v>2789092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21979889</v>
      </c>
      <c r="D5" s="357">
        <f t="shared" si="0"/>
        <v>0</v>
      </c>
      <c r="E5" s="356">
        <f t="shared" si="0"/>
        <v>36530750</v>
      </c>
      <c r="F5" s="358">
        <f t="shared" si="0"/>
        <v>40731000</v>
      </c>
      <c r="G5" s="358">
        <f t="shared" si="0"/>
        <v>2027441</v>
      </c>
      <c r="H5" s="356">
        <f t="shared" si="0"/>
        <v>513000</v>
      </c>
      <c r="I5" s="356">
        <f t="shared" si="0"/>
        <v>4533569</v>
      </c>
      <c r="J5" s="358">
        <f t="shared" si="0"/>
        <v>7074010</v>
      </c>
      <c r="K5" s="358">
        <f t="shared" si="0"/>
        <v>962515</v>
      </c>
      <c r="L5" s="356">
        <f t="shared" si="0"/>
        <v>1617888</v>
      </c>
      <c r="M5" s="356">
        <f t="shared" si="0"/>
        <v>4166014</v>
      </c>
      <c r="N5" s="358">
        <f t="shared" si="0"/>
        <v>6746417</v>
      </c>
      <c r="O5" s="358">
        <f t="shared" si="0"/>
        <v>552236</v>
      </c>
      <c r="P5" s="356">
        <f t="shared" si="0"/>
        <v>7278501</v>
      </c>
      <c r="Q5" s="356">
        <f t="shared" si="0"/>
        <v>0</v>
      </c>
      <c r="R5" s="358">
        <f t="shared" si="0"/>
        <v>7830737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21651164</v>
      </c>
      <c r="X5" s="356">
        <f t="shared" si="0"/>
        <v>30548250</v>
      </c>
      <c r="Y5" s="358">
        <f t="shared" si="0"/>
        <v>-8897086</v>
      </c>
      <c r="Z5" s="359">
        <f>+IF(X5&lt;&gt;0,+(Y5/X5)*100,0)</f>
        <v>-29.124699450868707</v>
      </c>
      <c r="AA5" s="360">
        <f>+AA6+AA8+AA11+AA13+AA15</f>
        <v>40731000</v>
      </c>
    </row>
    <row r="6" spans="1:27" ht="12.75">
      <c r="A6" s="361" t="s">
        <v>205</v>
      </c>
      <c r="B6" s="142"/>
      <c r="C6" s="60">
        <f>+C7</f>
        <v>6453854</v>
      </c>
      <c r="D6" s="340">
        <f aca="true" t="shared" si="1" ref="D6:AA6">+D7</f>
        <v>0</v>
      </c>
      <c r="E6" s="60">
        <f t="shared" si="1"/>
        <v>30000000</v>
      </c>
      <c r="F6" s="59">
        <f t="shared" si="1"/>
        <v>29200000</v>
      </c>
      <c r="G6" s="59">
        <f t="shared" si="1"/>
        <v>0</v>
      </c>
      <c r="H6" s="60">
        <f t="shared" si="1"/>
        <v>0</v>
      </c>
      <c r="I6" s="60">
        <f t="shared" si="1"/>
        <v>2690506</v>
      </c>
      <c r="J6" s="59">
        <f t="shared" si="1"/>
        <v>2690506</v>
      </c>
      <c r="K6" s="59">
        <f t="shared" si="1"/>
        <v>962515</v>
      </c>
      <c r="L6" s="60">
        <f t="shared" si="1"/>
        <v>1493373</v>
      </c>
      <c r="M6" s="60">
        <f t="shared" si="1"/>
        <v>7285558</v>
      </c>
      <c r="N6" s="59">
        <f t="shared" si="1"/>
        <v>9741446</v>
      </c>
      <c r="O6" s="59">
        <f t="shared" si="1"/>
        <v>282281</v>
      </c>
      <c r="P6" s="60">
        <f t="shared" si="1"/>
        <v>2050501</v>
      </c>
      <c r="Q6" s="60">
        <f t="shared" si="1"/>
        <v>0</v>
      </c>
      <c r="R6" s="59">
        <f t="shared" si="1"/>
        <v>2332782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14764734</v>
      </c>
      <c r="X6" s="60">
        <f t="shared" si="1"/>
        <v>21900000</v>
      </c>
      <c r="Y6" s="59">
        <f t="shared" si="1"/>
        <v>-7135266</v>
      </c>
      <c r="Z6" s="61">
        <f>+IF(X6&lt;&gt;0,+(Y6/X6)*100,0)</f>
        <v>-32.58112328767123</v>
      </c>
      <c r="AA6" s="62">
        <f t="shared" si="1"/>
        <v>29200000</v>
      </c>
    </row>
    <row r="7" spans="1:27" ht="12.75">
      <c r="A7" s="291" t="s">
        <v>229</v>
      </c>
      <c r="B7" s="142"/>
      <c r="C7" s="60">
        <v>6453854</v>
      </c>
      <c r="D7" s="340"/>
      <c r="E7" s="60">
        <v>30000000</v>
      </c>
      <c r="F7" s="59">
        <v>29200000</v>
      </c>
      <c r="G7" s="59"/>
      <c r="H7" s="60"/>
      <c r="I7" s="60">
        <v>2690506</v>
      </c>
      <c r="J7" s="59">
        <v>2690506</v>
      </c>
      <c r="K7" s="59">
        <v>962515</v>
      </c>
      <c r="L7" s="60">
        <v>1493373</v>
      </c>
      <c r="M7" s="60">
        <v>7285558</v>
      </c>
      <c r="N7" s="59">
        <v>9741446</v>
      </c>
      <c r="O7" s="59">
        <v>282281</v>
      </c>
      <c r="P7" s="60">
        <v>2050501</v>
      </c>
      <c r="Q7" s="60"/>
      <c r="R7" s="59">
        <v>2332782</v>
      </c>
      <c r="S7" s="59"/>
      <c r="T7" s="60"/>
      <c r="U7" s="60"/>
      <c r="V7" s="59"/>
      <c r="W7" s="59">
        <v>14764734</v>
      </c>
      <c r="X7" s="60">
        <v>21900000</v>
      </c>
      <c r="Y7" s="59">
        <v>-7135266</v>
      </c>
      <c r="Z7" s="61">
        <v>-32.58</v>
      </c>
      <c r="AA7" s="62">
        <v>29200000</v>
      </c>
    </row>
    <row r="8" spans="1:27" ht="12.75">
      <c r="A8" s="361" t="s">
        <v>206</v>
      </c>
      <c r="B8" s="142"/>
      <c r="C8" s="60">
        <f aca="true" t="shared" si="2" ref="C8:Y8">SUM(C9:C10)</f>
        <v>228721</v>
      </c>
      <c r="D8" s="340">
        <f t="shared" si="2"/>
        <v>0</v>
      </c>
      <c r="E8" s="60">
        <f t="shared" si="2"/>
        <v>2980000</v>
      </c>
      <c r="F8" s="59">
        <f t="shared" si="2"/>
        <v>3030000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-111000</v>
      </c>
      <c r="Q8" s="60">
        <f t="shared" si="2"/>
        <v>0</v>
      </c>
      <c r="R8" s="59">
        <f t="shared" si="2"/>
        <v>-111000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-111000</v>
      </c>
      <c r="X8" s="60">
        <f t="shared" si="2"/>
        <v>2272500</v>
      </c>
      <c r="Y8" s="59">
        <f t="shared" si="2"/>
        <v>-2383500</v>
      </c>
      <c r="Z8" s="61">
        <f>+IF(X8&lt;&gt;0,+(Y8/X8)*100,0)</f>
        <v>-104.88448844884488</v>
      </c>
      <c r="AA8" s="62">
        <f>SUM(AA9:AA10)</f>
        <v>3030000</v>
      </c>
    </row>
    <row r="9" spans="1:27" ht="12.75">
      <c r="A9" s="291" t="s">
        <v>230</v>
      </c>
      <c r="B9" s="142"/>
      <c r="C9" s="60">
        <v>228721</v>
      </c>
      <c r="D9" s="340"/>
      <c r="E9" s="60">
        <v>2980000</v>
      </c>
      <c r="F9" s="59">
        <v>3030000</v>
      </c>
      <c r="G9" s="59"/>
      <c r="H9" s="60"/>
      <c r="I9" s="60"/>
      <c r="J9" s="59"/>
      <c r="K9" s="59"/>
      <c r="L9" s="60"/>
      <c r="M9" s="60"/>
      <c r="N9" s="59"/>
      <c r="O9" s="59"/>
      <c r="P9" s="60">
        <v>-111000</v>
      </c>
      <c r="Q9" s="60"/>
      <c r="R9" s="59">
        <v>-111000</v>
      </c>
      <c r="S9" s="59"/>
      <c r="T9" s="60"/>
      <c r="U9" s="60"/>
      <c r="V9" s="59"/>
      <c r="W9" s="59">
        <v>-111000</v>
      </c>
      <c r="X9" s="60">
        <v>2272500</v>
      </c>
      <c r="Y9" s="59">
        <v>-2383500</v>
      </c>
      <c r="Z9" s="61">
        <v>-104.88</v>
      </c>
      <c r="AA9" s="62">
        <v>3030000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15297314</v>
      </c>
      <c r="D15" s="340">
        <f t="shared" si="5"/>
        <v>0</v>
      </c>
      <c r="E15" s="60">
        <f t="shared" si="5"/>
        <v>3550750</v>
      </c>
      <c r="F15" s="59">
        <f t="shared" si="5"/>
        <v>8501000</v>
      </c>
      <c r="G15" s="59">
        <f t="shared" si="5"/>
        <v>2027441</v>
      </c>
      <c r="H15" s="60">
        <f t="shared" si="5"/>
        <v>513000</v>
      </c>
      <c r="I15" s="60">
        <f t="shared" si="5"/>
        <v>1843063</v>
      </c>
      <c r="J15" s="59">
        <f t="shared" si="5"/>
        <v>4383504</v>
      </c>
      <c r="K15" s="59">
        <f t="shared" si="5"/>
        <v>0</v>
      </c>
      <c r="L15" s="60">
        <f t="shared" si="5"/>
        <v>124515</v>
      </c>
      <c r="M15" s="60">
        <f t="shared" si="5"/>
        <v>-3119544</v>
      </c>
      <c r="N15" s="59">
        <f t="shared" si="5"/>
        <v>-2995029</v>
      </c>
      <c r="O15" s="59">
        <f t="shared" si="5"/>
        <v>269955</v>
      </c>
      <c r="P15" s="60">
        <f t="shared" si="5"/>
        <v>5339000</v>
      </c>
      <c r="Q15" s="60">
        <f t="shared" si="5"/>
        <v>0</v>
      </c>
      <c r="R15" s="59">
        <f t="shared" si="5"/>
        <v>5608955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6997430</v>
      </c>
      <c r="X15" s="60">
        <f t="shared" si="5"/>
        <v>6375750</v>
      </c>
      <c r="Y15" s="59">
        <f t="shared" si="5"/>
        <v>621680</v>
      </c>
      <c r="Z15" s="61">
        <f>+IF(X15&lt;&gt;0,+(Y15/X15)*100,0)</f>
        <v>9.750695996549426</v>
      </c>
      <c r="AA15" s="62">
        <f>SUM(AA16:AA20)</f>
        <v>8501000</v>
      </c>
    </row>
    <row r="16" spans="1:27" ht="12.75">
      <c r="A16" s="291" t="s">
        <v>234</v>
      </c>
      <c r="B16" s="300"/>
      <c r="C16" s="60">
        <v>15297314</v>
      </c>
      <c r="D16" s="340"/>
      <c r="E16" s="60"/>
      <c r="F16" s="59"/>
      <c r="G16" s="59">
        <v>2027441</v>
      </c>
      <c r="H16" s="60"/>
      <c r="I16" s="60">
        <v>1419486</v>
      </c>
      <c r="J16" s="59">
        <v>3446927</v>
      </c>
      <c r="K16" s="59"/>
      <c r="L16" s="60">
        <v>124515</v>
      </c>
      <c r="M16" s="60">
        <v>-3960183</v>
      </c>
      <c r="N16" s="59">
        <v>-3835668</v>
      </c>
      <c r="O16" s="59">
        <v>99010</v>
      </c>
      <c r="P16" s="60">
        <v>6258000</v>
      </c>
      <c r="Q16" s="60"/>
      <c r="R16" s="59">
        <v>6357010</v>
      </c>
      <c r="S16" s="59"/>
      <c r="T16" s="60"/>
      <c r="U16" s="60"/>
      <c r="V16" s="59"/>
      <c r="W16" s="59">
        <v>5968269</v>
      </c>
      <c r="X16" s="60"/>
      <c r="Y16" s="59">
        <v>5968269</v>
      </c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3550750</v>
      </c>
      <c r="F20" s="59">
        <v>8501000</v>
      </c>
      <c r="G20" s="59"/>
      <c r="H20" s="60">
        <v>513000</v>
      </c>
      <c r="I20" s="60">
        <v>423577</v>
      </c>
      <c r="J20" s="59">
        <v>936577</v>
      </c>
      <c r="K20" s="59"/>
      <c r="L20" s="60"/>
      <c r="M20" s="60">
        <v>840639</v>
      </c>
      <c r="N20" s="59">
        <v>840639</v>
      </c>
      <c r="O20" s="59">
        <v>170945</v>
      </c>
      <c r="P20" s="60">
        <v>-919000</v>
      </c>
      <c r="Q20" s="60"/>
      <c r="R20" s="59">
        <v>-748055</v>
      </c>
      <c r="S20" s="59"/>
      <c r="T20" s="60"/>
      <c r="U20" s="60"/>
      <c r="V20" s="59"/>
      <c r="W20" s="59">
        <v>1029161</v>
      </c>
      <c r="X20" s="60">
        <v>6375750</v>
      </c>
      <c r="Y20" s="59">
        <v>-5346589</v>
      </c>
      <c r="Z20" s="61">
        <v>-83.86</v>
      </c>
      <c r="AA20" s="62">
        <v>8501000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3409449</v>
      </c>
      <c r="D22" s="344">
        <f t="shared" si="6"/>
        <v>0</v>
      </c>
      <c r="E22" s="343">
        <f t="shared" si="6"/>
        <v>11521000</v>
      </c>
      <c r="F22" s="345">
        <f t="shared" si="6"/>
        <v>12460000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-636385</v>
      </c>
      <c r="L22" s="343">
        <f t="shared" si="6"/>
        <v>762477</v>
      </c>
      <c r="M22" s="343">
        <f t="shared" si="6"/>
        <v>0</v>
      </c>
      <c r="N22" s="345">
        <f t="shared" si="6"/>
        <v>126092</v>
      </c>
      <c r="O22" s="345">
        <f t="shared" si="6"/>
        <v>0</v>
      </c>
      <c r="P22" s="343">
        <f t="shared" si="6"/>
        <v>885000</v>
      </c>
      <c r="Q22" s="343">
        <f t="shared" si="6"/>
        <v>0</v>
      </c>
      <c r="R22" s="345">
        <f t="shared" si="6"/>
        <v>885000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1011092</v>
      </c>
      <c r="X22" s="343">
        <f t="shared" si="6"/>
        <v>9345000</v>
      </c>
      <c r="Y22" s="345">
        <f t="shared" si="6"/>
        <v>-8333908</v>
      </c>
      <c r="Z22" s="336">
        <f>+IF(X22&lt;&gt;0,+(Y22/X22)*100,0)</f>
        <v>-89.18039593365437</v>
      </c>
      <c r="AA22" s="350">
        <f>SUM(AA23:AA32)</f>
        <v>12460000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8600000</v>
      </c>
      <c r="F24" s="59">
        <v>8600000</v>
      </c>
      <c r="G24" s="59"/>
      <c r="H24" s="60"/>
      <c r="I24" s="60"/>
      <c r="J24" s="59"/>
      <c r="K24" s="59">
        <v>-37348</v>
      </c>
      <c r="L24" s="60"/>
      <c r="M24" s="60"/>
      <c r="N24" s="59">
        <v>-37348</v>
      </c>
      <c r="O24" s="59"/>
      <c r="P24" s="60"/>
      <c r="Q24" s="60"/>
      <c r="R24" s="59"/>
      <c r="S24" s="59"/>
      <c r="T24" s="60"/>
      <c r="U24" s="60"/>
      <c r="V24" s="59"/>
      <c r="W24" s="59">
        <v>-37348</v>
      </c>
      <c r="X24" s="60">
        <v>6450000</v>
      </c>
      <c r="Y24" s="59">
        <v>-6487348</v>
      </c>
      <c r="Z24" s="61">
        <v>-100.58</v>
      </c>
      <c r="AA24" s="62">
        <v>8600000</v>
      </c>
    </row>
    <row r="25" spans="1:27" ht="12.75">
      <c r="A25" s="361" t="s">
        <v>239</v>
      </c>
      <c r="B25" s="142"/>
      <c r="C25" s="60">
        <v>895022</v>
      </c>
      <c r="D25" s="340"/>
      <c r="E25" s="60">
        <v>2710000</v>
      </c>
      <c r="F25" s="59">
        <v>3860000</v>
      </c>
      <c r="G25" s="59"/>
      <c r="H25" s="60"/>
      <c r="I25" s="60"/>
      <c r="J25" s="59"/>
      <c r="K25" s="59">
        <v>-599037</v>
      </c>
      <c r="L25" s="60"/>
      <c r="M25" s="60"/>
      <c r="N25" s="59">
        <v>-599037</v>
      </c>
      <c r="O25" s="59"/>
      <c r="P25" s="60">
        <v>885000</v>
      </c>
      <c r="Q25" s="60"/>
      <c r="R25" s="59">
        <v>885000</v>
      </c>
      <c r="S25" s="59"/>
      <c r="T25" s="60"/>
      <c r="U25" s="60"/>
      <c r="V25" s="59"/>
      <c r="W25" s="59">
        <v>285963</v>
      </c>
      <c r="X25" s="60">
        <v>2895000</v>
      </c>
      <c r="Y25" s="59">
        <v>-2609037</v>
      </c>
      <c r="Z25" s="61">
        <v>-90.12</v>
      </c>
      <c r="AA25" s="62">
        <v>3860000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2514427</v>
      </c>
      <c r="D32" s="340"/>
      <c r="E32" s="60">
        <v>211000</v>
      </c>
      <c r="F32" s="59"/>
      <c r="G32" s="59"/>
      <c r="H32" s="60"/>
      <c r="I32" s="60"/>
      <c r="J32" s="59"/>
      <c r="K32" s="59"/>
      <c r="L32" s="60">
        <v>762477</v>
      </c>
      <c r="M32" s="60"/>
      <c r="N32" s="59">
        <v>762477</v>
      </c>
      <c r="O32" s="59"/>
      <c r="P32" s="60"/>
      <c r="Q32" s="60"/>
      <c r="R32" s="59"/>
      <c r="S32" s="59"/>
      <c r="T32" s="60"/>
      <c r="U32" s="60"/>
      <c r="V32" s="59"/>
      <c r="W32" s="59">
        <v>762477</v>
      </c>
      <c r="X32" s="60"/>
      <c r="Y32" s="59">
        <v>762477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5390276</v>
      </c>
      <c r="D40" s="344">
        <f t="shared" si="9"/>
        <v>0</v>
      </c>
      <c r="E40" s="343">
        <f t="shared" si="9"/>
        <v>30510224</v>
      </c>
      <c r="F40" s="345">
        <f t="shared" si="9"/>
        <v>18301000</v>
      </c>
      <c r="G40" s="345">
        <f t="shared" si="9"/>
        <v>46122</v>
      </c>
      <c r="H40" s="343">
        <f t="shared" si="9"/>
        <v>0</v>
      </c>
      <c r="I40" s="343">
        <f t="shared" si="9"/>
        <v>0</v>
      </c>
      <c r="J40" s="345">
        <f t="shared" si="9"/>
        <v>46122</v>
      </c>
      <c r="K40" s="345">
        <f t="shared" si="9"/>
        <v>28612</v>
      </c>
      <c r="L40" s="343">
        <f t="shared" si="9"/>
        <v>879227</v>
      </c>
      <c r="M40" s="343">
        <f t="shared" si="9"/>
        <v>315912</v>
      </c>
      <c r="N40" s="345">
        <f t="shared" si="9"/>
        <v>1223751</v>
      </c>
      <c r="O40" s="345">
        <f t="shared" si="9"/>
        <v>0</v>
      </c>
      <c r="P40" s="343">
        <f t="shared" si="9"/>
        <v>437000</v>
      </c>
      <c r="Q40" s="343">
        <f t="shared" si="9"/>
        <v>0</v>
      </c>
      <c r="R40" s="345">
        <f t="shared" si="9"/>
        <v>437000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1706873</v>
      </c>
      <c r="X40" s="343">
        <f t="shared" si="9"/>
        <v>13725750</v>
      </c>
      <c r="Y40" s="345">
        <f t="shared" si="9"/>
        <v>-12018877</v>
      </c>
      <c r="Z40" s="336">
        <f>+IF(X40&lt;&gt;0,+(Y40/X40)*100,0)</f>
        <v>-87.56444638726481</v>
      </c>
      <c r="AA40" s="350">
        <f>SUM(AA41:AA49)</f>
        <v>18301000</v>
      </c>
    </row>
    <row r="41" spans="1:27" ht="12.75">
      <c r="A41" s="361" t="s">
        <v>248</v>
      </c>
      <c r="B41" s="142"/>
      <c r="C41" s="362">
        <v>257631</v>
      </c>
      <c r="D41" s="363"/>
      <c r="E41" s="362"/>
      <c r="F41" s="364"/>
      <c r="G41" s="364">
        <v>14136</v>
      </c>
      <c r="H41" s="362"/>
      <c r="I41" s="362"/>
      <c r="J41" s="364">
        <v>14136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14136</v>
      </c>
      <c r="X41" s="362"/>
      <c r="Y41" s="364">
        <v>14136</v>
      </c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3128775</v>
      </c>
      <c r="D43" s="369"/>
      <c r="E43" s="305">
        <v>3350000</v>
      </c>
      <c r="F43" s="370"/>
      <c r="G43" s="370"/>
      <c r="H43" s="305"/>
      <c r="I43" s="305"/>
      <c r="J43" s="370"/>
      <c r="K43" s="370"/>
      <c r="L43" s="305"/>
      <c r="M43" s="305">
        <v>-5655</v>
      </c>
      <c r="N43" s="370">
        <v>-5655</v>
      </c>
      <c r="O43" s="370"/>
      <c r="P43" s="305"/>
      <c r="Q43" s="305"/>
      <c r="R43" s="370"/>
      <c r="S43" s="370"/>
      <c r="T43" s="305"/>
      <c r="U43" s="305"/>
      <c r="V43" s="370"/>
      <c r="W43" s="370">
        <v>-5655</v>
      </c>
      <c r="X43" s="305"/>
      <c r="Y43" s="370">
        <v>-5655</v>
      </c>
      <c r="Z43" s="371"/>
      <c r="AA43" s="303"/>
    </row>
    <row r="44" spans="1:27" ht="12.75">
      <c r="A44" s="361" t="s">
        <v>251</v>
      </c>
      <c r="B44" s="136"/>
      <c r="C44" s="60">
        <v>1863444</v>
      </c>
      <c r="D44" s="368"/>
      <c r="E44" s="54"/>
      <c r="F44" s="53"/>
      <c r="G44" s="53">
        <v>31986</v>
      </c>
      <c r="H44" s="54"/>
      <c r="I44" s="54"/>
      <c r="J44" s="53">
        <v>31986</v>
      </c>
      <c r="K44" s="53">
        <v>28612</v>
      </c>
      <c r="L44" s="54">
        <v>10665</v>
      </c>
      <c r="M44" s="54">
        <v>3351</v>
      </c>
      <c r="N44" s="53">
        <v>42628</v>
      </c>
      <c r="O44" s="53"/>
      <c r="P44" s="54">
        <v>421000</v>
      </c>
      <c r="Q44" s="54"/>
      <c r="R44" s="53">
        <v>421000</v>
      </c>
      <c r="S44" s="53"/>
      <c r="T44" s="54"/>
      <c r="U44" s="54"/>
      <c r="V44" s="53"/>
      <c r="W44" s="53">
        <v>495614</v>
      </c>
      <c r="X44" s="54"/>
      <c r="Y44" s="53">
        <v>495614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140426</v>
      </c>
      <c r="D49" s="368"/>
      <c r="E49" s="54">
        <v>27160224</v>
      </c>
      <c r="F49" s="53">
        <v>18301000</v>
      </c>
      <c r="G49" s="53"/>
      <c r="H49" s="54"/>
      <c r="I49" s="54"/>
      <c r="J49" s="53"/>
      <c r="K49" s="53"/>
      <c r="L49" s="54">
        <v>868562</v>
      </c>
      <c r="M49" s="54">
        <v>318216</v>
      </c>
      <c r="N49" s="53">
        <v>1186778</v>
      </c>
      <c r="O49" s="53"/>
      <c r="P49" s="54">
        <v>16000</v>
      </c>
      <c r="Q49" s="54"/>
      <c r="R49" s="53">
        <v>16000</v>
      </c>
      <c r="S49" s="53"/>
      <c r="T49" s="54"/>
      <c r="U49" s="54"/>
      <c r="V49" s="53"/>
      <c r="W49" s="53">
        <v>1202778</v>
      </c>
      <c r="X49" s="54">
        <v>13725750</v>
      </c>
      <c r="Y49" s="53">
        <v>-12522972</v>
      </c>
      <c r="Z49" s="94">
        <v>-91.24</v>
      </c>
      <c r="AA49" s="95">
        <v>18301000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550000</v>
      </c>
      <c r="F57" s="345">
        <f t="shared" si="13"/>
        <v>0</v>
      </c>
      <c r="G57" s="345">
        <f t="shared" si="13"/>
        <v>131578</v>
      </c>
      <c r="H57" s="343">
        <f t="shared" si="13"/>
        <v>0</v>
      </c>
      <c r="I57" s="343">
        <f t="shared" si="13"/>
        <v>0</v>
      </c>
      <c r="J57" s="345">
        <f t="shared" si="13"/>
        <v>131578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131578</v>
      </c>
      <c r="X57" s="343">
        <f t="shared" si="13"/>
        <v>0</v>
      </c>
      <c r="Y57" s="345">
        <f t="shared" si="13"/>
        <v>131578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>
        <v>550000</v>
      </c>
      <c r="F58" s="59"/>
      <c r="G58" s="59">
        <v>131578</v>
      </c>
      <c r="H58" s="60"/>
      <c r="I58" s="60"/>
      <c r="J58" s="59">
        <v>131578</v>
      </c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>
        <v>131578</v>
      </c>
      <c r="X58" s="60"/>
      <c r="Y58" s="59">
        <v>131578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30779614</v>
      </c>
      <c r="D60" s="346">
        <f t="shared" si="14"/>
        <v>0</v>
      </c>
      <c r="E60" s="219">
        <f t="shared" si="14"/>
        <v>79111974</v>
      </c>
      <c r="F60" s="264">
        <f t="shared" si="14"/>
        <v>71492000</v>
      </c>
      <c r="G60" s="264">
        <f t="shared" si="14"/>
        <v>2205141</v>
      </c>
      <c r="H60" s="219">
        <f t="shared" si="14"/>
        <v>513000</v>
      </c>
      <c r="I60" s="219">
        <f t="shared" si="14"/>
        <v>4533569</v>
      </c>
      <c r="J60" s="264">
        <f t="shared" si="14"/>
        <v>7251710</v>
      </c>
      <c r="K60" s="264">
        <f t="shared" si="14"/>
        <v>354742</v>
      </c>
      <c r="L60" s="219">
        <f t="shared" si="14"/>
        <v>3259592</v>
      </c>
      <c r="M60" s="219">
        <f t="shared" si="14"/>
        <v>4481926</v>
      </c>
      <c r="N60" s="264">
        <f t="shared" si="14"/>
        <v>8096260</v>
      </c>
      <c r="O60" s="264">
        <f t="shared" si="14"/>
        <v>552236</v>
      </c>
      <c r="P60" s="219">
        <f t="shared" si="14"/>
        <v>8600501</v>
      </c>
      <c r="Q60" s="219">
        <f t="shared" si="14"/>
        <v>0</v>
      </c>
      <c r="R60" s="264">
        <f t="shared" si="14"/>
        <v>9152737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24500707</v>
      </c>
      <c r="X60" s="219">
        <f t="shared" si="14"/>
        <v>53619000</v>
      </c>
      <c r="Y60" s="264">
        <f t="shared" si="14"/>
        <v>-29118293</v>
      </c>
      <c r="Z60" s="337">
        <f>+IF(X60&lt;&gt;0,+(Y60/X60)*100,0)</f>
        <v>-54.3059232734665</v>
      </c>
      <c r="AA60" s="232">
        <f>+AA57+AA54+AA51+AA40+AA37+AA34+AA22+AA5</f>
        <v>71492000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2018-05-08T09:00:27Z</dcterms:created>
  <dcterms:modified xsi:type="dcterms:W3CDTF">2018-05-08T09:00:35Z</dcterms:modified>
  <cp:category/>
  <cp:version/>
  <cp:contentType/>
  <cp:contentStatus/>
</cp:coreProperties>
</file>