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<sst xmlns="http://schemas.openxmlformats.org/spreadsheetml/2006/main" count="857" uniqueCount="303">
  <si>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Ray Nkonyeni(KZN216)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</si>
  <si>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</si>
  <si>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</si>
  <si>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</si>
  <si>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</si>
  <si>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</si>
  <si>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</si>
  <si>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</si>
  <si>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</si>
  <si>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</si>
  <si>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</si>
  <si>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</si>
  <si>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</si>
  <si>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</si>
  <si>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</si>
  <si>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</si>
  <si>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</si>
  <si>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</si>
  <si>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</si>
  <si>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</si>
  <si>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</si>
  <si>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</si>
  <si>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</si>
  <si>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</si>
  <si>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</si>
  <si>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</si>
  <si>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</si>
  <si>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</si>
  <si>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</si>
  <si>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</si>
  <si>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</si>
  <si>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</si>
  <si>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</si>
  <si>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</si>
  <si>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</si>
  <si>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</si>
  <si>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</si>
  <si>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</si>
  <si>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</si>
  <si>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</si>
  <si>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</si>
  <si>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</si>
  <si>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</si>
  <si>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</si>
  <si>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</si>
  <si>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</si>
  <si>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</si>
  <si>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</si>
  <si>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</si>
  <si>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</si>
  <si>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</si>
  <si>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</si>
  <si>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</si>
  <si>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</si>
  <si>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</si>
  <si>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</si>
  <si>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</si>
  <si>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</si>
  <si>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</si>
  <si>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</si>
  <si>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</si>
  <si>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</si>
  <si>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</si>
  <si>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</si>
  <si>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</si>
  <si>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</si>
  <si>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</si>
  <si>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</si>
  <si>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</si>
  <si>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</si>
  <si>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Ray Nkonyeni(KZN216)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</si>
  <si>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</si>
  <si>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</si>
  <si>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</si>
  <si>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</si>
  <si>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</si>
  <si>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</si>
  <si>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</si>
  <si>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</si>
  <si>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</si>
  <si>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</si>
  <si>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</si>
  <si>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</si>
  <si>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</si>
  <si>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</si>
  <si>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</si>
  <si>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</si>
  <si>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</si>
  <si>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</si>
  <si>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</si>
  <si>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</si>
  <si>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</si>
  <si>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</si>
  <si>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</si>
  <si>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</si>
  <si>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</si>
  <si>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</si>
  <si>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</si>
  <si>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</si>
  <si>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</si>
  <si>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Ray Nkonyeni(KZN216)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</si>
  <si>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</si>
  <si>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</si>
  <si>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</si>
  <si>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</si>
  <si>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</si>
  <si>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</si>
  <si>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</si>
  <si>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</si>
  <si>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</si>
  <si>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</si>
  <si>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</si>
  <si>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</si>
  <si>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</si>
  <si>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</si>
  <si>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</si>
  <si>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</si>
  <si>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</si>
  <si>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</si>
  <si>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</si>
  <si>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</si>
  <si>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</si>
  <si>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</si>
  <si>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</si>
  <si>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</si>
  <si>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</si>
  <si>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</si>
  <si>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</si>
  <si>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</si>
  <si>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Ray Nkonyeni(KZN216)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</si>
  <si>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</si>
  <si>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</si>
  <si>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</si>
  <si>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</si>
  <si>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</si>
  <si>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</si>
  <si>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</si>
  <si>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</si>
  <si>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</si>
  <si>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</si>
  <si>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Ray Nkonyeni(KZN216)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</si>
  <si>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</si>
  <si>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</si>
  <si>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</si>
  <si>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</si>
  <si>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</si>
  <si>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</si>
  <si>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</si>
  <si>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</si>
  <si>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</si>
  <si>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</si>
  <si>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</si>
  <si>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</si>
  <si>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</si>
  <si>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</si>
  <si>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</si>
  <si>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</si>
  <si>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</si>
  <si>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</si>
  <si>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</si>
  <si>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</si>
  <si>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</si>
  <si>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</si>
  <si>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</si>
  <si>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</si>
  <si>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</si>
  <si>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</si>
  <si>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</si>
  <si>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</si>
  <si>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</si>
  <si>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</si>
  <si>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</si>
  <si>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</si>
  <si>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</si>
  <si>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Ray Nkonyeni(KZN216)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</si>
  <si>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</si>
  <si>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</si>
  <si>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</si>
  <si>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</si>
  <si>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</si>
  <si>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</si>
  <si>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</si>
  <si>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</si>
  <si>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</si>
  <si>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</si>
  <si>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</si>
  <si>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</si>
  <si>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</si>
  <si>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</si>
  <si>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</si>
  <si>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</si>
  <si>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</si>
  <si>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</si>
  <si>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</si>
  <si>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</si>
  <si>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</si>
  <si>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</si>
  <si>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</si>
  <si>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</si>
  <si>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</si>
  <si>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</si>
  <si>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</si>
  <si>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Ray Nkonyeni(KZN216)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</si>
  <si>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</si>
  <si>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</si>
  <si>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</si>
  <si>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</si>
  <si>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</si>
  <si>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</si>
  <si>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</si>
  <si>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</si>
  <si>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</si>
  <si>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</si>
  <si>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</si>
  <si>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</si>
  <si>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</si>
  <si>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</si>
  <si>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</si>
  <si>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</si>
  <si>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</si>
  <si>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</si>
  <si>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</si>
  <si>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</si>
  <si>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</si>
  <si>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</si>
  <si>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</si>
  <si>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</si>
  <si>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Ray Nkonyeni(KZN216)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</si>
  <si>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</si>
  <si>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</si>
  <si>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</si>
  <si>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</si>
  <si>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</si>
  <si>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</si>
  <si>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</si>
  <si>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</si>
  <si>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</si>
  <si>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</si>
  <si>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</si>
  <si>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</si>
  <si>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</si>
  <si>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</si>
  <si>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</si>
  <si>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</si>
  <si>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</si>
  <si>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</si>
  <si>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</si>
  <si>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</si>
  <si>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</si>
  <si>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</si>
  <si>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</si>
  <si>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</si>
  <si>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</si>
  <si>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</si>
  <si>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</si>
  <si>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</si>
  <si>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</si>
  <si>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</si>
  <si>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</si>
  <si>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</si>
  <si>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</si>
  <si>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</si>
  <si>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</si>
  <si>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Ray Nkonyeni(KZN216)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</si>
  <si>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</si>
  <si>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</si>
  <si>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Ray Nkonyeni(KZN216)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</si>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</sst>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316117060</v>
      </c>
      <c r="C5" s="19">
        <v>0</v>
      </c>
      <c r="D5" s="59">
        <v>358959412</v>
      </c>
      <c r="E5" s="60">
        <v>358959412</v>
      </c>
      <c r="F5" s="60">
        <v>29140873</v>
      </c>
      <c r="G5" s="60">
        <v>54738428</v>
      </c>
      <c r="H5" s="60">
        <v>34860101</v>
      </c>
      <c r="I5" s="60">
        <v>118739402</v>
      </c>
      <c r="J5" s="60">
        <v>34860101</v>
      </c>
      <c r="K5" s="60">
        <v>35473738</v>
      </c>
      <c r="L5" s="60">
        <v>35784216</v>
      </c>
      <c r="M5" s="60">
        <v>106118055</v>
      </c>
      <c r="N5" s="60">
        <v>34547343</v>
      </c>
      <c r="O5" s="60">
        <v>-35342010</v>
      </c>
      <c r="P5" s="60">
        <v>35055472</v>
      </c>
      <c r="Q5" s="60">
        <v>34260805</v>
      </c>
      <c r="R5" s="60">
        <v>0</v>
      </c>
      <c r="S5" s="60">
        <v>0</v>
      </c>
      <c r="T5" s="60">
        <v>0</v>
      </c>
      <c r="U5" s="60">
        <v>0</v>
      </c>
      <c r="V5" s="60">
        <v>259118262</v>
      </c>
      <c r="W5" s="60">
        <v>269219556</v>
      </c>
      <c r="X5" s="60">
        <v>-10101294</v>
      </c>
      <c r="Y5" s="61">
        <v>-3.75</v>
      </c>
      <c r="Z5" s="62">
        <v>358959412</v>
      </c>
    </row>
    <row r="6" spans="1:26" ht="12.75">
      <c r="A6" s="58" t="s">
        <v>32</v>
      </c>
      <c r="B6" s="19">
        <v>147571036</v>
      </c>
      <c r="C6" s="19">
        <v>0</v>
      </c>
      <c r="D6" s="59">
        <v>166659103</v>
      </c>
      <c r="E6" s="60">
        <v>166659103</v>
      </c>
      <c r="F6" s="60">
        <v>12666391</v>
      </c>
      <c r="G6" s="60">
        <v>19637903</v>
      </c>
      <c r="H6" s="60">
        <v>13244908</v>
      </c>
      <c r="I6" s="60">
        <v>45549202</v>
      </c>
      <c r="J6" s="60">
        <v>13244908</v>
      </c>
      <c r="K6" s="60">
        <v>15586437</v>
      </c>
      <c r="L6" s="60">
        <v>13800826</v>
      </c>
      <c r="M6" s="60">
        <v>42632171</v>
      </c>
      <c r="N6" s="60">
        <v>14297050</v>
      </c>
      <c r="O6" s="60">
        <v>13285602</v>
      </c>
      <c r="P6" s="60">
        <v>13775355</v>
      </c>
      <c r="Q6" s="60">
        <v>41358007</v>
      </c>
      <c r="R6" s="60">
        <v>0</v>
      </c>
      <c r="S6" s="60">
        <v>0</v>
      </c>
      <c r="T6" s="60">
        <v>0</v>
      </c>
      <c r="U6" s="60">
        <v>0</v>
      </c>
      <c r="V6" s="60">
        <v>129539380</v>
      </c>
      <c r="W6" s="60">
        <v>124994223</v>
      </c>
      <c r="X6" s="60">
        <v>4545157</v>
      </c>
      <c r="Y6" s="61">
        <v>3.64</v>
      </c>
      <c r="Z6" s="62">
        <v>166659103</v>
      </c>
    </row>
    <row r="7" spans="1:26" ht="12.75">
      <c r="A7" s="58" t="s">
        <v>33</v>
      </c>
      <c r="B7" s="19">
        <v>5251457</v>
      </c>
      <c r="C7" s="19">
        <v>0</v>
      </c>
      <c r="D7" s="59">
        <v>3400000</v>
      </c>
      <c r="E7" s="60">
        <v>3400000</v>
      </c>
      <c r="F7" s="60">
        <v>252915</v>
      </c>
      <c r="G7" s="60">
        <v>272353</v>
      </c>
      <c r="H7" s="60">
        <v>183028</v>
      </c>
      <c r="I7" s="60">
        <v>708296</v>
      </c>
      <c r="J7" s="60">
        <v>183028</v>
      </c>
      <c r="K7" s="60">
        <v>667831</v>
      </c>
      <c r="L7" s="60">
        <v>0</v>
      </c>
      <c r="M7" s="60">
        <v>850859</v>
      </c>
      <c r="N7" s="60">
        <v>0</v>
      </c>
      <c r="O7" s="60">
        <v>0</v>
      </c>
      <c r="P7" s="60">
        <v>384512</v>
      </c>
      <c r="Q7" s="60">
        <v>384512</v>
      </c>
      <c r="R7" s="60">
        <v>0</v>
      </c>
      <c r="S7" s="60">
        <v>0</v>
      </c>
      <c r="T7" s="60">
        <v>0</v>
      </c>
      <c r="U7" s="60">
        <v>0</v>
      </c>
      <c r="V7" s="60">
        <v>1943667</v>
      </c>
      <c r="W7" s="60">
        <v>2549997</v>
      </c>
      <c r="X7" s="60">
        <v>-606330</v>
      </c>
      <c r="Y7" s="61">
        <v>-23.78</v>
      </c>
      <c r="Z7" s="62">
        <v>3400000</v>
      </c>
    </row>
    <row r="8" spans="1:26" ht="12.75">
      <c r="A8" s="58" t="s">
        <v>34</v>
      </c>
      <c r="B8" s="19">
        <v>183183513</v>
      </c>
      <c r="C8" s="19">
        <v>0</v>
      </c>
      <c r="D8" s="59">
        <v>217740000</v>
      </c>
      <c r="E8" s="60">
        <v>217740000</v>
      </c>
      <c r="F8" s="60">
        <v>9040381</v>
      </c>
      <c r="G8" s="60">
        <v>54086000</v>
      </c>
      <c r="H8" s="60">
        <v>0</v>
      </c>
      <c r="I8" s="60">
        <v>63126381</v>
      </c>
      <c r="J8" s="60">
        <v>0</v>
      </c>
      <c r="K8" s="60">
        <v>32747375</v>
      </c>
      <c r="L8" s="60">
        <v>58111764</v>
      </c>
      <c r="M8" s="60">
        <v>90859139</v>
      </c>
      <c r="N8" s="60">
        <v>119</v>
      </c>
      <c r="O8" s="60">
        <v>2520171</v>
      </c>
      <c r="P8" s="60">
        <v>75578734</v>
      </c>
      <c r="Q8" s="60">
        <v>78099024</v>
      </c>
      <c r="R8" s="60">
        <v>0</v>
      </c>
      <c r="S8" s="60">
        <v>0</v>
      </c>
      <c r="T8" s="60">
        <v>0</v>
      </c>
      <c r="U8" s="60">
        <v>0</v>
      </c>
      <c r="V8" s="60">
        <v>232084544</v>
      </c>
      <c r="W8" s="60">
        <v>163297503</v>
      </c>
      <c r="X8" s="60">
        <v>68787041</v>
      </c>
      <c r="Y8" s="61">
        <v>42.12</v>
      </c>
      <c r="Z8" s="62">
        <v>217740000</v>
      </c>
    </row>
    <row r="9" spans="1:26" ht="12.75">
      <c r="A9" s="58" t="s">
        <v>35</v>
      </c>
      <c r="B9" s="19">
        <v>154223865</v>
      </c>
      <c r="C9" s="19">
        <v>0</v>
      </c>
      <c r="D9" s="59">
        <v>83259151</v>
      </c>
      <c r="E9" s="60">
        <v>83259151</v>
      </c>
      <c r="F9" s="60">
        <v>4686138</v>
      </c>
      <c r="G9" s="60">
        <v>3330913</v>
      </c>
      <c r="H9" s="60">
        <v>50875413</v>
      </c>
      <c r="I9" s="60">
        <v>58892464</v>
      </c>
      <c r="J9" s="60">
        <v>50875413</v>
      </c>
      <c r="K9" s="60">
        <v>5563477</v>
      </c>
      <c r="L9" s="60">
        <v>4178973</v>
      </c>
      <c r="M9" s="60">
        <v>60617863</v>
      </c>
      <c r="N9" s="60">
        <v>2374828</v>
      </c>
      <c r="O9" s="60">
        <v>2497822</v>
      </c>
      <c r="P9" s="60">
        <v>1231857</v>
      </c>
      <c r="Q9" s="60">
        <v>6104507</v>
      </c>
      <c r="R9" s="60">
        <v>0</v>
      </c>
      <c r="S9" s="60">
        <v>0</v>
      </c>
      <c r="T9" s="60">
        <v>0</v>
      </c>
      <c r="U9" s="60">
        <v>0</v>
      </c>
      <c r="V9" s="60">
        <v>125614834</v>
      </c>
      <c r="W9" s="60">
        <v>62444367</v>
      </c>
      <c r="X9" s="60">
        <v>63170467</v>
      </c>
      <c r="Y9" s="61">
        <v>101.16</v>
      </c>
      <c r="Z9" s="62">
        <v>83259151</v>
      </c>
    </row>
    <row r="10" spans="1:26" ht="22.5">
      <c r="A10" s="63" t="s">
        <v>278</v>
      </c>
      <c r="B10" s="64">
        <f>SUM(B5:B9)</f>
        <v>806346931</v>
      </c>
      <c r="C10" s="64">
        <f>SUM(C5:C9)</f>
        <v>0</v>
      </c>
      <c r="D10" s="65">
        <f aca="true" t="shared" si="0" ref="D10:Z10">SUM(D5:D9)</f>
        <v>830017666</v>
      </c>
      <c r="E10" s="66">
        <f t="shared" si="0"/>
        <v>830017666</v>
      </c>
      <c r="F10" s="66">
        <f t="shared" si="0"/>
        <v>55786698</v>
      </c>
      <c r="G10" s="66">
        <f t="shared" si="0"/>
        <v>132065597</v>
      </c>
      <c r="H10" s="66">
        <f t="shared" si="0"/>
        <v>99163450</v>
      </c>
      <c r="I10" s="66">
        <f t="shared" si="0"/>
        <v>287015745</v>
      </c>
      <c r="J10" s="66">
        <f t="shared" si="0"/>
        <v>99163450</v>
      </c>
      <c r="K10" s="66">
        <f t="shared" si="0"/>
        <v>90038858</v>
      </c>
      <c r="L10" s="66">
        <f t="shared" si="0"/>
        <v>111875779</v>
      </c>
      <c r="M10" s="66">
        <f t="shared" si="0"/>
        <v>301078087</v>
      </c>
      <c r="N10" s="66">
        <f t="shared" si="0"/>
        <v>51219340</v>
      </c>
      <c r="O10" s="66">
        <f t="shared" si="0"/>
        <v>-17038415</v>
      </c>
      <c r="P10" s="66">
        <f t="shared" si="0"/>
        <v>126025930</v>
      </c>
      <c r="Q10" s="66">
        <f t="shared" si="0"/>
        <v>160206855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748300687</v>
      </c>
      <c r="W10" s="66">
        <f t="shared" si="0"/>
        <v>622505646</v>
      </c>
      <c r="X10" s="66">
        <f t="shared" si="0"/>
        <v>125795041</v>
      </c>
      <c r="Y10" s="67">
        <f>+IF(W10&lt;&gt;0,(X10/W10)*100,0)</f>
        <v>20.207855432045353</v>
      </c>
      <c r="Z10" s="68">
        <f t="shared" si="0"/>
        <v>830017666</v>
      </c>
    </row>
    <row r="11" spans="1:26" ht="12.75">
      <c r="A11" s="58" t="s">
        <v>37</v>
      </c>
      <c r="B11" s="19">
        <v>324169755</v>
      </c>
      <c r="C11" s="19">
        <v>0</v>
      </c>
      <c r="D11" s="59">
        <v>384257446</v>
      </c>
      <c r="E11" s="60">
        <v>384257446</v>
      </c>
      <c r="F11" s="60">
        <v>49876771</v>
      </c>
      <c r="G11" s="60">
        <v>24873127</v>
      </c>
      <c r="H11" s="60">
        <v>27529303</v>
      </c>
      <c r="I11" s="60">
        <v>102279201</v>
      </c>
      <c r="J11" s="60">
        <v>27529303</v>
      </c>
      <c r="K11" s="60">
        <v>15138526</v>
      </c>
      <c r="L11" s="60">
        <v>31706201</v>
      </c>
      <c r="M11" s="60">
        <v>74374030</v>
      </c>
      <c r="N11" s="60">
        <v>1073179</v>
      </c>
      <c r="O11" s="60">
        <v>760901</v>
      </c>
      <c r="P11" s="60">
        <v>27912909</v>
      </c>
      <c r="Q11" s="60">
        <v>29746989</v>
      </c>
      <c r="R11" s="60">
        <v>0</v>
      </c>
      <c r="S11" s="60">
        <v>0</v>
      </c>
      <c r="T11" s="60">
        <v>0</v>
      </c>
      <c r="U11" s="60">
        <v>0</v>
      </c>
      <c r="V11" s="60">
        <v>206400220</v>
      </c>
      <c r="W11" s="60">
        <v>262212336</v>
      </c>
      <c r="X11" s="60">
        <v>-55812116</v>
      </c>
      <c r="Y11" s="61">
        <v>-21.29</v>
      </c>
      <c r="Z11" s="62">
        <v>384257446</v>
      </c>
    </row>
    <row r="12" spans="1:26" ht="12.75">
      <c r="A12" s="58" t="s">
        <v>38</v>
      </c>
      <c r="B12" s="19">
        <v>22043919</v>
      </c>
      <c r="C12" s="19">
        <v>0</v>
      </c>
      <c r="D12" s="59">
        <v>26255000</v>
      </c>
      <c r="E12" s="60">
        <v>26255000</v>
      </c>
      <c r="F12" s="60">
        <v>3838811</v>
      </c>
      <c r="G12" s="60">
        <v>0</v>
      </c>
      <c r="H12" s="60">
        <v>1638046</v>
      </c>
      <c r="I12" s="60">
        <v>5476857</v>
      </c>
      <c r="J12" s="60">
        <v>1638046</v>
      </c>
      <c r="K12" s="60">
        <v>4654541</v>
      </c>
      <c r="L12" s="60">
        <v>0</v>
      </c>
      <c r="M12" s="60">
        <v>6292587</v>
      </c>
      <c r="N12" s="60">
        <v>0</v>
      </c>
      <c r="O12" s="60">
        <v>0</v>
      </c>
      <c r="P12" s="60">
        <v>2185169</v>
      </c>
      <c r="Q12" s="60">
        <v>2185169</v>
      </c>
      <c r="R12" s="60">
        <v>0</v>
      </c>
      <c r="S12" s="60">
        <v>0</v>
      </c>
      <c r="T12" s="60">
        <v>0</v>
      </c>
      <c r="U12" s="60">
        <v>0</v>
      </c>
      <c r="V12" s="60">
        <v>13954613</v>
      </c>
      <c r="W12" s="60">
        <v>20230803</v>
      </c>
      <c r="X12" s="60">
        <v>-6276190</v>
      </c>
      <c r="Y12" s="61">
        <v>-31.02</v>
      </c>
      <c r="Z12" s="62">
        <v>26255000</v>
      </c>
    </row>
    <row r="13" spans="1:26" ht="12.75">
      <c r="A13" s="58" t="s">
        <v>279</v>
      </c>
      <c r="B13" s="19">
        <v>61709949</v>
      </c>
      <c r="C13" s="19">
        <v>0</v>
      </c>
      <c r="D13" s="59">
        <v>70658000</v>
      </c>
      <c r="E13" s="60">
        <v>70658000</v>
      </c>
      <c r="F13" s="60">
        <v>4970498</v>
      </c>
      <c r="G13" s="60">
        <v>0</v>
      </c>
      <c r="H13" s="60">
        <v>0</v>
      </c>
      <c r="I13" s="60">
        <v>4970498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4970498</v>
      </c>
      <c r="W13" s="60">
        <v>52993503</v>
      </c>
      <c r="X13" s="60">
        <v>-48023005</v>
      </c>
      <c r="Y13" s="61">
        <v>-90.62</v>
      </c>
      <c r="Z13" s="62">
        <v>70658000</v>
      </c>
    </row>
    <row r="14" spans="1:26" ht="12.75">
      <c r="A14" s="58" t="s">
        <v>40</v>
      </c>
      <c r="B14" s="19">
        <v>3129629</v>
      </c>
      <c r="C14" s="19">
        <v>0</v>
      </c>
      <c r="D14" s="59">
        <v>4285757</v>
      </c>
      <c r="E14" s="60">
        <v>4285757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202692</v>
      </c>
      <c r="M14" s="60">
        <v>202692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202692</v>
      </c>
      <c r="W14" s="60">
        <v>3214314</v>
      </c>
      <c r="X14" s="60">
        <v>-3011622</v>
      </c>
      <c r="Y14" s="61">
        <v>-93.69</v>
      </c>
      <c r="Z14" s="62">
        <v>4285757</v>
      </c>
    </row>
    <row r="15" spans="1:26" ht="12.75">
      <c r="A15" s="58" t="s">
        <v>41</v>
      </c>
      <c r="B15" s="19">
        <v>109036045</v>
      </c>
      <c r="C15" s="19">
        <v>0</v>
      </c>
      <c r="D15" s="59">
        <v>124207856</v>
      </c>
      <c r="E15" s="60">
        <v>124207856</v>
      </c>
      <c r="F15" s="60">
        <v>11086342</v>
      </c>
      <c r="G15" s="60">
        <v>9476738</v>
      </c>
      <c r="H15" s="60">
        <v>9927312</v>
      </c>
      <c r="I15" s="60">
        <v>30490392</v>
      </c>
      <c r="J15" s="60">
        <v>9927312</v>
      </c>
      <c r="K15" s="60">
        <v>6953967</v>
      </c>
      <c r="L15" s="60">
        <v>6689439</v>
      </c>
      <c r="M15" s="60">
        <v>23570718</v>
      </c>
      <c r="N15" s="60">
        <v>6879362</v>
      </c>
      <c r="O15" s="60">
        <v>7204550</v>
      </c>
      <c r="P15" s="60">
        <v>7149973</v>
      </c>
      <c r="Q15" s="60">
        <v>21233885</v>
      </c>
      <c r="R15" s="60">
        <v>0</v>
      </c>
      <c r="S15" s="60">
        <v>0</v>
      </c>
      <c r="T15" s="60">
        <v>0</v>
      </c>
      <c r="U15" s="60">
        <v>0</v>
      </c>
      <c r="V15" s="60">
        <v>75294995</v>
      </c>
      <c r="W15" s="60">
        <v>93155904</v>
      </c>
      <c r="X15" s="60">
        <v>-17860909</v>
      </c>
      <c r="Y15" s="61">
        <v>-19.17</v>
      </c>
      <c r="Z15" s="62">
        <v>124207856</v>
      </c>
    </row>
    <row r="16" spans="1:26" ht="12.75">
      <c r="A16" s="69" t="s">
        <v>42</v>
      </c>
      <c r="B16" s="19">
        <v>4603654</v>
      </c>
      <c r="C16" s="19">
        <v>0</v>
      </c>
      <c r="D16" s="59">
        <v>9944513</v>
      </c>
      <c r="E16" s="60">
        <v>9944513</v>
      </c>
      <c r="F16" s="60">
        <v>162333</v>
      </c>
      <c r="G16" s="60">
        <v>133990</v>
      </c>
      <c r="H16" s="60">
        <v>141874</v>
      </c>
      <c r="I16" s="60">
        <v>438197</v>
      </c>
      <c r="J16" s="60">
        <v>141874</v>
      </c>
      <c r="K16" s="60">
        <v>30001166</v>
      </c>
      <c r="L16" s="60">
        <v>-17092706</v>
      </c>
      <c r="M16" s="60">
        <v>13050334</v>
      </c>
      <c r="N16" s="60">
        <v>2067181</v>
      </c>
      <c r="O16" s="60">
        <v>2639658</v>
      </c>
      <c r="P16" s="60">
        <v>-17294685</v>
      </c>
      <c r="Q16" s="60">
        <v>-12587846</v>
      </c>
      <c r="R16" s="60">
        <v>0</v>
      </c>
      <c r="S16" s="60">
        <v>0</v>
      </c>
      <c r="T16" s="60">
        <v>0</v>
      </c>
      <c r="U16" s="60">
        <v>0</v>
      </c>
      <c r="V16" s="60">
        <v>900685</v>
      </c>
      <c r="W16" s="60">
        <v>7458381</v>
      </c>
      <c r="X16" s="60">
        <v>-6557696</v>
      </c>
      <c r="Y16" s="61">
        <v>-87.92</v>
      </c>
      <c r="Z16" s="62">
        <v>9944513</v>
      </c>
    </row>
    <row r="17" spans="1:26" ht="12.75">
      <c r="A17" s="58" t="s">
        <v>43</v>
      </c>
      <c r="B17" s="19">
        <v>377796449</v>
      </c>
      <c r="C17" s="19">
        <v>0</v>
      </c>
      <c r="D17" s="59">
        <v>309037665</v>
      </c>
      <c r="E17" s="60">
        <v>309037665</v>
      </c>
      <c r="F17" s="60">
        <v>10662393</v>
      </c>
      <c r="G17" s="60">
        <v>15330006</v>
      </c>
      <c r="H17" s="60">
        <v>21818739</v>
      </c>
      <c r="I17" s="60">
        <v>47811138</v>
      </c>
      <c r="J17" s="60">
        <v>21818739</v>
      </c>
      <c r="K17" s="60">
        <v>20492953</v>
      </c>
      <c r="L17" s="60">
        <v>18926904</v>
      </c>
      <c r="M17" s="60">
        <v>61238596</v>
      </c>
      <c r="N17" s="60">
        <v>12053327</v>
      </c>
      <c r="O17" s="60">
        <v>15615961</v>
      </c>
      <c r="P17" s="60">
        <v>16333944</v>
      </c>
      <c r="Q17" s="60">
        <v>44003232</v>
      </c>
      <c r="R17" s="60">
        <v>0</v>
      </c>
      <c r="S17" s="60">
        <v>0</v>
      </c>
      <c r="T17" s="60">
        <v>0</v>
      </c>
      <c r="U17" s="60">
        <v>0</v>
      </c>
      <c r="V17" s="60">
        <v>153052966</v>
      </c>
      <c r="W17" s="60">
        <v>231778260</v>
      </c>
      <c r="X17" s="60">
        <v>-78725294</v>
      </c>
      <c r="Y17" s="61">
        <v>-33.97</v>
      </c>
      <c r="Z17" s="62">
        <v>309037665</v>
      </c>
    </row>
    <row r="18" spans="1:26" ht="12.75">
      <c r="A18" s="70" t="s">
        <v>44</v>
      </c>
      <c r="B18" s="71">
        <f>SUM(B11:B17)</f>
        <v>902489400</v>
      </c>
      <c r="C18" s="71">
        <f>SUM(C11:C17)</f>
        <v>0</v>
      </c>
      <c r="D18" s="72">
        <f aca="true" t="shared" si="1" ref="D18:Z18">SUM(D11:D17)</f>
        <v>928646237</v>
      </c>
      <c r="E18" s="73">
        <f t="shared" si="1"/>
        <v>928646237</v>
      </c>
      <c r="F18" s="73">
        <f t="shared" si="1"/>
        <v>80597148</v>
      </c>
      <c r="G18" s="73">
        <f t="shared" si="1"/>
        <v>49813861</v>
      </c>
      <c r="H18" s="73">
        <f t="shared" si="1"/>
        <v>61055274</v>
      </c>
      <c r="I18" s="73">
        <f t="shared" si="1"/>
        <v>191466283</v>
      </c>
      <c r="J18" s="73">
        <f t="shared" si="1"/>
        <v>61055274</v>
      </c>
      <c r="K18" s="73">
        <f t="shared" si="1"/>
        <v>77241153</v>
      </c>
      <c r="L18" s="73">
        <f t="shared" si="1"/>
        <v>40432530</v>
      </c>
      <c r="M18" s="73">
        <f t="shared" si="1"/>
        <v>178728957</v>
      </c>
      <c r="N18" s="73">
        <f t="shared" si="1"/>
        <v>22073049</v>
      </c>
      <c r="O18" s="73">
        <f t="shared" si="1"/>
        <v>26221070</v>
      </c>
      <c r="P18" s="73">
        <f t="shared" si="1"/>
        <v>36287310</v>
      </c>
      <c r="Q18" s="73">
        <f t="shared" si="1"/>
        <v>84581429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454776669</v>
      </c>
      <c r="W18" s="73">
        <f t="shared" si="1"/>
        <v>671043501</v>
      </c>
      <c r="X18" s="73">
        <f t="shared" si="1"/>
        <v>-216266832</v>
      </c>
      <c r="Y18" s="67">
        <f>+IF(W18&lt;&gt;0,(X18/W18)*100,0)</f>
        <v>-32.22843700560629</v>
      </c>
      <c r="Z18" s="74">
        <f t="shared" si="1"/>
        <v>928646237</v>
      </c>
    </row>
    <row r="19" spans="1:26" ht="12.75">
      <c r="A19" s="70" t="s">
        <v>45</v>
      </c>
      <c r="B19" s="75">
        <f>+B10-B18</f>
        <v>-96142469</v>
      </c>
      <c r="C19" s="75">
        <f>+C10-C18</f>
        <v>0</v>
      </c>
      <c r="D19" s="76">
        <f aca="true" t="shared" si="2" ref="D19:Z19">+D10-D18</f>
        <v>-98628571</v>
      </c>
      <c r="E19" s="77">
        <f t="shared" si="2"/>
        <v>-98628571</v>
      </c>
      <c r="F19" s="77">
        <f t="shared" si="2"/>
        <v>-24810450</v>
      </c>
      <c r="G19" s="77">
        <f t="shared" si="2"/>
        <v>82251736</v>
      </c>
      <c r="H19" s="77">
        <f t="shared" si="2"/>
        <v>38108176</v>
      </c>
      <c r="I19" s="77">
        <f t="shared" si="2"/>
        <v>95549462</v>
      </c>
      <c r="J19" s="77">
        <f t="shared" si="2"/>
        <v>38108176</v>
      </c>
      <c r="K19" s="77">
        <f t="shared" si="2"/>
        <v>12797705</v>
      </c>
      <c r="L19" s="77">
        <f t="shared" si="2"/>
        <v>71443249</v>
      </c>
      <c r="M19" s="77">
        <f t="shared" si="2"/>
        <v>122349130</v>
      </c>
      <c r="N19" s="77">
        <f t="shared" si="2"/>
        <v>29146291</v>
      </c>
      <c r="O19" s="77">
        <f t="shared" si="2"/>
        <v>-43259485</v>
      </c>
      <c r="P19" s="77">
        <f t="shared" si="2"/>
        <v>89738620</v>
      </c>
      <c r="Q19" s="77">
        <f t="shared" si="2"/>
        <v>75625426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293524018</v>
      </c>
      <c r="W19" s="77">
        <f>IF(E10=E18,0,W10-W18)</f>
        <v>-48537855</v>
      </c>
      <c r="X19" s="77">
        <f t="shared" si="2"/>
        <v>342061873</v>
      </c>
      <c r="Y19" s="78">
        <f>+IF(W19&lt;&gt;0,(X19/W19)*100,0)</f>
        <v>-704.7321580238764</v>
      </c>
      <c r="Z19" s="79">
        <f t="shared" si="2"/>
        <v>-98628571</v>
      </c>
    </row>
    <row r="20" spans="1:26" ht="12.75">
      <c r="A20" s="58" t="s">
        <v>46</v>
      </c>
      <c r="B20" s="19">
        <v>76618135</v>
      </c>
      <c r="C20" s="19">
        <v>0</v>
      </c>
      <c r="D20" s="59">
        <v>197057379</v>
      </c>
      <c r="E20" s="60">
        <v>197057379</v>
      </c>
      <c r="F20" s="60">
        <v>15633200</v>
      </c>
      <c r="G20" s="60">
        <v>0</v>
      </c>
      <c r="H20" s="60">
        <v>0</v>
      </c>
      <c r="I20" s="60">
        <v>15633200</v>
      </c>
      <c r="J20" s="60">
        <v>0</v>
      </c>
      <c r="K20" s="60">
        <v>827</v>
      </c>
      <c r="L20" s="60">
        <v>393</v>
      </c>
      <c r="M20" s="60">
        <v>1220</v>
      </c>
      <c r="N20" s="60">
        <v>55</v>
      </c>
      <c r="O20" s="60">
        <v>0</v>
      </c>
      <c r="P20" s="60">
        <v>0</v>
      </c>
      <c r="Q20" s="60">
        <v>55</v>
      </c>
      <c r="R20" s="60">
        <v>0</v>
      </c>
      <c r="S20" s="60">
        <v>0</v>
      </c>
      <c r="T20" s="60">
        <v>0</v>
      </c>
      <c r="U20" s="60">
        <v>0</v>
      </c>
      <c r="V20" s="60">
        <v>15634475</v>
      </c>
      <c r="W20" s="60">
        <v>58211253</v>
      </c>
      <c r="X20" s="60">
        <v>-42576778</v>
      </c>
      <c r="Y20" s="61">
        <v>-73.14</v>
      </c>
      <c r="Z20" s="62">
        <v>197057379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-19524334</v>
      </c>
      <c r="C22" s="86">
        <f>SUM(C19:C21)</f>
        <v>0</v>
      </c>
      <c r="D22" s="87">
        <f aca="true" t="shared" si="3" ref="D22:Z22">SUM(D19:D21)</f>
        <v>98428808</v>
      </c>
      <c r="E22" s="88">
        <f t="shared" si="3"/>
        <v>98428808</v>
      </c>
      <c r="F22" s="88">
        <f t="shared" si="3"/>
        <v>-9177250</v>
      </c>
      <c r="G22" s="88">
        <f t="shared" si="3"/>
        <v>82251736</v>
      </c>
      <c r="H22" s="88">
        <f t="shared" si="3"/>
        <v>38108176</v>
      </c>
      <c r="I22" s="88">
        <f t="shared" si="3"/>
        <v>111182662</v>
      </c>
      <c r="J22" s="88">
        <f t="shared" si="3"/>
        <v>38108176</v>
      </c>
      <c r="K22" s="88">
        <f t="shared" si="3"/>
        <v>12798532</v>
      </c>
      <c r="L22" s="88">
        <f t="shared" si="3"/>
        <v>71443642</v>
      </c>
      <c r="M22" s="88">
        <f t="shared" si="3"/>
        <v>122350350</v>
      </c>
      <c r="N22" s="88">
        <f t="shared" si="3"/>
        <v>29146346</v>
      </c>
      <c r="O22" s="88">
        <f t="shared" si="3"/>
        <v>-43259485</v>
      </c>
      <c r="P22" s="88">
        <f t="shared" si="3"/>
        <v>89738620</v>
      </c>
      <c r="Q22" s="88">
        <f t="shared" si="3"/>
        <v>75625481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309158493</v>
      </c>
      <c r="W22" s="88">
        <f t="shared" si="3"/>
        <v>9673398</v>
      </c>
      <c r="X22" s="88">
        <f t="shared" si="3"/>
        <v>299485095</v>
      </c>
      <c r="Y22" s="89">
        <f>+IF(W22&lt;&gt;0,(X22/W22)*100,0)</f>
        <v>3095.9658126337818</v>
      </c>
      <c r="Z22" s="90">
        <f t="shared" si="3"/>
        <v>98428808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-19524334</v>
      </c>
      <c r="C24" s="75">
        <f>SUM(C22:C23)</f>
        <v>0</v>
      </c>
      <c r="D24" s="76">
        <f aca="true" t="shared" si="4" ref="D24:Z24">SUM(D22:D23)</f>
        <v>98428808</v>
      </c>
      <c r="E24" s="77">
        <f t="shared" si="4"/>
        <v>98428808</v>
      </c>
      <c r="F24" s="77">
        <f t="shared" si="4"/>
        <v>-9177250</v>
      </c>
      <c r="G24" s="77">
        <f t="shared" si="4"/>
        <v>82251736</v>
      </c>
      <c r="H24" s="77">
        <f t="shared" si="4"/>
        <v>38108176</v>
      </c>
      <c r="I24" s="77">
        <f t="shared" si="4"/>
        <v>111182662</v>
      </c>
      <c r="J24" s="77">
        <f t="shared" si="4"/>
        <v>38108176</v>
      </c>
      <c r="K24" s="77">
        <f t="shared" si="4"/>
        <v>12798532</v>
      </c>
      <c r="L24" s="77">
        <f t="shared" si="4"/>
        <v>71443642</v>
      </c>
      <c r="M24" s="77">
        <f t="shared" si="4"/>
        <v>122350350</v>
      </c>
      <c r="N24" s="77">
        <f t="shared" si="4"/>
        <v>29146346</v>
      </c>
      <c r="O24" s="77">
        <f t="shared" si="4"/>
        <v>-43259485</v>
      </c>
      <c r="P24" s="77">
        <f t="shared" si="4"/>
        <v>89738620</v>
      </c>
      <c r="Q24" s="77">
        <f t="shared" si="4"/>
        <v>75625481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309158493</v>
      </c>
      <c r="W24" s="77">
        <f t="shared" si="4"/>
        <v>9673398</v>
      </c>
      <c r="X24" s="77">
        <f t="shared" si="4"/>
        <v>299485095</v>
      </c>
      <c r="Y24" s="78">
        <f>+IF(W24&lt;&gt;0,(X24/W24)*100,0)</f>
        <v>3095.9658126337818</v>
      </c>
      <c r="Z24" s="79">
        <f t="shared" si="4"/>
        <v>98428808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104954274</v>
      </c>
      <c r="C27" s="22">
        <v>0</v>
      </c>
      <c r="D27" s="99">
        <v>132788185</v>
      </c>
      <c r="E27" s="100">
        <v>132788185</v>
      </c>
      <c r="F27" s="100">
        <v>1569201</v>
      </c>
      <c r="G27" s="100">
        <v>17475998</v>
      </c>
      <c r="H27" s="100">
        <v>442860</v>
      </c>
      <c r="I27" s="100">
        <v>19488059</v>
      </c>
      <c r="J27" s="100">
        <v>4629256</v>
      </c>
      <c r="K27" s="100">
        <v>10222097</v>
      </c>
      <c r="L27" s="100">
        <v>11949293</v>
      </c>
      <c r="M27" s="100">
        <v>26800646</v>
      </c>
      <c r="N27" s="100">
        <v>5233829</v>
      </c>
      <c r="O27" s="100">
        <v>5233829</v>
      </c>
      <c r="P27" s="100">
        <v>0</v>
      </c>
      <c r="Q27" s="100">
        <v>10467658</v>
      </c>
      <c r="R27" s="100">
        <v>0</v>
      </c>
      <c r="S27" s="100">
        <v>0</v>
      </c>
      <c r="T27" s="100">
        <v>0</v>
      </c>
      <c r="U27" s="100">
        <v>0</v>
      </c>
      <c r="V27" s="100">
        <v>56756363</v>
      </c>
      <c r="W27" s="100">
        <v>99591139</v>
      </c>
      <c r="X27" s="100">
        <v>-42834776</v>
      </c>
      <c r="Y27" s="101">
        <v>-43.01</v>
      </c>
      <c r="Z27" s="102">
        <v>132788185</v>
      </c>
    </row>
    <row r="28" spans="1:26" ht="12.75">
      <c r="A28" s="103" t="s">
        <v>46</v>
      </c>
      <c r="B28" s="19">
        <v>101009008</v>
      </c>
      <c r="C28" s="19">
        <v>0</v>
      </c>
      <c r="D28" s="59">
        <v>98202379</v>
      </c>
      <c r="E28" s="60">
        <v>98202379</v>
      </c>
      <c r="F28" s="60">
        <v>1569201</v>
      </c>
      <c r="G28" s="60">
        <v>16120581</v>
      </c>
      <c r="H28" s="60">
        <v>442860</v>
      </c>
      <c r="I28" s="60">
        <v>18132642</v>
      </c>
      <c r="J28" s="60">
        <v>3765714</v>
      </c>
      <c r="K28" s="60">
        <v>8561989</v>
      </c>
      <c r="L28" s="60">
        <v>10524512</v>
      </c>
      <c r="M28" s="60">
        <v>22852215</v>
      </c>
      <c r="N28" s="60">
        <v>4673840</v>
      </c>
      <c r="O28" s="60">
        <v>4673840</v>
      </c>
      <c r="P28" s="60">
        <v>0</v>
      </c>
      <c r="Q28" s="60">
        <v>9347680</v>
      </c>
      <c r="R28" s="60">
        <v>0</v>
      </c>
      <c r="S28" s="60">
        <v>0</v>
      </c>
      <c r="T28" s="60">
        <v>0</v>
      </c>
      <c r="U28" s="60">
        <v>0</v>
      </c>
      <c r="V28" s="60">
        <v>50332537</v>
      </c>
      <c r="W28" s="60">
        <v>73651784</v>
      </c>
      <c r="X28" s="60">
        <v>-23319247</v>
      </c>
      <c r="Y28" s="61">
        <v>-31.66</v>
      </c>
      <c r="Z28" s="62">
        <v>98202379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3945266</v>
      </c>
      <c r="C31" s="19">
        <v>0</v>
      </c>
      <c r="D31" s="59">
        <v>34585806</v>
      </c>
      <c r="E31" s="60">
        <v>34585806</v>
      </c>
      <c r="F31" s="60">
        <v>0</v>
      </c>
      <c r="G31" s="60">
        <v>1355417</v>
      </c>
      <c r="H31" s="60">
        <v>0</v>
      </c>
      <c r="I31" s="60">
        <v>1355417</v>
      </c>
      <c r="J31" s="60">
        <v>863542</v>
      </c>
      <c r="K31" s="60">
        <v>1660108</v>
      </c>
      <c r="L31" s="60">
        <v>1424782</v>
      </c>
      <c r="M31" s="60">
        <v>3948432</v>
      </c>
      <c r="N31" s="60">
        <v>559989</v>
      </c>
      <c r="O31" s="60">
        <v>559989</v>
      </c>
      <c r="P31" s="60">
        <v>0</v>
      </c>
      <c r="Q31" s="60">
        <v>1119978</v>
      </c>
      <c r="R31" s="60">
        <v>0</v>
      </c>
      <c r="S31" s="60">
        <v>0</v>
      </c>
      <c r="T31" s="60">
        <v>0</v>
      </c>
      <c r="U31" s="60">
        <v>0</v>
      </c>
      <c r="V31" s="60">
        <v>6423827</v>
      </c>
      <c r="W31" s="60">
        <v>25939355</v>
      </c>
      <c r="X31" s="60">
        <v>-19515528</v>
      </c>
      <c r="Y31" s="61">
        <v>-75.24</v>
      </c>
      <c r="Z31" s="62">
        <v>34585806</v>
      </c>
    </row>
    <row r="32" spans="1:26" ht="12.75">
      <c r="A32" s="70" t="s">
        <v>54</v>
      </c>
      <c r="B32" s="22">
        <f>SUM(B28:B31)</f>
        <v>104954274</v>
      </c>
      <c r="C32" s="22">
        <f>SUM(C28:C31)</f>
        <v>0</v>
      </c>
      <c r="D32" s="99">
        <f aca="true" t="shared" si="5" ref="D32:Z32">SUM(D28:D31)</f>
        <v>132788185</v>
      </c>
      <c r="E32" s="100">
        <f t="shared" si="5"/>
        <v>132788185</v>
      </c>
      <c r="F32" s="100">
        <f t="shared" si="5"/>
        <v>1569201</v>
      </c>
      <c r="G32" s="100">
        <f t="shared" si="5"/>
        <v>17475998</v>
      </c>
      <c r="H32" s="100">
        <f t="shared" si="5"/>
        <v>442860</v>
      </c>
      <c r="I32" s="100">
        <f t="shared" si="5"/>
        <v>19488059</v>
      </c>
      <c r="J32" s="100">
        <f t="shared" si="5"/>
        <v>4629256</v>
      </c>
      <c r="K32" s="100">
        <f t="shared" si="5"/>
        <v>10222097</v>
      </c>
      <c r="L32" s="100">
        <f t="shared" si="5"/>
        <v>11949294</v>
      </c>
      <c r="M32" s="100">
        <f t="shared" si="5"/>
        <v>26800647</v>
      </c>
      <c r="N32" s="100">
        <f t="shared" si="5"/>
        <v>5233829</v>
      </c>
      <c r="O32" s="100">
        <f t="shared" si="5"/>
        <v>5233829</v>
      </c>
      <c r="P32" s="100">
        <f t="shared" si="5"/>
        <v>0</v>
      </c>
      <c r="Q32" s="100">
        <f t="shared" si="5"/>
        <v>10467658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56756364</v>
      </c>
      <c r="W32" s="100">
        <f t="shared" si="5"/>
        <v>99591139</v>
      </c>
      <c r="X32" s="100">
        <f t="shared" si="5"/>
        <v>-42834775</v>
      </c>
      <c r="Y32" s="101">
        <f>+IF(W32&lt;&gt;0,(X32/W32)*100,0)</f>
        <v>-43.01062868655413</v>
      </c>
      <c r="Z32" s="102">
        <f t="shared" si="5"/>
        <v>132788185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339698072</v>
      </c>
      <c r="C35" s="19">
        <v>0</v>
      </c>
      <c r="D35" s="59">
        <v>336335000</v>
      </c>
      <c r="E35" s="60">
        <v>301783223</v>
      </c>
      <c r="F35" s="60">
        <v>52641165</v>
      </c>
      <c r="G35" s="60">
        <v>52641165</v>
      </c>
      <c r="H35" s="60">
        <v>44791767</v>
      </c>
      <c r="I35" s="60">
        <v>44791767</v>
      </c>
      <c r="J35" s="60">
        <v>339698072</v>
      </c>
      <c r="K35" s="60">
        <v>743053025</v>
      </c>
      <c r="L35" s="60">
        <v>716683879</v>
      </c>
      <c r="M35" s="60">
        <v>716683879</v>
      </c>
      <c r="N35" s="60">
        <v>708099226</v>
      </c>
      <c r="O35" s="60">
        <v>716683879</v>
      </c>
      <c r="P35" s="60">
        <v>377913102</v>
      </c>
      <c r="Q35" s="60">
        <v>377913102</v>
      </c>
      <c r="R35" s="60">
        <v>0</v>
      </c>
      <c r="S35" s="60">
        <v>0</v>
      </c>
      <c r="T35" s="60">
        <v>0</v>
      </c>
      <c r="U35" s="60">
        <v>0</v>
      </c>
      <c r="V35" s="60">
        <v>377913102</v>
      </c>
      <c r="W35" s="60">
        <v>226337417</v>
      </c>
      <c r="X35" s="60">
        <v>151575685</v>
      </c>
      <c r="Y35" s="61">
        <v>66.97</v>
      </c>
      <c r="Z35" s="62">
        <v>301783223</v>
      </c>
    </row>
    <row r="36" spans="1:26" ht="12.75">
      <c r="A36" s="58" t="s">
        <v>57</v>
      </c>
      <c r="B36" s="19">
        <v>1481308775</v>
      </c>
      <c r="C36" s="19">
        <v>0</v>
      </c>
      <c r="D36" s="59">
        <v>1573690000</v>
      </c>
      <c r="E36" s="60">
        <v>1573690537</v>
      </c>
      <c r="F36" s="60">
        <v>1656986</v>
      </c>
      <c r="G36" s="60">
        <v>1656986</v>
      </c>
      <c r="H36" s="60">
        <v>2800444</v>
      </c>
      <c r="I36" s="60">
        <v>2800444</v>
      </c>
      <c r="J36" s="60">
        <v>1479441889</v>
      </c>
      <c r="K36" s="60">
        <v>1511753674</v>
      </c>
      <c r="L36" s="60">
        <v>1536117527</v>
      </c>
      <c r="M36" s="60">
        <v>1536117527</v>
      </c>
      <c r="N36" s="60">
        <v>1536117527</v>
      </c>
      <c r="O36" s="60">
        <v>1536117527</v>
      </c>
      <c r="P36" s="60">
        <v>1550554527</v>
      </c>
      <c r="Q36" s="60">
        <v>1550554527</v>
      </c>
      <c r="R36" s="60">
        <v>0</v>
      </c>
      <c r="S36" s="60">
        <v>0</v>
      </c>
      <c r="T36" s="60">
        <v>0</v>
      </c>
      <c r="U36" s="60">
        <v>0</v>
      </c>
      <c r="V36" s="60">
        <v>1550554527</v>
      </c>
      <c r="W36" s="60">
        <v>1180267903</v>
      </c>
      <c r="X36" s="60">
        <v>370286624</v>
      </c>
      <c r="Y36" s="61">
        <v>31.37</v>
      </c>
      <c r="Z36" s="62">
        <v>1573690537</v>
      </c>
    </row>
    <row r="37" spans="1:26" ht="12.75">
      <c r="A37" s="58" t="s">
        <v>58</v>
      </c>
      <c r="B37" s="19">
        <v>235207528</v>
      </c>
      <c r="C37" s="19">
        <v>0</v>
      </c>
      <c r="D37" s="59">
        <v>169507000</v>
      </c>
      <c r="E37" s="60">
        <v>169506840</v>
      </c>
      <c r="F37" s="60">
        <v>7493560</v>
      </c>
      <c r="G37" s="60">
        <v>7493560</v>
      </c>
      <c r="H37" s="60">
        <v>26944716</v>
      </c>
      <c r="I37" s="60">
        <v>26944716</v>
      </c>
      <c r="J37" s="60">
        <v>229236049</v>
      </c>
      <c r="K37" s="60">
        <v>243926369</v>
      </c>
      <c r="L37" s="60">
        <v>199542339</v>
      </c>
      <c r="M37" s="60">
        <v>199542339</v>
      </c>
      <c r="N37" s="60">
        <v>130795775</v>
      </c>
      <c r="O37" s="60">
        <v>199542339</v>
      </c>
      <c r="P37" s="60">
        <v>136858047</v>
      </c>
      <c r="Q37" s="60">
        <v>136858047</v>
      </c>
      <c r="R37" s="60">
        <v>0</v>
      </c>
      <c r="S37" s="60">
        <v>0</v>
      </c>
      <c r="T37" s="60">
        <v>0</v>
      </c>
      <c r="U37" s="60">
        <v>0</v>
      </c>
      <c r="V37" s="60">
        <v>136858047</v>
      </c>
      <c r="W37" s="60">
        <v>127130130</v>
      </c>
      <c r="X37" s="60">
        <v>9727917</v>
      </c>
      <c r="Y37" s="61">
        <v>7.65</v>
      </c>
      <c r="Z37" s="62">
        <v>169506840</v>
      </c>
    </row>
    <row r="38" spans="1:26" ht="12.75">
      <c r="A38" s="58" t="s">
        <v>59</v>
      </c>
      <c r="B38" s="19">
        <v>124231869</v>
      </c>
      <c r="C38" s="19">
        <v>0</v>
      </c>
      <c r="D38" s="59">
        <v>117513000</v>
      </c>
      <c r="E38" s="60">
        <v>117513101</v>
      </c>
      <c r="F38" s="60">
        <v>0</v>
      </c>
      <c r="G38" s="60">
        <v>0</v>
      </c>
      <c r="H38" s="60">
        <v>0</v>
      </c>
      <c r="I38" s="60">
        <v>0</v>
      </c>
      <c r="J38" s="60">
        <v>124231869</v>
      </c>
      <c r="K38" s="60">
        <v>124231869</v>
      </c>
      <c r="L38" s="60">
        <v>124231869</v>
      </c>
      <c r="M38" s="60">
        <v>124231869</v>
      </c>
      <c r="N38" s="60">
        <v>124231869</v>
      </c>
      <c r="O38" s="60">
        <v>124231869</v>
      </c>
      <c r="P38" s="60">
        <v>52559847</v>
      </c>
      <c r="Q38" s="60">
        <v>52559847</v>
      </c>
      <c r="R38" s="60">
        <v>0</v>
      </c>
      <c r="S38" s="60">
        <v>0</v>
      </c>
      <c r="T38" s="60">
        <v>0</v>
      </c>
      <c r="U38" s="60">
        <v>0</v>
      </c>
      <c r="V38" s="60">
        <v>52559847</v>
      </c>
      <c r="W38" s="60">
        <v>88134826</v>
      </c>
      <c r="X38" s="60">
        <v>-35574979</v>
      </c>
      <c r="Y38" s="61">
        <v>-40.36</v>
      </c>
      <c r="Z38" s="62">
        <v>117513101</v>
      </c>
    </row>
    <row r="39" spans="1:26" ht="12.75">
      <c r="A39" s="58" t="s">
        <v>60</v>
      </c>
      <c r="B39" s="19">
        <v>1461567450</v>
      </c>
      <c r="C39" s="19">
        <v>0</v>
      </c>
      <c r="D39" s="59">
        <v>1623005000</v>
      </c>
      <c r="E39" s="60">
        <v>1588453819</v>
      </c>
      <c r="F39" s="60">
        <v>46804591</v>
      </c>
      <c r="G39" s="60">
        <v>46804591</v>
      </c>
      <c r="H39" s="60">
        <v>20647495</v>
      </c>
      <c r="I39" s="60">
        <v>20647495</v>
      </c>
      <c r="J39" s="60">
        <v>1465672043</v>
      </c>
      <c r="K39" s="60">
        <v>1886648461</v>
      </c>
      <c r="L39" s="60">
        <v>1929027198</v>
      </c>
      <c r="M39" s="60">
        <v>1929027198</v>
      </c>
      <c r="N39" s="60">
        <v>1989189109</v>
      </c>
      <c r="O39" s="60">
        <v>1929027198</v>
      </c>
      <c r="P39" s="60">
        <v>1739049735</v>
      </c>
      <c r="Q39" s="60">
        <v>1739049735</v>
      </c>
      <c r="R39" s="60">
        <v>0</v>
      </c>
      <c r="S39" s="60">
        <v>0</v>
      </c>
      <c r="T39" s="60">
        <v>0</v>
      </c>
      <c r="U39" s="60">
        <v>0</v>
      </c>
      <c r="V39" s="60">
        <v>1739049735</v>
      </c>
      <c r="W39" s="60">
        <v>1191340364</v>
      </c>
      <c r="X39" s="60">
        <v>547709371</v>
      </c>
      <c r="Y39" s="61">
        <v>45.97</v>
      </c>
      <c r="Z39" s="62">
        <v>1588453819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203511824</v>
      </c>
      <c r="C42" s="19">
        <v>0</v>
      </c>
      <c r="D42" s="59">
        <v>197916070</v>
      </c>
      <c r="E42" s="60">
        <v>197925556</v>
      </c>
      <c r="F42" s="60">
        <v>33261084</v>
      </c>
      <c r="G42" s="60">
        <v>79222055</v>
      </c>
      <c r="H42" s="60">
        <v>160218724</v>
      </c>
      <c r="I42" s="60">
        <v>272701863</v>
      </c>
      <c r="J42" s="60">
        <v>13707845</v>
      </c>
      <c r="K42" s="60">
        <v>5733795</v>
      </c>
      <c r="L42" s="60">
        <v>-52139509</v>
      </c>
      <c r="M42" s="60">
        <v>-32697869</v>
      </c>
      <c r="N42" s="60">
        <v>-3428417</v>
      </c>
      <c r="O42" s="60">
        <v>-3259267</v>
      </c>
      <c r="P42" s="60">
        <v>51590328</v>
      </c>
      <c r="Q42" s="60">
        <v>44902644</v>
      </c>
      <c r="R42" s="60">
        <v>0</v>
      </c>
      <c r="S42" s="60">
        <v>0</v>
      </c>
      <c r="T42" s="60">
        <v>0</v>
      </c>
      <c r="U42" s="60">
        <v>0</v>
      </c>
      <c r="V42" s="60">
        <v>284906638</v>
      </c>
      <c r="W42" s="60">
        <v>70283304</v>
      </c>
      <c r="X42" s="60">
        <v>214623334</v>
      </c>
      <c r="Y42" s="61">
        <v>305.37</v>
      </c>
      <c r="Z42" s="62">
        <v>197925556</v>
      </c>
    </row>
    <row r="43" spans="1:26" ht="12.75">
      <c r="A43" s="58" t="s">
        <v>63</v>
      </c>
      <c r="B43" s="19">
        <v>-103176258</v>
      </c>
      <c r="C43" s="19">
        <v>0</v>
      </c>
      <c r="D43" s="59">
        <v>-230838775</v>
      </c>
      <c r="E43" s="60">
        <v>-230839000</v>
      </c>
      <c r="F43" s="60">
        <v>0</v>
      </c>
      <c r="G43" s="60">
        <v>0</v>
      </c>
      <c r="H43" s="60">
        <v>0</v>
      </c>
      <c r="I43" s="60">
        <v>0</v>
      </c>
      <c r="J43" s="60">
        <v>-4227156</v>
      </c>
      <c r="K43" s="60">
        <v>-8966752</v>
      </c>
      <c r="L43" s="60">
        <v>-11949293</v>
      </c>
      <c r="M43" s="60">
        <v>-25143201</v>
      </c>
      <c r="N43" s="60">
        <v>-5374935</v>
      </c>
      <c r="O43" s="60">
        <v>-7345516</v>
      </c>
      <c r="P43" s="60">
        <v>-7091694</v>
      </c>
      <c r="Q43" s="60">
        <v>-19812145</v>
      </c>
      <c r="R43" s="60">
        <v>0</v>
      </c>
      <c r="S43" s="60">
        <v>0</v>
      </c>
      <c r="T43" s="60">
        <v>0</v>
      </c>
      <c r="U43" s="60">
        <v>0</v>
      </c>
      <c r="V43" s="60">
        <v>-44955346</v>
      </c>
      <c r="W43" s="60">
        <v>-94611582</v>
      </c>
      <c r="X43" s="60">
        <v>49656236</v>
      </c>
      <c r="Y43" s="61">
        <v>-52.48</v>
      </c>
      <c r="Z43" s="62">
        <v>-230839000</v>
      </c>
    </row>
    <row r="44" spans="1:26" ht="12.75">
      <c r="A44" s="58" t="s">
        <v>64</v>
      </c>
      <c r="B44" s="19">
        <v>-6778476</v>
      </c>
      <c r="C44" s="19">
        <v>0</v>
      </c>
      <c r="D44" s="59">
        <v>-7128072</v>
      </c>
      <c r="E44" s="60">
        <v>-7128072</v>
      </c>
      <c r="F44" s="60">
        <v>0</v>
      </c>
      <c r="G44" s="60">
        <v>0</v>
      </c>
      <c r="H44" s="60">
        <v>0</v>
      </c>
      <c r="I44" s="60">
        <v>0</v>
      </c>
      <c r="J44" s="60">
        <v>102247</v>
      </c>
      <c r="K44" s="60">
        <v>33719</v>
      </c>
      <c r="L44" s="60">
        <v>-133040</v>
      </c>
      <c r="M44" s="60">
        <v>2926</v>
      </c>
      <c r="N44" s="60">
        <v>12694</v>
      </c>
      <c r="O44" s="60">
        <v>-173023</v>
      </c>
      <c r="P44" s="60">
        <v>227468</v>
      </c>
      <c r="Q44" s="60">
        <v>67139</v>
      </c>
      <c r="R44" s="60">
        <v>0</v>
      </c>
      <c r="S44" s="60">
        <v>0</v>
      </c>
      <c r="T44" s="60">
        <v>0</v>
      </c>
      <c r="U44" s="60">
        <v>0</v>
      </c>
      <c r="V44" s="60">
        <v>70065</v>
      </c>
      <c r="W44" s="60">
        <v>-4051715</v>
      </c>
      <c r="X44" s="60">
        <v>4121780</v>
      </c>
      <c r="Y44" s="61">
        <v>-101.73</v>
      </c>
      <c r="Z44" s="62">
        <v>-7128072</v>
      </c>
    </row>
    <row r="45" spans="1:26" ht="12.75">
      <c r="A45" s="70" t="s">
        <v>65</v>
      </c>
      <c r="B45" s="22">
        <v>93557090</v>
      </c>
      <c r="C45" s="22">
        <v>0</v>
      </c>
      <c r="D45" s="99">
        <v>51670222</v>
      </c>
      <c r="E45" s="100">
        <v>53515573</v>
      </c>
      <c r="F45" s="100">
        <v>120402719</v>
      </c>
      <c r="G45" s="100">
        <v>199624774</v>
      </c>
      <c r="H45" s="100">
        <v>359843498</v>
      </c>
      <c r="I45" s="100">
        <v>359843498</v>
      </c>
      <c r="J45" s="100">
        <v>369426434</v>
      </c>
      <c r="K45" s="100">
        <v>366227196</v>
      </c>
      <c r="L45" s="100">
        <v>302005354</v>
      </c>
      <c r="M45" s="100">
        <v>302005354</v>
      </c>
      <c r="N45" s="100">
        <v>293214696</v>
      </c>
      <c r="O45" s="100">
        <v>282436890</v>
      </c>
      <c r="P45" s="100">
        <v>327162992</v>
      </c>
      <c r="Q45" s="100">
        <v>327162992</v>
      </c>
      <c r="R45" s="100">
        <v>0</v>
      </c>
      <c r="S45" s="100">
        <v>0</v>
      </c>
      <c r="T45" s="100">
        <v>0</v>
      </c>
      <c r="U45" s="100">
        <v>0</v>
      </c>
      <c r="V45" s="100">
        <v>327162992</v>
      </c>
      <c r="W45" s="100">
        <v>65177096</v>
      </c>
      <c r="X45" s="100">
        <v>261985896</v>
      </c>
      <c r="Y45" s="101">
        <v>401.96</v>
      </c>
      <c r="Z45" s="102">
        <v>53515573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46482192</v>
      </c>
      <c r="C49" s="52">
        <v>0</v>
      </c>
      <c r="D49" s="129">
        <v>24642215</v>
      </c>
      <c r="E49" s="54">
        <v>12873176</v>
      </c>
      <c r="F49" s="54">
        <v>0</v>
      </c>
      <c r="G49" s="54">
        <v>0</v>
      </c>
      <c r="H49" s="54">
        <v>0</v>
      </c>
      <c r="I49" s="54">
        <v>10451828</v>
      </c>
      <c r="J49" s="54">
        <v>0</v>
      </c>
      <c r="K49" s="54">
        <v>0</v>
      </c>
      <c r="L49" s="54">
        <v>0</v>
      </c>
      <c r="M49" s="54">
        <v>9932870</v>
      </c>
      <c r="N49" s="54">
        <v>0</v>
      </c>
      <c r="O49" s="54">
        <v>0</v>
      </c>
      <c r="P49" s="54">
        <v>0</v>
      </c>
      <c r="Q49" s="54">
        <v>171159078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275541359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25824751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25824751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67.64137038467433</v>
      </c>
      <c r="C58" s="5">
        <f>IF(C67=0,0,+(C76/C67)*100)</f>
        <v>0</v>
      </c>
      <c r="D58" s="6">
        <f aca="true" t="shared" si="6" ref="D58:Z58">IF(D67=0,0,+(D76/D67)*100)</f>
        <v>93.8538785175273</v>
      </c>
      <c r="E58" s="7">
        <f t="shared" si="6"/>
        <v>93.85387870414547</v>
      </c>
      <c r="F58" s="7">
        <f t="shared" si="6"/>
        <v>106.53202254664875</v>
      </c>
      <c r="G58" s="7">
        <f t="shared" si="6"/>
        <v>26.431695111634955</v>
      </c>
      <c r="H58" s="7">
        <f t="shared" si="6"/>
        <v>100</v>
      </c>
      <c r="I58" s="7">
        <f t="shared" si="6"/>
        <v>68.52550198716257</v>
      </c>
      <c r="J58" s="7">
        <f t="shared" si="6"/>
        <v>81.537316607159</v>
      </c>
      <c r="K58" s="7">
        <f t="shared" si="6"/>
        <v>87.60252200000266</v>
      </c>
      <c r="L58" s="7">
        <f t="shared" si="6"/>
        <v>91.31502987737376</v>
      </c>
      <c r="M58" s="7">
        <f t="shared" si="6"/>
        <v>86.85172003982412</v>
      </c>
      <c r="N58" s="7">
        <f t="shared" si="6"/>
        <v>91.1236406749431</v>
      </c>
      <c r="O58" s="7">
        <f t="shared" si="6"/>
        <v>-205.85093349236985</v>
      </c>
      <c r="P58" s="7">
        <f t="shared" si="6"/>
        <v>92.02254956039371</v>
      </c>
      <c r="Q58" s="7">
        <f t="shared" si="6"/>
        <v>175.95139783024217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96.41983456172335</v>
      </c>
      <c r="W58" s="7">
        <f t="shared" si="6"/>
        <v>92.87397080801448</v>
      </c>
      <c r="X58" s="7">
        <f t="shared" si="6"/>
        <v>0</v>
      </c>
      <c r="Y58" s="7">
        <f t="shared" si="6"/>
        <v>0</v>
      </c>
      <c r="Z58" s="8">
        <f t="shared" si="6"/>
        <v>93.85387870414547</v>
      </c>
    </row>
    <row r="59" spans="1:26" ht="12.75">
      <c r="A59" s="37" t="s">
        <v>31</v>
      </c>
      <c r="B59" s="9">
        <f aca="true" t="shared" si="7" ref="B59:Z66">IF(B68=0,0,+(B77/B68)*100)</f>
        <v>45.10298022432041</v>
      </c>
      <c r="C59" s="9">
        <f t="shared" si="7"/>
        <v>0</v>
      </c>
      <c r="D59" s="2">
        <f t="shared" si="7"/>
        <v>94.99999960998376</v>
      </c>
      <c r="E59" s="10">
        <f t="shared" si="7"/>
        <v>94.99999960998376</v>
      </c>
      <c r="F59" s="10">
        <f t="shared" si="7"/>
        <v>107.63944208606948</v>
      </c>
      <c r="G59" s="10">
        <f t="shared" si="7"/>
        <v>0</v>
      </c>
      <c r="H59" s="10">
        <f t="shared" si="7"/>
        <v>100</v>
      </c>
      <c r="I59" s="10">
        <f t="shared" si="7"/>
        <v>55.769625878208885</v>
      </c>
      <c r="J59" s="10">
        <f t="shared" si="7"/>
        <v>88.14170511901175</v>
      </c>
      <c r="K59" s="10">
        <f t="shared" si="7"/>
        <v>99.9530159466138</v>
      </c>
      <c r="L59" s="10">
        <f t="shared" si="7"/>
        <v>100</v>
      </c>
      <c r="M59" s="10">
        <f t="shared" si="7"/>
        <v>96.08970616166556</v>
      </c>
      <c r="N59" s="10">
        <f t="shared" si="7"/>
        <v>100</v>
      </c>
      <c r="O59" s="10">
        <f t="shared" si="7"/>
        <v>-100.00088846106942</v>
      </c>
      <c r="P59" s="10">
        <f t="shared" si="7"/>
        <v>100.88416438951387</v>
      </c>
      <c r="Q59" s="10">
        <f t="shared" si="7"/>
        <v>307.21720344866384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105.53736582345066</v>
      </c>
      <c r="W59" s="10">
        <f t="shared" si="7"/>
        <v>95.00000066859927</v>
      </c>
      <c r="X59" s="10">
        <f t="shared" si="7"/>
        <v>0</v>
      </c>
      <c r="Y59" s="10">
        <f t="shared" si="7"/>
        <v>0</v>
      </c>
      <c r="Z59" s="11">
        <f t="shared" si="7"/>
        <v>94.99999960998376</v>
      </c>
    </row>
    <row r="60" spans="1:26" ht="12.75">
      <c r="A60" s="38" t="s">
        <v>32</v>
      </c>
      <c r="B60" s="12">
        <f t="shared" si="7"/>
        <v>121.17485100531515</v>
      </c>
      <c r="C60" s="12">
        <f t="shared" si="7"/>
        <v>0</v>
      </c>
      <c r="D60" s="3">
        <f t="shared" si="7"/>
        <v>94.99968027549026</v>
      </c>
      <c r="E60" s="13">
        <f t="shared" si="7"/>
        <v>94.99968087551748</v>
      </c>
      <c r="F60" s="13">
        <f t="shared" si="7"/>
        <v>103.24237582749498</v>
      </c>
      <c r="G60" s="13">
        <f t="shared" si="7"/>
        <v>96.67472132844327</v>
      </c>
      <c r="H60" s="13">
        <f t="shared" si="7"/>
        <v>100</v>
      </c>
      <c r="I60" s="13">
        <f t="shared" si="7"/>
        <v>99.4679972659016</v>
      </c>
      <c r="J60" s="13">
        <f t="shared" si="7"/>
        <v>69.03298988562247</v>
      </c>
      <c r="K60" s="13">
        <f t="shared" si="7"/>
        <v>59.368994979417046</v>
      </c>
      <c r="L60" s="13">
        <f t="shared" si="7"/>
        <v>68.69970681465007</v>
      </c>
      <c r="M60" s="13">
        <f t="shared" si="7"/>
        <v>65.39191729175603</v>
      </c>
      <c r="N60" s="13">
        <f t="shared" si="7"/>
        <v>69.75236150114884</v>
      </c>
      <c r="O60" s="13">
        <f t="shared" si="7"/>
        <v>67.50058446730527</v>
      </c>
      <c r="P60" s="13">
        <f t="shared" si="7"/>
        <v>69.26069055933586</v>
      </c>
      <c r="Q60" s="13">
        <f t="shared" si="7"/>
        <v>68.86525020415031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78.48282738422864</v>
      </c>
      <c r="W60" s="13">
        <f t="shared" si="7"/>
        <v>91.84901449405386</v>
      </c>
      <c r="X60" s="13">
        <f t="shared" si="7"/>
        <v>0</v>
      </c>
      <c r="Y60" s="13">
        <f t="shared" si="7"/>
        <v>0</v>
      </c>
      <c r="Z60" s="14">
        <f t="shared" si="7"/>
        <v>94.99968087551748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90.0000031420162</v>
      </c>
      <c r="E61" s="13">
        <f t="shared" si="7"/>
        <v>90.0000031420162</v>
      </c>
      <c r="F61" s="13">
        <f t="shared" si="7"/>
        <v>101.02499487183279</v>
      </c>
      <c r="G61" s="13">
        <f t="shared" si="7"/>
        <v>162.82977082678815</v>
      </c>
      <c r="H61" s="13">
        <f t="shared" si="7"/>
        <v>144.91747524322943</v>
      </c>
      <c r="I61" s="13">
        <f t="shared" si="7"/>
        <v>138.762857416507</v>
      </c>
      <c r="J61" s="13">
        <f t="shared" si="7"/>
        <v>100.04086602715803</v>
      </c>
      <c r="K61" s="13">
        <f t="shared" si="7"/>
        <v>82.23383387478948</v>
      </c>
      <c r="L61" s="13">
        <f t="shared" si="7"/>
        <v>100</v>
      </c>
      <c r="M61" s="13">
        <f t="shared" si="7"/>
        <v>93.32036841167447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110.81618830034094</v>
      </c>
      <c r="W61" s="13">
        <f t="shared" si="7"/>
        <v>90.00000228510267</v>
      </c>
      <c r="X61" s="13">
        <f t="shared" si="7"/>
        <v>0</v>
      </c>
      <c r="Y61" s="13">
        <f t="shared" si="7"/>
        <v>0</v>
      </c>
      <c r="Z61" s="14">
        <f t="shared" si="7"/>
        <v>90.0000031420162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108.54008021390374</v>
      </c>
      <c r="G64" s="13">
        <f t="shared" si="7"/>
        <v>0</v>
      </c>
      <c r="H64" s="13">
        <f t="shared" si="7"/>
        <v>0</v>
      </c>
      <c r="I64" s="13">
        <f t="shared" si="7"/>
        <v>25.89182973333654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9.84834410026691</v>
      </c>
      <c r="W64" s="13">
        <f t="shared" si="7"/>
        <v>95.00000486769127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35.0000195407914</v>
      </c>
      <c r="E66" s="16">
        <f t="shared" si="7"/>
        <v>35.0000195407914</v>
      </c>
      <c r="F66" s="16">
        <f t="shared" si="7"/>
        <v>118.75612609068756</v>
      </c>
      <c r="G66" s="16">
        <f t="shared" si="7"/>
        <v>120.94294273127753</v>
      </c>
      <c r="H66" s="16">
        <f t="shared" si="7"/>
        <v>100</v>
      </c>
      <c r="I66" s="16">
        <f t="shared" si="7"/>
        <v>112.23738872899236</v>
      </c>
      <c r="J66" s="16">
        <f t="shared" si="7"/>
        <v>11.007499797804925</v>
      </c>
      <c r="K66" s="16">
        <f t="shared" si="7"/>
        <v>100</v>
      </c>
      <c r="L66" s="16">
        <f t="shared" si="7"/>
        <v>100</v>
      </c>
      <c r="M66" s="16">
        <f t="shared" si="7"/>
        <v>33.48717642916832</v>
      </c>
      <c r="N66" s="16">
        <f t="shared" si="7"/>
        <v>83.59856611357033</v>
      </c>
      <c r="O66" s="16">
        <f t="shared" si="7"/>
        <v>100</v>
      </c>
      <c r="P66" s="16">
        <f t="shared" si="7"/>
        <v>100</v>
      </c>
      <c r="Q66" s="16">
        <f t="shared" si="7"/>
        <v>97.21938945812741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87.84728218688086</v>
      </c>
      <c r="W66" s="16">
        <f t="shared" si="7"/>
        <v>35.00000586223513</v>
      </c>
      <c r="X66" s="16">
        <f t="shared" si="7"/>
        <v>0</v>
      </c>
      <c r="Y66" s="16">
        <f t="shared" si="7"/>
        <v>0</v>
      </c>
      <c r="Z66" s="17">
        <f t="shared" si="7"/>
        <v>35.0000195407914</v>
      </c>
    </row>
    <row r="67" spans="1:26" ht="12.75" hidden="1">
      <c r="A67" s="41" t="s">
        <v>286</v>
      </c>
      <c r="B67" s="24">
        <v>475074519</v>
      </c>
      <c r="C67" s="24"/>
      <c r="D67" s="25">
        <v>535853515</v>
      </c>
      <c r="E67" s="26">
        <v>535853515</v>
      </c>
      <c r="F67" s="26">
        <v>42560294</v>
      </c>
      <c r="G67" s="26">
        <v>75072094</v>
      </c>
      <c r="H67" s="26">
        <v>49007979</v>
      </c>
      <c r="I67" s="26">
        <v>166640367</v>
      </c>
      <c r="J67" s="26">
        <v>49007979</v>
      </c>
      <c r="K67" s="26">
        <v>51216812</v>
      </c>
      <c r="L67" s="26">
        <v>49737638</v>
      </c>
      <c r="M67" s="26">
        <v>149962429</v>
      </c>
      <c r="N67" s="26">
        <v>48991685</v>
      </c>
      <c r="O67" s="26">
        <v>-21698999</v>
      </c>
      <c r="P67" s="26">
        <v>49194928</v>
      </c>
      <c r="Q67" s="26">
        <v>76487614</v>
      </c>
      <c r="R67" s="26"/>
      <c r="S67" s="26"/>
      <c r="T67" s="26"/>
      <c r="U67" s="26"/>
      <c r="V67" s="26">
        <v>393090410</v>
      </c>
      <c r="W67" s="26">
        <v>401890032</v>
      </c>
      <c r="X67" s="26"/>
      <c r="Y67" s="25"/>
      <c r="Z67" s="27">
        <v>535853515</v>
      </c>
    </row>
    <row r="68" spans="1:26" ht="12.75" hidden="1">
      <c r="A68" s="37" t="s">
        <v>31</v>
      </c>
      <c r="B68" s="19">
        <v>316005575</v>
      </c>
      <c r="C68" s="19"/>
      <c r="D68" s="20">
        <v>358959412</v>
      </c>
      <c r="E68" s="21">
        <v>358959412</v>
      </c>
      <c r="F68" s="21">
        <v>29123632</v>
      </c>
      <c r="G68" s="21">
        <v>54724816</v>
      </c>
      <c r="H68" s="21">
        <v>34848113</v>
      </c>
      <c r="I68" s="21">
        <v>118696561</v>
      </c>
      <c r="J68" s="21">
        <v>34848113</v>
      </c>
      <c r="K68" s="21">
        <v>35473738</v>
      </c>
      <c r="L68" s="21">
        <v>35784216</v>
      </c>
      <c r="M68" s="21">
        <v>106106067</v>
      </c>
      <c r="N68" s="21">
        <v>34547343</v>
      </c>
      <c r="O68" s="21">
        <v>-35342010</v>
      </c>
      <c r="P68" s="21">
        <v>35055472</v>
      </c>
      <c r="Q68" s="21">
        <v>34260805</v>
      </c>
      <c r="R68" s="21"/>
      <c r="S68" s="21"/>
      <c r="T68" s="21"/>
      <c r="U68" s="21"/>
      <c r="V68" s="21">
        <v>259063433</v>
      </c>
      <c r="W68" s="21">
        <v>269219556</v>
      </c>
      <c r="X68" s="21"/>
      <c r="Y68" s="20"/>
      <c r="Z68" s="23">
        <v>358959412</v>
      </c>
    </row>
    <row r="69" spans="1:26" ht="12.75" hidden="1">
      <c r="A69" s="38" t="s">
        <v>32</v>
      </c>
      <c r="B69" s="19">
        <v>147571036</v>
      </c>
      <c r="C69" s="19"/>
      <c r="D69" s="20">
        <v>166659103</v>
      </c>
      <c r="E69" s="21">
        <v>166659103</v>
      </c>
      <c r="F69" s="21">
        <v>12666391</v>
      </c>
      <c r="G69" s="21">
        <v>19637903</v>
      </c>
      <c r="H69" s="21">
        <v>13244908</v>
      </c>
      <c r="I69" s="21">
        <v>45549202</v>
      </c>
      <c r="J69" s="21">
        <v>13244908</v>
      </c>
      <c r="K69" s="21">
        <v>15586437</v>
      </c>
      <c r="L69" s="21">
        <v>13800826</v>
      </c>
      <c r="M69" s="21">
        <v>42632171</v>
      </c>
      <c r="N69" s="21">
        <v>14297050</v>
      </c>
      <c r="O69" s="21">
        <v>13285602</v>
      </c>
      <c r="P69" s="21">
        <v>13775355</v>
      </c>
      <c r="Q69" s="21">
        <v>41358007</v>
      </c>
      <c r="R69" s="21"/>
      <c r="S69" s="21"/>
      <c r="T69" s="21"/>
      <c r="U69" s="21"/>
      <c r="V69" s="21">
        <v>129539380</v>
      </c>
      <c r="W69" s="21">
        <v>124994223</v>
      </c>
      <c r="X69" s="21"/>
      <c r="Y69" s="20"/>
      <c r="Z69" s="23">
        <v>166659103</v>
      </c>
    </row>
    <row r="70" spans="1:26" ht="12.75" hidden="1">
      <c r="A70" s="39" t="s">
        <v>103</v>
      </c>
      <c r="B70" s="19"/>
      <c r="C70" s="19"/>
      <c r="D70" s="20">
        <v>105028103</v>
      </c>
      <c r="E70" s="21">
        <v>105028103</v>
      </c>
      <c r="F70" s="21">
        <v>8926191</v>
      </c>
      <c r="G70" s="21">
        <v>11659347</v>
      </c>
      <c r="H70" s="21">
        <v>9139621</v>
      </c>
      <c r="I70" s="21">
        <v>29725159</v>
      </c>
      <c r="J70" s="21">
        <v>9139621</v>
      </c>
      <c r="K70" s="21">
        <v>11252681</v>
      </c>
      <c r="L70" s="21">
        <v>9481127</v>
      </c>
      <c r="M70" s="21">
        <v>29873429</v>
      </c>
      <c r="N70" s="21">
        <v>9972530</v>
      </c>
      <c r="O70" s="21">
        <v>8967859</v>
      </c>
      <c r="P70" s="21">
        <v>9540906</v>
      </c>
      <c r="Q70" s="21">
        <v>28481295</v>
      </c>
      <c r="R70" s="21"/>
      <c r="S70" s="21"/>
      <c r="T70" s="21"/>
      <c r="U70" s="21"/>
      <c r="V70" s="21">
        <v>88079883</v>
      </c>
      <c r="W70" s="21">
        <v>78771078</v>
      </c>
      <c r="X70" s="21"/>
      <c r="Y70" s="20"/>
      <c r="Z70" s="23">
        <v>105028103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>
        <v>61631000</v>
      </c>
      <c r="E72" s="21">
        <v>61631000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>
        <v>61631000</v>
      </c>
    </row>
    <row r="73" spans="1:26" ht="12.75" hidden="1">
      <c r="A73" s="39" t="s">
        <v>106</v>
      </c>
      <c r="B73" s="19"/>
      <c r="C73" s="19"/>
      <c r="D73" s="20"/>
      <c r="E73" s="21"/>
      <c r="F73" s="21">
        <v>3740000</v>
      </c>
      <c r="G73" s="21">
        <v>7927667</v>
      </c>
      <c r="H73" s="21">
        <v>4010634</v>
      </c>
      <c r="I73" s="21">
        <v>15678301</v>
      </c>
      <c r="J73" s="21">
        <v>4010634</v>
      </c>
      <c r="K73" s="21">
        <v>4333756</v>
      </c>
      <c r="L73" s="21">
        <v>4319699</v>
      </c>
      <c r="M73" s="21">
        <v>12664089</v>
      </c>
      <c r="N73" s="21">
        <v>4324520</v>
      </c>
      <c r="O73" s="21">
        <v>4317743</v>
      </c>
      <c r="P73" s="21">
        <v>4234449</v>
      </c>
      <c r="Q73" s="21">
        <v>12876712</v>
      </c>
      <c r="R73" s="21"/>
      <c r="S73" s="21"/>
      <c r="T73" s="21"/>
      <c r="U73" s="21"/>
      <c r="V73" s="21">
        <v>41219102</v>
      </c>
      <c r="W73" s="21">
        <v>46223145</v>
      </c>
      <c r="X73" s="21"/>
      <c r="Y73" s="20"/>
      <c r="Z73" s="23"/>
    </row>
    <row r="74" spans="1:26" ht="12.75" hidden="1">
      <c r="A74" s="39" t="s">
        <v>107</v>
      </c>
      <c r="B74" s="19">
        <v>147571036</v>
      </c>
      <c r="C74" s="19"/>
      <c r="D74" s="20"/>
      <c r="E74" s="21"/>
      <c r="F74" s="21">
        <v>200</v>
      </c>
      <c r="G74" s="21">
        <v>50889</v>
      </c>
      <c r="H74" s="21">
        <v>94653</v>
      </c>
      <c r="I74" s="21">
        <v>145742</v>
      </c>
      <c r="J74" s="21">
        <v>94653</v>
      </c>
      <c r="K74" s="21"/>
      <c r="L74" s="21"/>
      <c r="M74" s="21">
        <v>94653</v>
      </c>
      <c r="N74" s="21"/>
      <c r="O74" s="21"/>
      <c r="P74" s="21"/>
      <c r="Q74" s="21"/>
      <c r="R74" s="21"/>
      <c r="S74" s="21"/>
      <c r="T74" s="21"/>
      <c r="U74" s="21"/>
      <c r="V74" s="21">
        <v>240395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11497908</v>
      </c>
      <c r="C75" s="28"/>
      <c r="D75" s="29">
        <v>10235000</v>
      </c>
      <c r="E75" s="30">
        <v>10235000</v>
      </c>
      <c r="F75" s="30">
        <v>770271</v>
      </c>
      <c r="G75" s="30">
        <v>709375</v>
      </c>
      <c r="H75" s="30">
        <v>914958</v>
      </c>
      <c r="I75" s="30">
        <v>2394604</v>
      </c>
      <c r="J75" s="30">
        <v>914958</v>
      </c>
      <c r="K75" s="30">
        <v>156637</v>
      </c>
      <c r="L75" s="30">
        <v>152596</v>
      </c>
      <c r="M75" s="30">
        <v>1224191</v>
      </c>
      <c r="N75" s="30">
        <v>147292</v>
      </c>
      <c r="O75" s="30">
        <v>357409</v>
      </c>
      <c r="P75" s="30">
        <v>364101</v>
      </c>
      <c r="Q75" s="30">
        <v>868802</v>
      </c>
      <c r="R75" s="30"/>
      <c r="S75" s="30"/>
      <c r="T75" s="30"/>
      <c r="U75" s="30"/>
      <c r="V75" s="30">
        <v>4487597</v>
      </c>
      <c r="W75" s="30">
        <v>7676253</v>
      </c>
      <c r="X75" s="30"/>
      <c r="Y75" s="29"/>
      <c r="Z75" s="31">
        <v>10235000</v>
      </c>
    </row>
    <row r="76" spans="1:26" ht="12.75" hidden="1">
      <c r="A76" s="42" t="s">
        <v>287</v>
      </c>
      <c r="B76" s="32">
        <v>321346915</v>
      </c>
      <c r="C76" s="32"/>
      <c r="D76" s="33">
        <v>502919307</v>
      </c>
      <c r="E76" s="34">
        <v>502919308</v>
      </c>
      <c r="F76" s="34">
        <v>45340342</v>
      </c>
      <c r="G76" s="34">
        <v>19842827</v>
      </c>
      <c r="H76" s="34">
        <v>49007979</v>
      </c>
      <c r="I76" s="34">
        <v>114191148</v>
      </c>
      <c r="J76" s="34">
        <v>39959791</v>
      </c>
      <c r="K76" s="34">
        <v>44867219</v>
      </c>
      <c r="L76" s="34">
        <v>45417939</v>
      </c>
      <c r="M76" s="34">
        <v>130244949</v>
      </c>
      <c r="N76" s="34">
        <v>44643007</v>
      </c>
      <c r="O76" s="34">
        <v>44667592</v>
      </c>
      <c r="P76" s="34">
        <v>45270427</v>
      </c>
      <c r="Q76" s="34">
        <v>134581026</v>
      </c>
      <c r="R76" s="34"/>
      <c r="S76" s="34"/>
      <c r="T76" s="34"/>
      <c r="U76" s="34"/>
      <c r="V76" s="34">
        <v>379017123</v>
      </c>
      <c r="W76" s="34">
        <v>373251231</v>
      </c>
      <c r="X76" s="34"/>
      <c r="Y76" s="33"/>
      <c r="Z76" s="35">
        <v>502919308</v>
      </c>
    </row>
    <row r="77" spans="1:26" ht="12.75" hidden="1">
      <c r="A77" s="37" t="s">
        <v>31</v>
      </c>
      <c r="B77" s="19">
        <v>142527932</v>
      </c>
      <c r="C77" s="19"/>
      <c r="D77" s="20">
        <v>341011440</v>
      </c>
      <c r="E77" s="21">
        <v>341011440</v>
      </c>
      <c r="F77" s="21">
        <v>31348515</v>
      </c>
      <c r="G77" s="21"/>
      <c r="H77" s="21">
        <v>34848113</v>
      </c>
      <c r="I77" s="21">
        <v>66196628</v>
      </c>
      <c r="J77" s="21">
        <v>30715721</v>
      </c>
      <c r="K77" s="21">
        <v>35457071</v>
      </c>
      <c r="L77" s="21">
        <v>35784216</v>
      </c>
      <c r="M77" s="21">
        <v>101957008</v>
      </c>
      <c r="N77" s="21">
        <v>34547343</v>
      </c>
      <c r="O77" s="21">
        <v>35342324</v>
      </c>
      <c r="P77" s="21">
        <v>35365420</v>
      </c>
      <c r="Q77" s="21">
        <v>105255087</v>
      </c>
      <c r="R77" s="21"/>
      <c r="S77" s="21"/>
      <c r="T77" s="21"/>
      <c r="U77" s="21"/>
      <c r="V77" s="21">
        <v>273408723</v>
      </c>
      <c r="W77" s="21">
        <v>255758580</v>
      </c>
      <c r="X77" s="21"/>
      <c r="Y77" s="20"/>
      <c r="Z77" s="23">
        <v>341011440</v>
      </c>
    </row>
    <row r="78" spans="1:26" ht="12.75" hidden="1">
      <c r="A78" s="38" t="s">
        <v>32</v>
      </c>
      <c r="B78" s="19">
        <v>178818983</v>
      </c>
      <c r="C78" s="19"/>
      <c r="D78" s="20">
        <v>158325615</v>
      </c>
      <c r="E78" s="21">
        <v>158325616</v>
      </c>
      <c r="F78" s="21">
        <v>13077083</v>
      </c>
      <c r="G78" s="21">
        <v>18984888</v>
      </c>
      <c r="H78" s="21">
        <v>13244908</v>
      </c>
      <c r="I78" s="21">
        <v>45306879</v>
      </c>
      <c r="J78" s="21">
        <v>9143356</v>
      </c>
      <c r="K78" s="21">
        <v>9253511</v>
      </c>
      <c r="L78" s="21">
        <v>9481127</v>
      </c>
      <c r="M78" s="21">
        <v>27877994</v>
      </c>
      <c r="N78" s="21">
        <v>9972530</v>
      </c>
      <c r="O78" s="21">
        <v>8967859</v>
      </c>
      <c r="P78" s="21">
        <v>9540906</v>
      </c>
      <c r="Q78" s="21">
        <v>28481295</v>
      </c>
      <c r="R78" s="21"/>
      <c r="S78" s="21"/>
      <c r="T78" s="21"/>
      <c r="U78" s="21"/>
      <c r="V78" s="21">
        <v>101666168</v>
      </c>
      <c r="W78" s="21">
        <v>114805962</v>
      </c>
      <c r="X78" s="21"/>
      <c r="Y78" s="20"/>
      <c r="Z78" s="23">
        <v>158325616</v>
      </c>
    </row>
    <row r="79" spans="1:26" ht="12.75" hidden="1">
      <c r="A79" s="39" t="s">
        <v>103</v>
      </c>
      <c r="B79" s="19">
        <v>147571036</v>
      </c>
      <c r="C79" s="19"/>
      <c r="D79" s="20">
        <v>94525296</v>
      </c>
      <c r="E79" s="21">
        <v>94525296</v>
      </c>
      <c r="F79" s="21">
        <v>9017684</v>
      </c>
      <c r="G79" s="21">
        <v>18984888</v>
      </c>
      <c r="H79" s="21">
        <v>13244908</v>
      </c>
      <c r="I79" s="21">
        <v>41247480</v>
      </c>
      <c r="J79" s="21">
        <v>9143356</v>
      </c>
      <c r="K79" s="21">
        <v>9253511</v>
      </c>
      <c r="L79" s="21">
        <v>9481127</v>
      </c>
      <c r="M79" s="21">
        <v>27877994</v>
      </c>
      <c r="N79" s="21">
        <v>9972530</v>
      </c>
      <c r="O79" s="21">
        <v>8967859</v>
      </c>
      <c r="P79" s="21">
        <v>9540906</v>
      </c>
      <c r="Q79" s="21">
        <v>28481295</v>
      </c>
      <c r="R79" s="21"/>
      <c r="S79" s="21"/>
      <c r="T79" s="21"/>
      <c r="U79" s="21"/>
      <c r="V79" s="21">
        <v>97606769</v>
      </c>
      <c r="W79" s="21">
        <v>70893972</v>
      </c>
      <c r="X79" s="21"/>
      <c r="Y79" s="20"/>
      <c r="Z79" s="23">
        <v>94525296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31247947</v>
      </c>
      <c r="C82" s="19"/>
      <c r="D82" s="20">
        <v>63800319</v>
      </c>
      <c r="E82" s="21">
        <v>63800320</v>
      </c>
      <c r="F82" s="21">
        <v>4059399</v>
      </c>
      <c r="G82" s="21"/>
      <c r="H82" s="21"/>
      <c r="I82" s="21">
        <v>4059399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4059399</v>
      </c>
      <c r="W82" s="21">
        <v>43911990</v>
      </c>
      <c r="X82" s="21"/>
      <c r="Y82" s="20"/>
      <c r="Z82" s="23">
        <v>63800320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3582252</v>
      </c>
      <c r="E84" s="30">
        <v>3582252</v>
      </c>
      <c r="F84" s="30">
        <v>914744</v>
      </c>
      <c r="G84" s="30">
        <v>857939</v>
      </c>
      <c r="H84" s="30">
        <v>914958</v>
      </c>
      <c r="I84" s="30">
        <v>2687641</v>
      </c>
      <c r="J84" s="30">
        <v>100714</v>
      </c>
      <c r="K84" s="30">
        <v>156637</v>
      </c>
      <c r="L84" s="30">
        <v>152596</v>
      </c>
      <c r="M84" s="30">
        <v>409947</v>
      </c>
      <c r="N84" s="30">
        <v>123134</v>
      </c>
      <c r="O84" s="30">
        <v>357409</v>
      </c>
      <c r="P84" s="30">
        <v>364101</v>
      </c>
      <c r="Q84" s="30">
        <v>844644</v>
      </c>
      <c r="R84" s="30"/>
      <c r="S84" s="30"/>
      <c r="T84" s="30"/>
      <c r="U84" s="30"/>
      <c r="V84" s="30">
        <v>3942232</v>
      </c>
      <c r="W84" s="30">
        <v>2686689</v>
      </c>
      <c r="X84" s="30"/>
      <c r="Y84" s="29"/>
      <c r="Z84" s="31">
        <v>3582252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33442254</v>
      </c>
      <c r="D5" s="357">
        <f t="shared" si="0"/>
        <v>0</v>
      </c>
      <c r="E5" s="356">
        <f t="shared" si="0"/>
        <v>21136560</v>
      </c>
      <c r="F5" s="358">
        <f t="shared" si="0"/>
        <v>21136560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15852420</v>
      </c>
      <c r="Y5" s="358">
        <f t="shared" si="0"/>
        <v>-15852420</v>
      </c>
      <c r="Z5" s="359">
        <f>+IF(X5&lt;&gt;0,+(Y5/X5)*100,0)</f>
        <v>-100</v>
      </c>
      <c r="AA5" s="360">
        <f>+AA6+AA8+AA11+AA13+AA15</f>
        <v>21136560</v>
      </c>
    </row>
    <row r="6" spans="1:27" ht="12.75">
      <c r="A6" s="361" t="s">
        <v>205</v>
      </c>
      <c r="B6" s="142"/>
      <c r="C6" s="60">
        <f>+C7</f>
        <v>33442254</v>
      </c>
      <c r="D6" s="340">
        <f aca="true" t="shared" si="1" ref="D6:AA6">+D7</f>
        <v>0</v>
      </c>
      <c r="E6" s="60">
        <f t="shared" si="1"/>
        <v>14000000</v>
      </c>
      <c r="F6" s="59">
        <f t="shared" si="1"/>
        <v>14000000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10500000</v>
      </c>
      <c r="Y6" s="59">
        <f t="shared" si="1"/>
        <v>-10500000</v>
      </c>
      <c r="Z6" s="61">
        <f>+IF(X6&lt;&gt;0,+(Y6/X6)*100,0)</f>
        <v>-100</v>
      </c>
      <c r="AA6" s="62">
        <f t="shared" si="1"/>
        <v>14000000</v>
      </c>
    </row>
    <row r="7" spans="1:27" ht="12.75">
      <c r="A7" s="291" t="s">
        <v>229</v>
      </c>
      <c r="B7" s="142"/>
      <c r="C7" s="60">
        <v>33442254</v>
      </c>
      <c r="D7" s="340"/>
      <c r="E7" s="60">
        <v>14000000</v>
      </c>
      <c r="F7" s="59">
        <v>14000000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10500000</v>
      </c>
      <c r="Y7" s="59">
        <v>-10500000</v>
      </c>
      <c r="Z7" s="61">
        <v>-100</v>
      </c>
      <c r="AA7" s="62">
        <v>14000000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3273176</v>
      </c>
      <c r="F8" s="59">
        <f t="shared" si="2"/>
        <v>3273176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2454882</v>
      </c>
      <c r="Y8" s="59">
        <f t="shared" si="2"/>
        <v>-2454882</v>
      </c>
      <c r="Z8" s="61">
        <f>+IF(X8&lt;&gt;0,+(Y8/X8)*100,0)</f>
        <v>-100</v>
      </c>
      <c r="AA8" s="62">
        <f>SUM(AA9:AA10)</f>
        <v>3273176</v>
      </c>
    </row>
    <row r="9" spans="1:27" ht="12.75">
      <c r="A9" s="291" t="s">
        <v>230</v>
      </c>
      <c r="B9" s="142"/>
      <c r="C9" s="60"/>
      <c r="D9" s="340"/>
      <c r="E9" s="60">
        <v>3273176</v>
      </c>
      <c r="F9" s="59">
        <v>3273176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2454882</v>
      </c>
      <c r="Y9" s="59">
        <v>-2454882</v>
      </c>
      <c r="Z9" s="61">
        <v>-100</v>
      </c>
      <c r="AA9" s="62">
        <v>3273176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863384</v>
      </c>
      <c r="F11" s="364">
        <f t="shared" si="3"/>
        <v>863384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647538</v>
      </c>
      <c r="Y11" s="364">
        <f t="shared" si="3"/>
        <v>-647538</v>
      </c>
      <c r="Z11" s="365">
        <f>+IF(X11&lt;&gt;0,+(Y11/X11)*100,0)</f>
        <v>-100</v>
      </c>
      <c r="AA11" s="366">
        <f t="shared" si="3"/>
        <v>863384</v>
      </c>
    </row>
    <row r="12" spans="1:27" ht="12.75">
      <c r="A12" s="291" t="s">
        <v>232</v>
      </c>
      <c r="B12" s="136"/>
      <c r="C12" s="60"/>
      <c r="D12" s="340"/>
      <c r="E12" s="60">
        <v>863384</v>
      </c>
      <c r="F12" s="59">
        <v>863384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647538</v>
      </c>
      <c r="Y12" s="59">
        <v>-647538</v>
      </c>
      <c r="Z12" s="61">
        <v>-100</v>
      </c>
      <c r="AA12" s="62">
        <v>863384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3000000</v>
      </c>
      <c r="F15" s="59">
        <f t="shared" si="5"/>
        <v>3000000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2250000</v>
      </c>
      <c r="Y15" s="59">
        <f t="shared" si="5"/>
        <v>-2250000</v>
      </c>
      <c r="Z15" s="61">
        <f>+IF(X15&lt;&gt;0,+(Y15/X15)*100,0)</f>
        <v>-100</v>
      </c>
      <c r="AA15" s="62">
        <f>SUM(AA16:AA20)</f>
        <v>3000000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3000000</v>
      </c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2250000</v>
      </c>
      <c r="Y20" s="59">
        <v>-2250000</v>
      </c>
      <c r="Z20" s="61">
        <v>-100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22822182</v>
      </c>
      <c r="F40" s="345">
        <f t="shared" si="9"/>
        <v>22822182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17116638</v>
      </c>
      <c r="Y40" s="345">
        <f t="shared" si="9"/>
        <v>-17116638</v>
      </c>
      <c r="Z40" s="336">
        <f>+IF(X40&lt;&gt;0,+(Y40/X40)*100,0)</f>
        <v>-100</v>
      </c>
      <c r="AA40" s="350">
        <f>SUM(AA41:AA49)</f>
        <v>22822182</v>
      </c>
    </row>
    <row r="41" spans="1:27" ht="12.75">
      <c r="A41" s="361" t="s">
        <v>248</v>
      </c>
      <c r="B41" s="142"/>
      <c r="C41" s="362"/>
      <c r="D41" s="363"/>
      <c r="E41" s="362">
        <v>14961697</v>
      </c>
      <c r="F41" s="364">
        <v>14961697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11221273</v>
      </c>
      <c r="Y41" s="364">
        <v>-11221273</v>
      </c>
      <c r="Z41" s="365">
        <v>-100</v>
      </c>
      <c r="AA41" s="366">
        <v>14961697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196649</v>
      </c>
      <c r="F43" s="370">
        <v>196649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147487</v>
      </c>
      <c r="Y43" s="370">
        <v>-147487</v>
      </c>
      <c r="Z43" s="371">
        <v>-100</v>
      </c>
      <c r="AA43" s="303">
        <v>196649</v>
      </c>
    </row>
    <row r="44" spans="1:27" ht="12.75">
      <c r="A44" s="361" t="s">
        <v>251</v>
      </c>
      <c r="B44" s="136"/>
      <c r="C44" s="60"/>
      <c r="D44" s="368"/>
      <c r="E44" s="54">
        <v>1617206</v>
      </c>
      <c r="F44" s="53">
        <v>1617206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1212905</v>
      </c>
      <c r="Y44" s="53">
        <v>-1212905</v>
      </c>
      <c r="Z44" s="94">
        <v>-100</v>
      </c>
      <c r="AA44" s="95">
        <v>1617206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6046630</v>
      </c>
      <c r="F49" s="53">
        <v>6046630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4534973</v>
      </c>
      <c r="Y49" s="53">
        <v>-4534973</v>
      </c>
      <c r="Z49" s="94">
        <v>-100</v>
      </c>
      <c r="AA49" s="95">
        <v>6046630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33442254</v>
      </c>
      <c r="D60" s="346">
        <f t="shared" si="14"/>
        <v>0</v>
      </c>
      <c r="E60" s="219">
        <f t="shared" si="14"/>
        <v>43958742</v>
      </c>
      <c r="F60" s="264">
        <f t="shared" si="14"/>
        <v>43958742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32969058</v>
      </c>
      <c r="Y60" s="264">
        <f t="shared" si="14"/>
        <v>-32969058</v>
      </c>
      <c r="Z60" s="337">
        <f>+IF(X60&lt;&gt;0,+(Y60/X60)*100,0)</f>
        <v>-100</v>
      </c>
      <c r="AA60" s="232">
        <f>+AA57+AA54+AA51+AA40+AA37+AA34+AA22+AA5</f>
        <v>43958742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882965066</v>
      </c>
      <c r="D5" s="153">
        <f>SUM(D6:D8)</f>
        <v>0</v>
      </c>
      <c r="E5" s="154">
        <f t="shared" si="0"/>
        <v>556446412</v>
      </c>
      <c r="F5" s="100">
        <f t="shared" si="0"/>
        <v>556446412</v>
      </c>
      <c r="G5" s="100">
        <f t="shared" si="0"/>
        <v>31714798</v>
      </c>
      <c r="H5" s="100">
        <f t="shared" si="0"/>
        <v>110107489</v>
      </c>
      <c r="I5" s="100">
        <f t="shared" si="0"/>
        <v>77691709</v>
      </c>
      <c r="J5" s="100">
        <f t="shared" si="0"/>
        <v>219513996</v>
      </c>
      <c r="K5" s="100">
        <f t="shared" si="0"/>
        <v>77691709</v>
      </c>
      <c r="L5" s="100">
        <f t="shared" si="0"/>
        <v>44017647</v>
      </c>
      <c r="M5" s="100">
        <f t="shared" si="0"/>
        <v>93698431</v>
      </c>
      <c r="N5" s="100">
        <f t="shared" si="0"/>
        <v>215407787</v>
      </c>
      <c r="O5" s="100">
        <f t="shared" si="0"/>
        <v>35629645</v>
      </c>
      <c r="P5" s="100">
        <f t="shared" si="0"/>
        <v>-34153765</v>
      </c>
      <c r="Q5" s="100">
        <f t="shared" si="0"/>
        <v>79667504</v>
      </c>
      <c r="R5" s="100">
        <f t="shared" si="0"/>
        <v>81143384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516065167</v>
      </c>
      <c r="X5" s="100">
        <f t="shared" si="0"/>
        <v>35015436</v>
      </c>
      <c r="Y5" s="100">
        <f t="shared" si="0"/>
        <v>481049731</v>
      </c>
      <c r="Z5" s="137">
        <f>+IF(X5&lt;&gt;0,+(Y5/X5)*100,0)</f>
        <v>1373.821908143597</v>
      </c>
      <c r="AA5" s="153">
        <f>SUM(AA6:AA8)</f>
        <v>556446412</v>
      </c>
    </row>
    <row r="6" spans="1:27" ht="12.75">
      <c r="A6" s="138" t="s">
        <v>75</v>
      </c>
      <c r="B6" s="136"/>
      <c r="C6" s="155"/>
      <c r="D6" s="155"/>
      <c r="E6" s="156">
        <v>175566000</v>
      </c>
      <c r="F6" s="60">
        <v>175566000</v>
      </c>
      <c r="G6" s="60">
        <v>196178</v>
      </c>
      <c r="H6" s="60">
        <v>52486000</v>
      </c>
      <c r="I6" s="60">
        <v>41443000</v>
      </c>
      <c r="J6" s="60">
        <v>94125178</v>
      </c>
      <c r="K6" s="60">
        <v>41443000</v>
      </c>
      <c r="L6" s="60"/>
      <c r="M6" s="60">
        <v>58522000</v>
      </c>
      <c r="N6" s="60">
        <v>99965000</v>
      </c>
      <c r="O6" s="60">
        <v>6295</v>
      </c>
      <c r="P6" s="60"/>
      <c r="Q6" s="60">
        <v>43891000</v>
      </c>
      <c r="R6" s="60">
        <v>43897295</v>
      </c>
      <c r="S6" s="60"/>
      <c r="T6" s="60"/>
      <c r="U6" s="60"/>
      <c r="V6" s="60"/>
      <c r="W6" s="60">
        <v>237987473</v>
      </c>
      <c r="X6" s="60">
        <v>10972872</v>
      </c>
      <c r="Y6" s="60">
        <v>227014601</v>
      </c>
      <c r="Z6" s="140">
        <v>2068.87</v>
      </c>
      <c r="AA6" s="155">
        <v>175566000</v>
      </c>
    </row>
    <row r="7" spans="1:27" ht="12.75">
      <c r="A7" s="138" t="s">
        <v>76</v>
      </c>
      <c r="B7" s="136"/>
      <c r="C7" s="157">
        <v>882965066</v>
      </c>
      <c r="D7" s="157"/>
      <c r="E7" s="158">
        <v>380880412</v>
      </c>
      <c r="F7" s="159">
        <v>380880412</v>
      </c>
      <c r="G7" s="159">
        <v>31202260</v>
      </c>
      <c r="H7" s="159">
        <v>57385399</v>
      </c>
      <c r="I7" s="159">
        <v>36078129</v>
      </c>
      <c r="J7" s="159">
        <v>124665788</v>
      </c>
      <c r="K7" s="159">
        <v>36078129</v>
      </c>
      <c r="L7" s="159">
        <v>39087992</v>
      </c>
      <c r="M7" s="159">
        <v>31750305</v>
      </c>
      <c r="N7" s="159">
        <v>106916426</v>
      </c>
      <c r="O7" s="159">
        <v>34789648</v>
      </c>
      <c r="P7" s="159">
        <v>-34934926</v>
      </c>
      <c r="Q7" s="159">
        <v>34657707</v>
      </c>
      <c r="R7" s="159">
        <v>34512429</v>
      </c>
      <c r="S7" s="159"/>
      <c r="T7" s="159"/>
      <c r="U7" s="159"/>
      <c r="V7" s="159"/>
      <c r="W7" s="159">
        <v>266094643</v>
      </c>
      <c r="X7" s="159">
        <v>24042564</v>
      </c>
      <c r="Y7" s="159">
        <v>242052079</v>
      </c>
      <c r="Z7" s="141">
        <v>1006.76</v>
      </c>
      <c r="AA7" s="157">
        <v>380880412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316360</v>
      </c>
      <c r="H8" s="60">
        <v>236090</v>
      </c>
      <c r="I8" s="60">
        <v>170580</v>
      </c>
      <c r="J8" s="60">
        <v>723030</v>
      </c>
      <c r="K8" s="60">
        <v>170580</v>
      </c>
      <c r="L8" s="60">
        <v>4929655</v>
      </c>
      <c r="M8" s="60">
        <v>3426126</v>
      </c>
      <c r="N8" s="60">
        <v>8526361</v>
      </c>
      <c r="O8" s="60">
        <v>833702</v>
      </c>
      <c r="P8" s="60">
        <v>781161</v>
      </c>
      <c r="Q8" s="60">
        <v>1118797</v>
      </c>
      <c r="R8" s="60">
        <v>2733660</v>
      </c>
      <c r="S8" s="60"/>
      <c r="T8" s="60"/>
      <c r="U8" s="60"/>
      <c r="V8" s="60"/>
      <c r="W8" s="60">
        <v>11983051</v>
      </c>
      <c r="X8" s="60"/>
      <c r="Y8" s="60">
        <v>11983051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153822703</v>
      </c>
      <c r="F9" s="100">
        <f t="shared" si="1"/>
        <v>153822703</v>
      </c>
      <c r="G9" s="100">
        <f t="shared" si="1"/>
        <v>23470644</v>
      </c>
      <c r="H9" s="100">
        <f t="shared" si="1"/>
        <v>931914</v>
      </c>
      <c r="I9" s="100">
        <f t="shared" si="1"/>
        <v>1762812</v>
      </c>
      <c r="J9" s="100">
        <f t="shared" si="1"/>
        <v>26165370</v>
      </c>
      <c r="K9" s="100">
        <f t="shared" si="1"/>
        <v>1762812</v>
      </c>
      <c r="L9" s="100">
        <f t="shared" si="1"/>
        <v>121332</v>
      </c>
      <c r="M9" s="100">
        <f t="shared" si="1"/>
        <v>60619</v>
      </c>
      <c r="N9" s="100">
        <f t="shared" si="1"/>
        <v>1944763</v>
      </c>
      <c r="O9" s="100">
        <f t="shared" si="1"/>
        <v>39658</v>
      </c>
      <c r="P9" s="100">
        <f t="shared" si="1"/>
        <v>65887</v>
      </c>
      <c r="Q9" s="100">
        <f t="shared" si="1"/>
        <v>29682717</v>
      </c>
      <c r="R9" s="100">
        <f t="shared" si="1"/>
        <v>29788262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57898395</v>
      </c>
      <c r="X9" s="100">
        <f t="shared" si="1"/>
        <v>27680418</v>
      </c>
      <c r="Y9" s="100">
        <f t="shared" si="1"/>
        <v>30217977</v>
      </c>
      <c r="Z9" s="137">
        <f>+IF(X9&lt;&gt;0,+(Y9/X9)*100,0)</f>
        <v>109.16734349893127</v>
      </c>
      <c r="AA9" s="153">
        <f>SUM(AA10:AA14)</f>
        <v>153822703</v>
      </c>
    </row>
    <row r="10" spans="1:27" ht="12.75">
      <c r="A10" s="138" t="s">
        <v>79</v>
      </c>
      <c r="B10" s="136"/>
      <c r="C10" s="155"/>
      <c r="D10" s="155"/>
      <c r="E10" s="156">
        <v>19150324</v>
      </c>
      <c r="F10" s="60">
        <v>19150324</v>
      </c>
      <c r="G10" s="60">
        <v>7837444</v>
      </c>
      <c r="H10" s="60">
        <v>47149</v>
      </c>
      <c r="I10" s="60">
        <v>68498</v>
      </c>
      <c r="J10" s="60">
        <v>7953091</v>
      </c>
      <c r="K10" s="60">
        <v>68498</v>
      </c>
      <c r="L10" s="60">
        <v>87376</v>
      </c>
      <c r="M10" s="60">
        <v>39995</v>
      </c>
      <c r="N10" s="60">
        <v>195869</v>
      </c>
      <c r="O10" s="60">
        <v>27460</v>
      </c>
      <c r="P10" s="60">
        <v>42024</v>
      </c>
      <c r="Q10" s="60">
        <v>45257</v>
      </c>
      <c r="R10" s="60">
        <v>114741</v>
      </c>
      <c r="S10" s="60"/>
      <c r="T10" s="60"/>
      <c r="U10" s="60"/>
      <c r="V10" s="60"/>
      <c r="W10" s="60">
        <v>8263701</v>
      </c>
      <c r="X10" s="60">
        <v>657666</v>
      </c>
      <c r="Y10" s="60">
        <v>7606035</v>
      </c>
      <c r="Z10" s="140">
        <v>1156.52</v>
      </c>
      <c r="AA10" s="155">
        <v>19150324</v>
      </c>
    </row>
    <row r="11" spans="1:27" ht="12.75">
      <c r="A11" s="138" t="s">
        <v>80</v>
      </c>
      <c r="B11" s="136"/>
      <c r="C11" s="155"/>
      <c r="D11" s="155"/>
      <c r="E11" s="156">
        <v>230000</v>
      </c>
      <c r="F11" s="60">
        <v>230000</v>
      </c>
      <c r="G11" s="60"/>
      <c r="H11" s="60">
        <v>26893</v>
      </c>
      <c r="I11" s="60">
        <v>11098</v>
      </c>
      <c r="J11" s="60">
        <v>37991</v>
      </c>
      <c r="K11" s="60">
        <v>11098</v>
      </c>
      <c r="L11" s="60"/>
      <c r="M11" s="60"/>
      <c r="N11" s="60">
        <v>11098</v>
      </c>
      <c r="O11" s="60"/>
      <c r="P11" s="60"/>
      <c r="Q11" s="60"/>
      <c r="R11" s="60"/>
      <c r="S11" s="60"/>
      <c r="T11" s="60"/>
      <c r="U11" s="60"/>
      <c r="V11" s="60"/>
      <c r="W11" s="60">
        <v>49089</v>
      </c>
      <c r="X11" s="60">
        <v>3123</v>
      </c>
      <c r="Y11" s="60">
        <v>45966</v>
      </c>
      <c r="Z11" s="140">
        <v>1471.85</v>
      </c>
      <c r="AA11" s="155">
        <v>230000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134442379</v>
      </c>
      <c r="F13" s="60">
        <v>134442379</v>
      </c>
      <c r="G13" s="60">
        <v>15633200</v>
      </c>
      <c r="H13" s="60"/>
      <c r="I13" s="60"/>
      <c r="J13" s="60">
        <v>15633200</v>
      </c>
      <c r="K13" s="60"/>
      <c r="L13" s="60">
        <v>33956</v>
      </c>
      <c r="M13" s="60">
        <v>20624</v>
      </c>
      <c r="N13" s="60">
        <v>54580</v>
      </c>
      <c r="O13" s="60">
        <v>12198</v>
      </c>
      <c r="P13" s="60">
        <v>23863</v>
      </c>
      <c r="Q13" s="60">
        <v>29637460</v>
      </c>
      <c r="R13" s="60">
        <v>29673521</v>
      </c>
      <c r="S13" s="60"/>
      <c r="T13" s="60"/>
      <c r="U13" s="60"/>
      <c r="V13" s="60"/>
      <c r="W13" s="60">
        <v>45361301</v>
      </c>
      <c r="X13" s="60">
        <v>27019629</v>
      </c>
      <c r="Y13" s="60">
        <v>18341672</v>
      </c>
      <c r="Z13" s="140">
        <v>67.88</v>
      </c>
      <c r="AA13" s="155">
        <v>134442379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>
        <v>857872</v>
      </c>
      <c r="I14" s="159">
        <v>1683216</v>
      </c>
      <c r="J14" s="159">
        <v>2541088</v>
      </c>
      <c r="K14" s="159">
        <v>1683216</v>
      </c>
      <c r="L14" s="159"/>
      <c r="M14" s="159"/>
      <c r="N14" s="159">
        <v>1683216</v>
      </c>
      <c r="O14" s="159"/>
      <c r="P14" s="159"/>
      <c r="Q14" s="159"/>
      <c r="R14" s="159"/>
      <c r="S14" s="159"/>
      <c r="T14" s="159"/>
      <c r="U14" s="159"/>
      <c r="V14" s="159"/>
      <c r="W14" s="159">
        <v>4224304</v>
      </c>
      <c r="X14" s="159"/>
      <c r="Y14" s="159">
        <v>4224304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131801690</v>
      </c>
      <c r="F15" s="100">
        <f t="shared" si="2"/>
        <v>131801690</v>
      </c>
      <c r="G15" s="100">
        <f t="shared" si="2"/>
        <v>2925325</v>
      </c>
      <c r="H15" s="100">
        <f t="shared" si="2"/>
        <v>995510</v>
      </c>
      <c r="I15" s="100">
        <f t="shared" si="2"/>
        <v>6469677</v>
      </c>
      <c r="J15" s="100">
        <f t="shared" si="2"/>
        <v>10390512</v>
      </c>
      <c r="K15" s="100">
        <f t="shared" si="2"/>
        <v>6469677</v>
      </c>
      <c r="L15" s="100">
        <f t="shared" si="2"/>
        <v>29744025</v>
      </c>
      <c r="M15" s="100">
        <f t="shared" si="2"/>
        <v>3917105</v>
      </c>
      <c r="N15" s="100">
        <f t="shared" si="2"/>
        <v>40130807</v>
      </c>
      <c r="O15" s="100">
        <f t="shared" si="2"/>
        <v>718316</v>
      </c>
      <c r="P15" s="100">
        <f t="shared" si="2"/>
        <v>3435410</v>
      </c>
      <c r="Q15" s="100">
        <f t="shared" si="2"/>
        <v>2626654</v>
      </c>
      <c r="R15" s="100">
        <f t="shared" si="2"/>
        <v>6780380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57301699</v>
      </c>
      <c r="X15" s="100">
        <f t="shared" si="2"/>
        <v>9397494</v>
      </c>
      <c r="Y15" s="100">
        <f t="shared" si="2"/>
        <v>47904205</v>
      </c>
      <c r="Z15" s="137">
        <f>+IF(X15&lt;&gt;0,+(Y15/X15)*100,0)</f>
        <v>509.7551006683271</v>
      </c>
      <c r="AA15" s="153">
        <f>SUM(AA16:AA18)</f>
        <v>131801690</v>
      </c>
    </row>
    <row r="16" spans="1:27" ht="12.75">
      <c r="A16" s="138" t="s">
        <v>85</v>
      </c>
      <c r="B16" s="136"/>
      <c r="C16" s="155"/>
      <c r="D16" s="155"/>
      <c r="E16" s="156">
        <v>37255101</v>
      </c>
      <c r="F16" s="60">
        <v>37255101</v>
      </c>
      <c r="G16" s="60">
        <v>353526</v>
      </c>
      <c r="H16" s="60">
        <v>275007</v>
      </c>
      <c r="I16" s="60">
        <v>5622857</v>
      </c>
      <c r="J16" s="60">
        <v>6251390</v>
      </c>
      <c r="K16" s="60">
        <v>5622857</v>
      </c>
      <c r="L16" s="60">
        <v>29342186</v>
      </c>
      <c r="M16" s="60">
        <v>3505733</v>
      </c>
      <c r="N16" s="60">
        <v>38470776</v>
      </c>
      <c r="O16" s="60">
        <v>236740</v>
      </c>
      <c r="P16" s="60">
        <v>3056481</v>
      </c>
      <c r="Q16" s="60">
        <v>2332051</v>
      </c>
      <c r="R16" s="60">
        <v>5625272</v>
      </c>
      <c r="S16" s="60"/>
      <c r="T16" s="60"/>
      <c r="U16" s="60"/>
      <c r="V16" s="60"/>
      <c r="W16" s="60">
        <v>50347438</v>
      </c>
      <c r="X16" s="60">
        <v>2959335</v>
      </c>
      <c r="Y16" s="60">
        <v>47388103</v>
      </c>
      <c r="Z16" s="140">
        <v>1601.31</v>
      </c>
      <c r="AA16" s="155">
        <v>37255101</v>
      </c>
    </row>
    <row r="17" spans="1:27" ht="12.75">
      <c r="A17" s="138" t="s">
        <v>86</v>
      </c>
      <c r="B17" s="136"/>
      <c r="C17" s="155"/>
      <c r="D17" s="155"/>
      <c r="E17" s="156">
        <v>94546589</v>
      </c>
      <c r="F17" s="60">
        <v>94546589</v>
      </c>
      <c r="G17" s="60">
        <v>2571799</v>
      </c>
      <c r="H17" s="60">
        <v>720503</v>
      </c>
      <c r="I17" s="60">
        <v>846820</v>
      </c>
      <c r="J17" s="60">
        <v>4139122</v>
      </c>
      <c r="K17" s="60">
        <v>846820</v>
      </c>
      <c r="L17" s="60">
        <v>401579</v>
      </c>
      <c r="M17" s="60">
        <v>363200</v>
      </c>
      <c r="N17" s="60">
        <v>1611599</v>
      </c>
      <c r="O17" s="60">
        <v>415707</v>
      </c>
      <c r="P17" s="60">
        <v>378669</v>
      </c>
      <c r="Q17" s="60">
        <v>282628</v>
      </c>
      <c r="R17" s="60">
        <v>1077004</v>
      </c>
      <c r="S17" s="60"/>
      <c r="T17" s="60"/>
      <c r="U17" s="60"/>
      <c r="V17" s="60"/>
      <c r="W17" s="60">
        <v>6827725</v>
      </c>
      <c r="X17" s="60">
        <v>6426909</v>
      </c>
      <c r="Y17" s="60">
        <v>400816</v>
      </c>
      <c r="Z17" s="140">
        <v>6.24</v>
      </c>
      <c r="AA17" s="155">
        <v>94546589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>
        <v>260</v>
      </c>
      <c r="M18" s="60">
        <v>48172</v>
      </c>
      <c r="N18" s="60">
        <v>48432</v>
      </c>
      <c r="O18" s="60">
        <v>65869</v>
      </c>
      <c r="P18" s="60">
        <v>260</v>
      </c>
      <c r="Q18" s="60">
        <v>11975</v>
      </c>
      <c r="R18" s="60">
        <v>78104</v>
      </c>
      <c r="S18" s="60"/>
      <c r="T18" s="60"/>
      <c r="U18" s="60"/>
      <c r="V18" s="60"/>
      <c r="W18" s="60">
        <v>126536</v>
      </c>
      <c r="X18" s="60">
        <v>11250</v>
      </c>
      <c r="Y18" s="60">
        <v>115286</v>
      </c>
      <c r="Z18" s="140">
        <v>1024.76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180659103</v>
      </c>
      <c r="F19" s="100">
        <f t="shared" si="3"/>
        <v>180659103</v>
      </c>
      <c r="G19" s="100">
        <f t="shared" si="3"/>
        <v>12898703</v>
      </c>
      <c r="H19" s="100">
        <f t="shared" si="3"/>
        <v>19656186</v>
      </c>
      <c r="I19" s="100">
        <f t="shared" si="3"/>
        <v>13199742</v>
      </c>
      <c r="J19" s="100">
        <f t="shared" si="3"/>
        <v>45754631</v>
      </c>
      <c r="K19" s="100">
        <f t="shared" si="3"/>
        <v>13199742</v>
      </c>
      <c r="L19" s="100">
        <f t="shared" si="3"/>
        <v>15876442</v>
      </c>
      <c r="M19" s="100">
        <f t="shared" si="3"/>
        <v>13836030</v>
      </c>
      <c r="N19" s="100">
        <f t="shared" si="3"/>
        <v>42912214</v>
      </c>
      <c r="O19" s="100">
        <f t="shared" si="3"/>
        <v>14351256</v>
      </c>
      <c r="P19" s="100">
        <f t="shared" si="3"/>
        <v>13552500</v>
      </c>
      <c r="Q19" s="100">
        <f t="shared" si="3"/>
        <v>14002454</v>
      </c>
      <c r="R19" s="100">
        <f t="shared" si="3"/>
        <v>41906210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130573055</v>
      </c>
      <c r="X19" s="100">
        <f t="shared" si="3"/>
        <v>124994223</v>
      </c>
      <c r="Y19" s="100">
        <f t="shared" si="3"/>
        <v>5578832</v>
      </c>
      <c r="Z19" s="137">
        <f>+IF(X19&lt;&gt;0,+(Y19/X19)*100,0)</f>
        <v>4.463271874572955</v>
      </c>
      <c r="AA19" s="153">
        <f>SUM(AA20:AA23)</f>
        <v>180659103</v>
      </c>
    </row>
    <row r="20" spans="1:27" ht="12.75">
      <c r="A20" s="138" t="s">
        <v>89</v>
      </c>
      <c r="B20" s="136"/>
      <c r="C20" s="155"/>
      <c r="D20" s="155"/>
      <c r="E20" s="156">
        <v>119028103</v>
      </c>
      <c r="F20" s="60">
        <v>119028103</v>
      </c>
      <c r="G20" s="60">
        <v>9158679</v>
      </c>
      <c r="H20" s="60">
        <v>11728519</v>
      </c>
      <c r="I20" s="60">
        <v>9189108</v>
      </c>
      <c r="J20" s="60">
        <v>30076306</v>
      </c>
      <c r="K20" s="60">
        <v>9189108</v>
      </c>
      <c r="L20" s="60">
        <v>11308205</v>
      </c>
      <c r="M20" s="60">
        <v>9512212</v>
      </c>
      <c r="N20" s="60">
        <v>30009525</v>
      </c>
      <c r="O20" s="60">
        <v>10015139</v>
      </c>
      <c r="P20" s="60">
        <v>9025310</v>
      </c>
      <c r="Q20" s="60">
        <v>9576726</v>
      </c>
      <c r="R20" s="60">
        <v>28617175</v>
      </c>
      <c r="S20" s="60"/>
      <c r="T20" s="60"/>
      <c r="U20" s="60"/>
      <c r="V20" s="60"/>
      <c r="W20" s="60">
        <v>88703006</v>
      </c>
      <c r="X20" s="60">
        <v>78771078</v>
      </c>
      <c r="Y20" s="60">
        <v>9931928</v>
      </c>
      <c r="Z20" s="140">
        <v>12.61</v>
      </c>
      <c r="AA20" s="155">
        <v>119028103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61631000</v>
      </c>
      <c r="F22" s="159">
        <v>61631000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61631000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3740024</v>
      </c>
      <c r="H23" s="60">
        <v>7927667</v>
      </c>
      <c r="I23" s="60">
        <v>4010634</v>
      </c>
      <c r="J23" s="60">
        <v>15678325</v>
      </c>
      <c r="K23" s="60">
        <v>4010634</v>
      </c>
      <c r="L23" s="60">
        <v>4568237</v>
      </c>
      <c r="M23" s="60">
        <v>4323818</v>
      </c>
      <c r="N23" s="60">
        <v>12902689</v>
      </c>
      <c r="O23" s="60">
        <v>4336117</v>
      </c>
      <c r="P23" s="60">
        <v>4527190</v>
      </c>
      <c r="Q23" s="60">
        <v>4425728</v>
      </c>
      <c r="R23" s="60">
        <v>13289035</v>
      </c>
      <c r="S23" s="60"/>
      <c r="T23" s="60"/>
      <c r="U23" s="60"/>
      <c r="V23" s="60"/>
      <c r="W23" s="60">
        <v>41870049</v>
      </c>
      <c r="X23" s="60">
        <v>46223145</v>
      </c>
      <c r="Y23" s="60">
        <v>-4353096</v>
      </c>
      <c r="Z23" s="140">
        <v>-9.42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4345137</v>
      </c>
      <c r="F24" s="100">
        <v>4345137</v>
      </c>
      <c r="G24" s="100">
        <v>410428</v>
      </c>
      <c r="H24" s="100">
        <v>374498</v>
      </c>
      <c r="I24" s="100">
        <v>39510</v>
      </c>
      <c r="J24" s="100">
        <v>824436</v>
      </c>
      <c r="K24" s="100">
        <v>39510</v>
      </c>
      <c r="L24" s="100">
        <v>280239</v>
      </c>
      <c r="M24" s="100">
        <v>363987</v>
      </c>
      <c r="N24" s="100">
        <v>683736</v>
      </c>
      <c r="O24" s="100">
        <v>480520</v>
      </c>
      <c r="P24" s="100">
        <v>61553</v>
      </c>
      <c r="Q24" s="100">
        <v>46601</v>
      </c>
      <c r="R24" s="100">
        <v>588674</v>
      </c>
      <c r="S24" s="100"/>
      <c r="T24" s="100"/>
      <c r="U24" s="100"/>
      <c r="V24" s="100"/>
      <c r="W24" s="100">
        <v>2096846</v>
      </c>
      <c r="X24" s="100">
        <v>3258855</v>
      </c>
      <c r="Y24" s="100">
        <v>-1162009</v>
      </c>
      <c r="Z24" s="137">
        <v>-35.66</v>
      </c>
      <c r="AA24" s="153">
        <v>4345137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882965066</v>
      </c>
      <c r="D25" s="168">
        <f>+D5+D9+D15+D19+D24</f>
        <v>0</v>
      </c>
      <c r="E25" s="169">
        <f t="shared" si="4"/>
        <v>1027075045</v>
      </c>
      <c r="F25" s="73">
        <f t="shared" si="4"/>
        <v>1027075045</v>
      </c>
      <c r="G25" s="73">
        <f t="shared" si="4"/>
        <v>71419898</v>
      </c>
      <c r="H25" s="73">
        <f t="shared" si="4"/>
        <v>132065597</v>
      </c>
      <c r="I25" s="73">
        <f t="shared" si="4"/>
        <v>99163450</v>
      </c>
      <c r="J25" s="73">
        <f t="shared" si="4"/>
        <v>302648945</v>
      </c>
      <c r="K25" s="73">
        <f t="shared" si="4"/>
        <v>99163450</v>
      </c>
      <c r="L25" s="73">
        <f t="shared" si="4"/>
        <v>90039685</v>
      </c>
      <c r="M25" s="73">
        <f t="shared" si="4"/>
        <v>111876172</v>
      </c>
      <c r="N25" s="73">
        <f t="shared" si="4"/>
        <v>301079307</v>
      </c>
      <c r="O25" s="73">
        <f t="shared" si="4"/>
        <v>51219395</v>
      </c>
      <c r="P25" s="73">
        <f t="shared" si="4"/>
        <v>-17038415</v>
      </c>
      <c r="Q25" s="73">
        <f t="shared" si="4"/>
        <v>126025930</v>
      </c>
      <c r="R25" s="73">
        <f t="shared" si="4"/>
        <v>160206910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763935162</v>
      </c>
      <c r="X25" s="73">
        <f t="shared" si="4"/>
        <v>200346426</v>
      </c>
      <c r="Y25" s="73">
        <f t="shared" si="4"/>
        <v>563588736</v>
      </c>
      <c r="Z25" s="170">
        <f>+IF(X25&lt;&gt;0,+(Y25/X25)*100,0)</f>
        <v>281.3071075198516</v>
      </c>
      <c r="AA25" s="168">
        <f>+AA5+AA9+AA15+AA19+AA24</f>
        <v>1027075045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902489400</v>
      </c>
      <c r="D28" s="153">
        <f>SUM(D29:D31)</f>
        <v>0</v>
      </c>
      <c r="E28" s="154">
        <f t="shared" si="5"/>
        <v>292471745</v>
      </c>
      <c r="F28" s="100">
        <f t="shared" si="5"/>
        <v>292471745</v>
      </c>
      <c r="G28" s="100">
        <f t="shared" si="5"/>
        <v>23609123</v>
      </c>
      <c r="H28" s="100">
        <f t="shared" si="5"/>
        <v>11334890</v>
      </c>
      <c r="I28" s="100">
        <f t="shared" si="5"/>
        <v>18867522</v>
      </c>
      <c r="J28" s="100">
        <f t="shared" si="5"/>
        <v>53811535</v>
      </c>
      <c r="K28" s="100">
        <f t="shared" si="5"/>
        <v>18867522</v>
      </c>
      <c r="L28" s="100">
        <f t="shared" si="5"/>
        <v>48034850</v>
      </c>
      <c r="M28" s="100">
        <f t="shared" si="5"/>
        <v>38971950</v>
      </c>
      <c r="N28" s="100">
        <f t="shared" si="5"/>
        <v>105874322</v>
      </c>
      <c r="O28" s="100">
        <f t="shared" si="5"/>
        <v>4594955</v>
      </c>
      <c r="P28" s="100">
        <f t="shared" si="5"/>
        <v>7282684</v>
      </c>
      <c r="Q28" s="100">
        <f t="shared" si="5"/>
        <v>22337576</v>
      </c>
      <c r="R28" s="100">
        <f t="shared" si="5"/>
        <v>34215215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193901072</v>
      </c>
      <c r="X28" s="100">
        <f t="shared" si="5"/>
        <v>38628711</v>
      </c>
      <c r="Y28" s="100">
        <f t="shared" si="5"/>
        <v>155272361</v>
      </c>
      <c r="Z28" s="137">
        <f>+IF(X28&lt;&gt;0,+(Y28/X28)*100,0)</f>
        <v>401.96102065119385</v>
      </c>
      <c r="AA28" s="153">
        <f>SUM(AA29:AA31)</f>
        <v>292471745</v>
      </c>
    </row>
    <row r="29" spans="1:27" ht="12.75">
      <c r="A29" s="138" t="s">
        <v>75</v>
      </c>
      <c r="B29" s="136"/>
      <c r="C29" s="155"/>
      <c r="D29" s="155"/>
      <c r="E29" s="156">
        <v>114076338</v>
      </c>
      <c r="F29" s="60">
        <v>114076338</v>
      </c>
      <c r="G29" s="60">
        <v>12838264</v>
      </c>
      <c r="H29" s="60">
        <v>4299573</v>
      </c>
      <c r="I29" s="60">
        <v>5368615</v>
      </c>
      <c r="J29" s="60">
        <v>22506452</v>
      </c>
      <c r="K29" s="60">
        <v>5368615</v>
      </c>
      <c r="L29" s="60">
        <v>6249855</v>
      </c>
      <c r="M29" s="60">
        <v>31381010</v>
      </c>
      <c r="N29" s="60">
        <v>42999480</v>
      </c>
      <c r="O29" s="60">
        <v>-1534172</v>
      </c>
      <c r="P29" s="60">
        <v>636497</v>
      </c>
      <c r="Q29" s="60">
        <v>9871998</v>
      </c>
      <c r="R29" s="60">
        <v>8974323</v>
      </c>
      <c r="S29" s="60"/>
      <c r="T29" s="60"/>
      <c r="U29" s="60"/>
      <c r="V29" s="60"/>
      <c r="W29" s="60">
        <v>74480255</v>
      </c>
      <c r="X29" s="60">
        <v>16380450</v>
      </c>
      <c r="Y29" s="60">
        <v>58099805</v>
      </c>
      <c r="Z29" s="140">
        <v>354.69</v>
      </c>
      <c r="AA29" s="155">
        <v>114076338</v>
      </c>
    </row>
    <row r="30" spans="1:27" ht="12.75">
      <c r="A30" s="138" t="s">
        <v>76</v>
      </c>
      <c r="B30" s="136"/>
      <c r="C30" s="157">
        <v>902489400</v>
      </c>
      <c r="D30" s="157"/>
      <c r="E30" s="158">
        <v>121379582</v>
      </c>
      <c r="F30" s="159">
        <v>121379582</v>
      </c>
      <c r="G30" s="159">
        <v>5328120</v>
      </c>
      <c r="H30" s="159">
        <v>3147519</v>
      </c>
      <c r="I30" s="159">
        <v>8893322</v>
      </c>
      <c r="J30" s="159">
        <v>17368961</v>
      </c>
      <c r="K30" s="159">
        <v>8893322</v>
      </c>
      <c r="L30" s="159">
        <v>35883572</v>
      </c>
      <c r="M30" s="159">
        <v>3864394</v>
      </c>
      <c r="N30" s="159">
        <v>48641288</v>
      </c>
      <c r="O30" s="159">
        <v>2397207</v>
      </c>
      <c r="P30" s="159">
        <v>1408178</v>
      </c>
      <c r="Q30" s="159">
        <v>5920207</v>
      </c>
      <c r="R30" s="159">
        <v>9725592</v>
      </c>
      <c r="S30" s="159"/>
      <c r="T30" s="159"/>
      <c r="U30" s="159"/>
      <c r="V30" s="159"/>
      <c r="W30" s="159">
        <v>75735841</v>
      </c>
      <c r="X30" s="159">
        <v>21717387</v>
      </c>
      <c r="Y30" s="159">
        <v>54018454</v>
      </c>
      <c r="Z30" s="141">
        <v>248.73</v>
      </c>
      <c r="AA30" s="157">
        <v>121379582</v>
      </c>
    </row>
    <row r="31" spans="1:27" ht="12.75">
      <c r="A31" s="138" t="s">
        <v>77</v>
      </c>
      <c r="B31" s="136"/>
      <c r="C31" s="155"/>
      <c r="D31" s="155"/>
      <c r="E31" s="156">
        <v>57015825</v>
      </c>
      <c r="F31" s="60">
        <v>57015825</v>
      </c>
      <c r="G31" s="60">
        <v>5442739</v>
      </c>
      <c r="H31" s="60">
        <v>3887798</v>
      </c>
      <c r="I31" s="60">
        <v>4605585</v>
      </c>
      <c r="J31" s="60">
        <v>13936122</v>
      </c>
      <c r="K31" s="60">
        <v>4605585</v>
      </c>
      <c r="L31" s="60">
        <v>5901423</v>
      </c>
      <c r="M31" s="60">
        <v>3726546</v>
      </c>
      <c r="N31" s="60">
        <v>14233554</v>
      </c>
      <c r="O31" s="60">
        <v>3731920</v>
      </c>
      <c r="P31" s="60">
        <v>5238009</v>
      </c>
      <c r="Q31" s="60">
        <v>6545371</v>
      </c>
      <c r="R31" s="60">
        <v>15515300</v>
      </c>
      <c r="S31" s="60"/>
      <c r="T31" s="60"/>
      <c r="U31" s="60"/>
      <c r="V31" s="60"/>
      <c r="W31" s="60">
        <v>43684976</v>
      </c>
      <c r="X31" s="60">
        <v>530874</v>
      </c>
      <c r="Y31" s="60">
        <v>43154102</v>
      </c>
      <c r="Z31" s="140">
        <v>8128.88</v>
      </c>
      <c r="AA31" s="155">
        <v>57015825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276244951</v>
      </c>
      <c r="F32" s="100">
        <f t="shared" si="6"/>
        <v>276244951</v>
      </c>
      <c r="G32" s="100">
        <f t="shared" si="6"/>
        <v>13348127</v>
      </c>
      <c r="H32" s="100">
        <f t="shared" si="6"/>
        <v>10770058</v>
      </c>
      <c r="I32" s="100">
        <f t="shared" si="6"/>
        <v>11345025</v>
      </c>
      <c r="J32" s="100">
        <f t="shared" si="6"/>
        <v>35463210</v>
      </c>
      <c r="K32" s="100">
        <f t="shared" si="6"/>
        <v>11345025</v>
      </c>
      <c r="L32" s="100">
        <f t="shared" si="6"/>
        <v>914750</v>
      </c>
      <c r="M32" s="100">
        <f t="shared" si="6"/>
        <v>921144</v>
      </c>
      <c r="N32" s="100">
        <f t="shared" si="6"/>
        <v>13180919</v>
      </c>
      <c r="O32" s="100">
        <f t="shared" si="6"/>
        <v>1553237</v>
      </c>
      <c r="P32" s="100">
        <f t="shared" si="6"/>
        <v>811523</v>
      </c>
      <c r="Q32" s="100">
        <f t="shared" si="6"/>
        <v>5596513</v>
      </c>
      <c r="R32" s="100">
        <f t="shared" si="6"/>
        <v>7961273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56605402</v>
      </c>
      <c r="X32" s="100">
        <f t="shared" si="6"/>
        <v>3887235</v>
      </c>
      <c r="Y32" s="100">
        <f t="shared" si="6"/>
        <v>52718167</v>
      </c>
      <c r="Z32" s="137">
        <f>+IF(X32&lt;&gt;0,+(Y32/X32)*100,0)</f>
        <v>1356.1867754329232</v>
      </c>
      <c r="AA32" s="153">
        <f>SUM(AA33:AA37)</f>
        <v>276244951</v>
      </c>
    </row>
    <row r="33" spans="1:27" ht="12.75">
      <c r="A33" s="138" t="s">
        <v>79</v>
      </c>
      <c r="B33" s="136"/>
      <c r="C33" s="155"/>
      <c r="D33" s="155"/>
      <c r="E33" s="156">
        <v>129707476</v>
      </c>
      <c r="F33" s="60">
        <v>129707476</v>
      </c>
      <c r="G33" s="60">
        <v>4279468</v>
      </c>
      <c r="H33" s="60">
        <v>1662375</v>
      </c>
      <c r="I33" s="60">
        <v>1615344</v>
      </c>
      <c r="J33" s="60">
        <v>7557187</v>
      </c>
      <c r="K33" s="60">
        <v>1615344</v>
      </c>
      <c r="L33" s="60">
        <v>82049</v>
      </c>
      <c r="M33" s="60">
        <v>59830</v>
      </c>
      <c r="N33" s="60">
        <v>1757223</v>
      </c>
      <c r="O33" s="60">
        <v>87000</v>
      </c>
      <c r="P33" s="60">
        <v>121552</v>
      </c>
      <c r="Q33" s="60">
        <v>2153414</v>
      </c>
      <c r="R33" s="60">
        <v>2361966</v>
      </c>
      <c r="S33" s="60"/>
      <c r="T33" s="60"/>
      <c r="U33" s="60"/>
      <c r="V33" s="60"/>
      <c r="W33" s="60">
        <v>11676376</v>
      </c>
      <c r="X33" s="60">
        <v>1298133</v>
      </c>
      <c r="Y33" s="60">
        <v>10378243</v>
      </c>
      <c r="Z33" s="140">
        <v>799.47</v>
      </c>
      <c r="AA33" s="155">
        <v>129707476</v>
      </c>
    </row>
    <row r="34" spans="1:27" ht="12.75">
      <c r="A34" s="138" t="s">
        <v>80</v>
      </c>
      <c r="B34" s="136"/>
      <c r="C34" s="155"/>
      <c r="D34" s="155"/>
      <c r="E34" s="156">
        <v>43235825</v>
      </c>
      <c r="F34" s="60">
        <v>43235825</v>
      </c>
      <c r="G34" s="60"/>
      <c r="H34" s="60">
        <v>2137192</v>
      </c>
      <c r="I34" s="60">
        <v>686884</v>
      </c>
      <c r="J34" s="60">
        <v>2824076</v>
      </c>
      <c r="K34" s="60">
        <v>686884</v>
      </c>
      <c r="L34" s="60">
        <v>445308</v>
      </c>
      <c r="M34" s="60">
        <v>374426</v>
      </c>
      <c r="N34" s="60">
        <v>1506618</v>
      </c>
      <c r="O34" s="60">
        <v>1220692</v>
      </c>
      <c r="P34" s="60">
        <v>459387</v>
      </c>
      <c r="Q34" s="60">
        <v>1158653</v>
      </c>
      <c r="R34" s="60">
        <v>2838732</v>
      </c>
      <c r="S34" s="60"/>
      <c r="T34" s="60"/>
      <c r="U34" s="60"/>
      <c r="V34" s="60"/>
      <c r="W34" s="60">
        <v>7169426</v>
      </c>
      <c r="X34" s="60">
        <v>5715</v>
      </c>
      <c r="Y34" s="60">
        <v>7163711</v>
      </c>
      <c r="Z34" s="140">
        <v>125349.27</v>
      </c>
      <c r="AA34" s="155">
        <v>43235825</v>
      </c>
    </row>
    <row r="35" spans="1:27" ht="12.75">
      <c r="A35" s="138" t="s">
        <v>81</v>
      </c>
      <c r="B35" s="136"/>
      <c r="C35" s="155"/>
      <c r="D35" s="155"/>
      <c r="E35" s="156">
        <v>60065825</v>
      </c>
      <c r="F35" s="60">
        <v>60065825</v>
      </c>
      <c r="G35" s="60">
        <v>7289211</v>
      </c>
      <c r="H35" s="60">
        <v>3229266</v>
      </c>
      <c r="I35" s="60">
        <v>3947669</v>
      </c>
      <c r="J35" s="60">
        <v>14466146</v>
      </c>
      <c r="K35" s="60">
        <v>3947669</v>
      </c>
      <c r="L35" s="60">
        <v>324754</v>
      </c>
      <c r="M35" s="60">
        <v>443103</v>
      </c>
      <c r="N35" s="60">
        <v>4715526</v>
      </c>
      <c r="O35" s="60">
        <v>240012</v>
      </c>
      <c r="P35" s="60">
        <v>46116</v>
      </c>
      <c r="Q35" s="60">
        <v>879934</v>
      </c>
      <c r="R35" s="60">
        <v>1166062</v>
      </c>
      <c r="S35" s="60"/>
      <c r="T35" s="60"/>
      <c r="U35" s="60"/>
      <c r="V35" s="60"/>
      <c r="W35" s="60">
        <v>20347734</v>
      </c>
      <c r="X35" s="60">
        <v>1453482</v>
      </c>
      <c r="Y35" s="60">
        <v>18894252</v>
      </c>
      <c r="Z35" s="140">
        <v>1299.93</v>
      </c>
      <c r="AA35" s="155">
        <v>60065825</v>
      </c>
    </row>
    <row r="36" spans="1:27" ht="12.75">
      <c r="A36" s="138" t="s">
        <v>82</v>
      </c>
      <c r="B36" s="136"/>
      <c r="C36" s="155"/>
      <c r="D36" s="155"/>
      <c r="E36" s="156">
        <v>43235825</v>
      </c>
      <c r="F36" s="60">
        <v>43235825</v>
      </c>
      <c r="G36" s="60">
        <v>1546555</v>
      </c>
      <c r="H36" s="60">
        <v>637709</v>
      </c>
      <c r="I36" s="60">
        <v>1230145</v>
      </c>
      <c r="J36" s="60">
        <v>3414409</v>
      </c>
      <c r="K36" s="60">
        <v>1230145</v>
      </c>
      <c r="L36" s="60">
        <v>62639</v>
      </c>
      <c r="M36" s="60">
        <v>43785</v>
      </c>
      <c r="N36" s="60">
        <v>1336569</v>
      </c>
      <c r="O36" s="60">
        <v>5533</v>
      </c>
      <c r="P36" s="60">
        <v>184468</v>
      </c>
      <c r="Q36" s="60">
        <v>1404512</v>
      </c>
      <c r="R36" s="60">
        <v>1594513</v>
      </c>
      <c r="S36" s="60"/>
      <c r="T36" s="60"/>
      <c r="U36" s="60"/>
      <c r="V36" s="60"/>
      <c r="W36" s="60">
        <v>6345491</v>
      </c>
      <c r="X36" s="60">
        <v>990108</v>
      </c>
      <c r="Y36" s="60">
        <v>5355383</v>
      </c>
      <c r="Z36" s="140">
        <v>540.89</v>
      </c>
      <c r="AA36" s="155">
        <v>43235825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232893</v>
      </c>
      <c r="H37" s="159">
        <v>3103516</v>
      </c>
      <c r="I37" s="159">
        <v>3864983</v>
      </c>
      <c r="J37" s="159">
        <v>7201392</v>
      </c>
      <c r="K37" s="159">
        <v>3864983</v>
      </c>
      <c r="L37" s="159"/>
      <c r="M37" s="159"/>
      <c r="N37" s="159">
        <v>3864983</v>
      </c>
      <c r="O37" s="159"/>
      <c r="P37" s="159"/>
      <c r="Q37" s="159"/>
      <c r="R37" s="159"/>
      <c r="S37" s="159"/>
      <c r="T37" s="159"/>
      <c r="U37" s="159"/>
      <c r="V37" s="159"/>
      <c r="W37" s="159">
        <v>11066375</v>
      </c>
      <c r="X37" s="159">
        <v>139797</v>
      </c>
      <c r="Y37" s="159">
        <v>10926578</v>
      </c>
      <c r="Z37" s="141">
        <v>7816.03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129707475</v>
      </c>
      <c r="F38" s="100">
        <f t="shared" si="7"/>
        <v>129707475</v>
      </c>
      <c r="G38" s="100">
        <f t="shared" si="7"/>
        <v>16953314</v>
      </c>
      <c r="H38" s="100">
        <f t="shared" si="7"/>
        <v>6846490</v>
      </c>
      <c r="I38" s="100">
        <f t="shared" si="7"/>
        <v>7638867</v>
      </c>
      <c r="J38" s="100">
        <f t="shared" si="7"/>
        <v>31438671</v>
      </c>
      <c r="K38" s="100">
        <f t="shared" si="7"/>
        <v>7638867</v>
      </c>
      <c r="L38" s="100">
        <f t="shared" si="7"/>
        <v>17386113</v>
      </c>
      <c r="M38" s="100">
        <f t="shared" si="7"/>
        <v>-9541251</v>
      </c>
      <c r="N38" s="100">
        <f t="shared" si="7"/>
        <v>15483729</v>
      </c>
      <c r="O38" s="100">
        <f t="shared" si="7"/>
        <v>3942481</v>
      </c>
      <c r="P38" s="100">
        <f t="shared" si="7"/>
        <v>7088370</v>
      </c>
      <c r="Q38" s="100">
        <f t="shared" si="7"/>
        <v>-9573972</v>
      </c>
      <c r="R38" s="100">
        <f t="shared" si="7"/>
        <v>1456879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48379279</v>
      </c>
      <c r="X38" s="100">
        <f t="shared" si="7"/>
        <v>15806691</v>
      </c>
      <c r="Y38" s="100">
        <f t="shared" si="7"/>
        <v>32572588</v>
      </c>
      <c r="Z38" s="137">
        <f>+IF(X38&lt;&gt;0,+(Y38/X38)*100,0)</f>
        <v>206.06835421784356</v>
      </c>
      <c r="AA38" s="153">
        <f>SUM(AA39:AA41)</f>
        <v>129707475</v>
      </c>
    </row>
    <row r="39" spans="1:27" ht="12.75">
      <c r="A39" s="138" t="s">
        <v>85</v>
      </c>
      <c r="B39" s="136"/>
      <c r="C39" s="155"/>
      <c r="D39" s="155"/>
      <c r="E39" s="156">
        <v>43235825</v>
      </c>
      <c r="F39" s="60">
        <v>43235825</v>
      </c>
      <c r="G39" s="60">
        <v>3721078</v>
      </c>
      <c r="H39" s="60">
        <v>2165084</v>
      </c>
      <c r="I39" s="60">
        <v>3766508</v>
      </c>
      <c r="J39" s="60">
        <v>9652670</v>
      </c>
      <c r="K39" s="60">
        <v>3766508</v>
      </c>
      <c r="L39" s="60">
        <v>-2806933</v>
      </c>
      <c r="M39" s="60">
        <v>-16441503</v>
      </c>
      <c r="N39" s="60">
        <v>-15481928</v>
      </c>
      <c r="O39" s="60">
        <v>2422507</v>
      </c>
      <c r="P39" s="60">
        <v>3044171</v>
      </c>
      <c r="Q39" s="60">
        <v>-14474847</v>
      </c>
      <c r="R39" s="60">
        <v>-9008169</v>
      </c>
      <c r="S39" s="60"/>
      <c r="T39" s="60"/>
      <c r="U39" s="60"/>
      <c r="V39" s="60"/>
      <c r="W39" s="60">
        <v>-14837427</v>
      </c>
      <c r="X39" s="60">
        <v>2949759</v>
      </c>
      <c r="Y39" s="60">
        <v>-17787186</v>
      </c>
      <c r="Z39" s="140">
        <v>-603</v>
      </c>
      <c r="AA39" s="155">
        <v>43235825</v>
      </c>
    </row>
    <row r="40" spans="1:27" ht="12.75">
      <c r="A40" s="138" t="s">
        <v>86</v>
      </c>
      <c r="B40" s="136"/>
      <c r="C40" s="155"/>
      <c r="D40" s="155"/>
      <c r="E40" s="156">
        <v>86471650</v>
      </c>
      <c r="F40" s="60">
        <v>86471650</v>
      </c>
      <c r="G40" s="60">
        <v>13232236</v>
      </c>
      <c r="H40" s="60">
        <v>4681406</v>
      </c>
      <c r="I40" s="60">
        <v>3872359</v>
      </c>
      <c r="J40" s="60">
        <v>21786001</v>
      </c>
      <c r="K40" s="60">
        <v>3872359</v>
      </c>
      <c r="L40" s="60">
        <v>18716695</v>
      </c>
      <c r="M40" s="60">
        <v>6892738</v>
      </c>
      <c r="N40" s="60">
        <v>29481792</v>
      </c>
      <c r="O40" s="60">
        <v>1500684</v>
      </c>
      <c r="P40" s="60">
        <v>2668507</v>
      </c>
      <c r="Q40" s="60">
        <v>3374017</v>
      </c>
      <c r="R40" s="60">
        <v>7543208</v>
      </c>
      <c r="S40" s="60"/>
      <c r="T40" s="60"/>
      <c r="U40" s="60"/>
      <c r="V40" s="60"/>
      <c r="W40" s="60">
        <v>58811001</v>
      </c>
      <c r="X40" s="60">
        <v>11362473</v>
      </c>
      <c r="Y40" s="60">
        <v>47448528</v>
      </c>
      <c r="Z40" s="140">
        <v>417.59</v>
      </c>
      <c r="AA40" s="155">
        <v>86471650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>
        <v>1476351</v>
      </c>
      <c r="M41" s="60">
        <v>7514</v>
      </c>
      <c r="N41" s="60">
        <v>1483865</v>
      </c>
      <c r="O41" s="60">
        <v>19290</v>
      </c>
      <c r="P41" s="60">
        <v>1375692</v>
      </c>
      <c r="Q41" s="60">
        <v>1526858</v>
      </c>
      <c r="R41" s="60">
        <v>2921840</v>
      </c>
      <c r="S41" s="60"/>
      <c r="T41" s="60"/>
      <c r="U41" s="60"/>
      <c r="V41" s="60"/>
      <c r="W41" s="60">
        <v>4405705</v>
      </c>
      <c r="X41" s="60">
        <v>1494459</v>
      </c>
      <c r="Y41" s="60">
        <v>2911246</v>
      </c>
      <c r="Z41" s="140">
        <v>194.8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186986241</v>
      </c>
      <c r="F42" s="100">
        <f t="shared" si="8"/>
        <v>186986241</v>
      </c>
      <c r="G42" s="100">
        <f t="shared" si="8"/>
        <v>25814599</v>
      </c>
      <c r="H42" s="100">
        <f t="shared" si="8"/>
        <v>20702032</v>
      </c>
      <c r="I42" s="100">
        <f t="shared" si="8"/>
        <v>23017869</v>
      </c>
      <c r="J42" s="100">
        <f t="shared" si="8"/>
        <v>69534500</v>
      </c>
      <c r="K42" s="100">
        <f t="shared" si="8"/>
        <v>23017869</v>
      </c>
      <c r="L42" s="100">
        <f t="shared" si="8"/>
        <v>10763747</v>
      </c>
      <c r="M42" s="100">
        <f t="shared" si="8"/>
        <v>9951384</v>
      </c>
      <c r="N42" s="100">
        <f t="shared" si="8"/>
        <v>43733000</v>
      </c>
      <c r="O42" s="100">
        <f t="shared" si="8"/>
        <v>11827604</v>
      </c>
      <c r="P42" s="100">
        <f t="shared" si="8"/>
        <v>10926890</v>
      </c>
      <c r="Q42" s="100">
        <f t="shared" si="8"/>
        <v>17469564</v>
      </c>
      <c r="R42" s="100">
        <f t="shared" si="8"/>
        <v>40224058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153491558</v>
      </c>
      <c r="X42" s="100">
        <f t="shared" si="8"/>
        <v>16488945</v>
      </c>
      <c r="Y42" s="100">
        <f t="shared" si="8"/>
        <v>137002613</v>
      </c>
      <c r="Z42" s="137">
        <f>+IF(X42&lt;&gt;0,+(Y42/X42)*100,0)</f>
        <v>830.8755532873691</v>
      </c>
      <c r="AA42" s="153">
        <f>SUM(AA43:AA46)</f>
        <v>186986241</v>
      </c>
    </row>
    <row r="43" spans="1:27" ht="12.75">
      <c r="A43" s="138" t="s">
        <v>89</v>
      </c>
      <c r="B43" s="136"/>
      <c r="C43" s="155"/>
      <c r="D43" s="155"/>
      <c r="E43" s="156">
        <v>123948121</v>
      </c>
      <c r="F43" s="60">
        <v>123948121</v>
      </c>
      <c r="G43" s="60">
        <v>8035656</v>
      </c>
      <c r="H43" s="60">
        <v>10376701</v>
      </c>
      <c r="I43" s="60">
        <v>11709204</v>
      </c>
      <c r="J43" s="60">
        <v>30121561</v>
      </c>
      <c r="K43" s="60">
        <v>11709204</v>
      </c>
      <c r="L43" s="60">
        <v>6719565</v>
      </c>
      <c r="M43" s="60">
        <v>6987585</v>
      </c>
      <c r="N43" s="60">
        <v>25416354</v>
      </c>
      <c r="O43" s="60">
        <v>6719725</v>
      </c>
      <c r="P43" s="60">
        <v>7952761</v>
      </c>
      <c r="Q43" s="60">
        <v>8486543</v>
      </c>
      <c r="R43" s="60">
        <v>23159029</v>
      </c>
      <c r="S43" s="60"/>
      <c r="T43" s="60"/>
      <c r="U43" s="60"/>
      <c r="V43" s="60"/>
      <c r="W43" s="60">
        <v>78696944</v>
      </c>
      <c r="X43" s="60">
        <v>6663150</v>
      </c>
      <c r="Y43" s="60">
        <v>72033794</v>
      </c>
      <c r="Z43" s="140">
        <v>1081.08</v>
      </c>
      <c r="AA43" s="155">
        <v>123948121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63038120</v>
      </c>
      <c r="F45" s="159">
        <v>63038120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>
        <v>63038120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17778943</v>
      </c>
      <c r="H46" s="60">
        <v>10325331</v>
      </c>
      <c r="I46" s="60">
        <v>11308665</v>
      </c>
      <c r="J46" s="60">
        <v>39412939</v>
      </c>
      <c r="K46" s="60">
        <v>11308665</v>
      </c>
      <c r="L46" s="60">
        <v>4044182</v>
      </c>
      <c r="M46" s="60">
        <v>2963799</v>
      </c>
      <c r="N46" s="60">
        <v>18316646</v>
      </c>
      <c r="O46" s="60">
        <v>5107879</v>
      </c>
      <c r="P46" s="60">
        <v>2974129</v>
      </c>
      <c r="Q46" s="60">
        <v>8983021</v>
      </c>
      <c r="R46" s="60">
        <v>17065029</v>
      </c>
      <c r="S46" s="60"/>
      <c r="T46" s="60"/>
      <c r="U46" s="60"/>
      <c r="V46" s="60"/>
      <c r="W46" s="60">
        <v>74794614</v>
      </c>
      <c r="X46" s="60">
        <v>9825795</v>
      </c>
      <c r="Y46" s="60">
        <v>64968819</v>
      </c>
      <c r="Z46" s="140">
        <v>661.21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43235825</v>
      </c>
      <c r="F47" s="100">
        <v>43235825</v>
      </c>
      <c r="G47" s="100">
        <v>871985</v>
      </c>
      <c r="H47" s="100">
        <v>160391</v>
      </c>
      <c r="I47" s="100">
        <v>185991</v>
      </c>
      <c r="J47" s="100">
        <v>1218367</v>
      </c>
      <c r="K47" s="100">
        <v>185991</v>
      </c>
      <c r="L47" s="100">
        <v>141693</v>
      </c>
      <c r="M47" s="100">
        <v>129303</v>
      </c>
      <c r="N47" s="100">
        <v>456987</v>
      </c>
      <c r="O47" s="100">
        <v>154772</v>
      </c>
      <c r="P47" s="100">
        <v>111603</v>
      </c>
      <c r="Q47" s="100">
        <v>457629</v>
      </c>
      <c r="R47" s="100">
        <v>724004</v>
      </c>
      <c r="S47" s="100"/>
      <c r="T47" s="100"/>
      <c r="U47" s="100"/>
      <c r="V47" s="100"/>
      <c r="W47" s="100">
        <v>2399358</v>
      </c>
      <c r="X47" s="100">
        <v>423045</v>
      </c>
      <c r="Y47" s="100">
        <v>1976313</v>
      </c>
      <c r="Z47" s="137">
        <v>467.16</v>
      </c>
      <c r="AA47" s="153">
        <v>43235825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902489400</v>
      </c>
      <c r="D48" s="168">
        <f>+D28+D32+D38+D42+D47</f>
        <v>0</v>
      </c>
      <c r="E48" s="169">
        <f t="shared" si="9"/>
        <v>928646237</v>
      </c>
      <c r="F48" s="73">
        <f t="shared" si="9"/>
        <v>928646237</v>
      </c>
      <c r="G48" s="73">
        <f t="shared" si="9"/>
        <v>80597148</v>
      </c>
      <c r="H48" s="73">
        <f t="shared" si="9"/>
        <v>49813861</v>
      </c>
      <c r="I48" s="73">
        <f t="shared" si="9"/>
        <v>61055274</v>
      </c>
      <c r="J48" s="73">
        <f t="shared" si="9"/>
        <v>191466283</v>
      </c>
      <c r="K48" s="73">
        <f t="shared" si="9"/>
        <v>61055274</v>
      </c>
      <c r="L48" s="73">
        <f t="shared" si="9"/>
        <v>77241153</v>
      </c>
      <c r="M48" s="73">
        <f t="shared" si="9"/>
        <v>40432530</v>
      </c>
      <c r="N48" s="73">
        <f t="shared" si="9"/>
        <v>178728957</v>
      </c>
      <c r="O48" s="73">
        <f t="shared" si="9"/>
        <v>22073049</v>
      </c>
      <c r="P48" s="73">
        <f t="shared" si="9"/>
        <v>26221070</v>
      </c>
      <c r="Q48" s="73">
        <f t="shared" si="9"/>
        <v>36287310</v>
      </c>
      <c r="R48" s="73">
        <f t="shared" si="9"/>
        <v>84581429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454776669</v>
      </c>
      <c r="X48" s="73">
        <f t="shared" si="9"/>
        <v>75234627</v>
      </c>
      <c r="Y48" s="73">
        <f t="shared" si="9"/>
        <v>379542042</v>
      </c>
      <c r="Z48" s="170">
        <f>+IF(X48&lt;&gt;0,+(Y48/X48)*100,0)</f>
        <v>504.4778676180583</v>
      </c>
      <c r="AA48" s="168">
        <f>+AA28+AA32+AA38+AA42+AA47</f>
        <v>928646237</v>
      </c>
    </row>
    <row r="49" spans="1:27" ht="12.75">
      <c r="A49" s="148" t="s">
        <v>49</v>
      </c>
      <c r="B49" s="149"/>
      <c r="C49" s="171">
        <f aca="true" t="shared" si="10" ref="C49:Y49">+C25-C48</f>
        <v>-19524334</v>
      </c>
      <c r="D49" s="171">
        <f>+D25-D48</f>
        <v>0</v>
      </c>
      <c r="E49" s="172">
        <f t="shared" si="10"/>
        <v>98428808</v>
      </c>
      <c r="F49" s="173">
        <f t="shared" si="10"/>
        <v>98428808</v>
      </c>
      <c r="G49" s="173">
        <f t="shared" si="10"/>
        <v>-9177250</v>
      </c>
      <c r="H49" s="173">
        <f t="shared" si="10"/>
        <v>82251736</v>
      </c>
      <c r="I49" s="173">
        <f t="shared" si="10"/>
        <v>38108176</v>
      </c>
      <c r="J49" s="173">
        <f t="shared" si="10"/>
        <v>111182662</v>
      </c>
      <c r="K49" s="173">
        <f t="shared" si="10"/>
        <v>38108176</v>
      </c>
      <c r="L49" s="173">
        <f t="shared" si="10"/>
        <v>12798532</v>
      </c>
      <c r="M49" s="173">
        <f t="shared" si="10"/>
        <v>71443642</v>
      </c>
      <c r="N49" s="173">
        <f t="shared" si="10"/>
        <v>122350350</v>
      </c>
      <c r="O49" s="173">
        <f t="shared" si="10"/>
        <v>29146346</v>
      </c>
      <c r="P49" s="173">
        <f t="shared" si="10"/>
        <v>-43259485</v>
      </c>
      <c r="Q49" s="173">
        <f t="shared" si="10"/>
        <v>89738620</v>
      </c>
      <c r="R49" s="173">
        <f t="shared" si="10"/>
        <v>75625481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309158493</v>
      </c>
      <c r="X49" s="173">
        <f>IF(F25=F48,0,X25-X48)</f>
        <v>125111799</v>
      </c>
      <c r="Y49" s="173">
        <f t="shared" si="10"/>
        <v>184046694</v>
      </c>
      <c r="Z49" s="174">
        <f>+IF(X49&lt;&gt;0,+(Y49/X49)*100,0)</f>
        <v>147.10578496277557</v>
      </c>
      <c r="AA49" s="171">
        <f>+AA25-AA48</f>
        <v>98428808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316005575</v>
      </c>
      <c r="D5" s="155">
        <v>0</v>
      </c>
      <c r="E5" s="156">
        <v>358959412</v>
      </c>
      <c r="F5" s="60">
        <v>358959412</v>
      </c>
      <c r="G5" s="60">
        <v>29123632</v>
      </c>
      <c r="H5" s="60">
        <v>54724816</v>
      </c>
      <c r="I5" s="60">
        <v>34848113</v>
      </c>
      <c r="J5" s="60">
        <v>118696561</v>
      </c>
      <c r="K5" s="60">
        <v>34848113</v>
      </c>
      <c r="L5" s="60">
        <v>35473738</v>
      </c>
      <c r="M5" s="60">
        <v>35784216</v>
      </c>
      <c r="N5" s="60">
        <v>106106067</v>
      </c>
      <c r="O5" s="60">
        <v>34547343</v>
      </c>
      <c r="P5" s="60">
        <v>-35342010</v>
      </c>
      <c r="Q5" s="60">
        <v>35055472</v>
      </c>
      <c r="R5" s="60">
        <v>34260805</v>
      </c>
      <c r="S5" s="60">
        <v>0</v>
      </c>
      <c r="T5" s="60">
        <v>0</v>
      </c>
      <c r="U5" s="60">
        <v>0</v>
      </c>
      <c r="V5" s="60">
        <v>0</v>
      </c>
      <c r="W5" s="60">
        <v>259063433</v>
      </c>
      <c r="X5" s="60">
        <v>269219556</v>
      </c>
      <c r="Y5" s="60">
        <v>-10156123</v>
      </c>
      <c r="Z5" s="140">
        <v>-3.77</v>
      </c>
      <c r="AA5" s="155">
        <v>358959412</v>
      </c>
    </row>
    <row r="6" spans="1:27" ht="12.75">
      <c r="A6" s="181" t="s">
        <v>102</v>
      </c>
      <c r="B6" s="182"/>
      <c r="C6" s="155">
        <v>111485</v>
      </c>
      <c r="D6" s="155">
        <v>0</v>
      </c>
      <c r="E6" s="156">
        <v>0</v>
      </c>
      <c r="F6" s="60">
        <v>0</v>
      </c>
      <c r="G6" s="60">
        <v>17241</v>
      </c>
      <c r="H6" s="60">
        <v>13612</v>
      </c>
      <c r="I6" s="60">
        <v>11988</v>
      </c>
      <c r="J6" s="60">
        <v>42841</v>
      </c>
      <c r="K6" s="60">
        <v>11988</v>
      </c>
      <c r="L6" s="60">
        <v>0</v>
      </c>
      <c r="M6" s="60">
        <v>0</v>
      </c>
      <c r="N6" s="60">
        <v>11988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54829</v>
      </c>
      <c r="X6" s="60"/>
      <c r="Y6" s="60">
        <v>54829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105028103</v>
      </c>
      <c r="F7" s="60">
        <v>105028103</v>
      </c>
      <c r="G7" s="60">
        <v>8926191</v>
      </c>
      <c r="H7" s="60">
        <v>11659347</v>
      </c>
      <c r="I7" s="60">
        <v>9139621</v>
      </c>
      <c r="J7" s="60">
        <v>29725159</v>
      </c>
      <c r="K7" s="60">
        <v>9139621</v>
      </c>
      <c r="L7" s="60">
        <v>11252681</v>
      </c>
      <c r="M7" s="60">
        <v>9481127</v>
      </c>
      <c r="N7" s="60">
        <v>29873429</v>
      </c>
      <c r="O7" s="60">
        <v>9972530</v>
      </c>
      <c r="P7" s="60">
        <v>8967859</v>
      </c>
      <c r="Q7" s="60">
        <v>9540906</v>
      </c>
      <c r="R7" s="60">
        <v>28481295</v>
      </c>
      <c r="S7" s="60">
        <v>0</v>
      </c>
      <c r="T7" s="60">
        <v>0</v>
      </c>
      <c r="U7" s="60">
        <v>0</v>
      </c>
      <c r="V7" s="60">
        <v>0</v>
      </c>
      <c r="W7" s="60">
        <v>88079883</v>
      </c>
      <c r="X7" s="60">
        <v>78771078</v>
      </c>
      <c r="Y7" s="60">
        <v>9308805</v>
      </c>
      <c r="Z7" s="140">
        <v>11.82</v>
      </c>
      <c r="AA7" s="155">
        <v>105028103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61631000</v>
      </c>
      <c r="F9" s="60">
        <v>61631000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61631000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3740000</v>
      </c>
      <c r="H10" s="54">
        <v>7927667</v>
      </c>
      <c r="I10" s="54">
        <v>4010634</v>
      </c>
      <c r="J10" s="54">
        <v>15678301</v>
      </c>
      <c r="K10" s="54">
        <v>4010634</v>
      </c>
      <c r="L10" s="54">
        <v>4333756</v>
      </c>
      <c r="M10" s="54">
        <v>4319699</v>
      </c>
      <c r="N10" s="54">
        <v>12664089</v>
      </c>
      <c r="O10" s="54">
        <v>4324520</v>
      </c>
      <c r="P10" s="54">
        <v>4317743</v>
      </c>
      <c r="Q10" s="54">
        <v>4234449</v>
      </c>
      <c r="R10" s="54">
        <v>12876712</v>
      </c>
      <c r="S10" s="54">
        <v>0</v>
      </c>
      <c r="T10" s="54">
        <v>0</v>
      </c>
      <c r="U10" s="54">
        <v>0</v>
      </c>
      <c r="V10" s="54">
        <v>0</v>
      </c>
      <c r="W10" s="54">
        <v>41219102</v>
      </c>
      <c r="X10" s="54">
        <v>46223145</v>
      </c>
      <c r="Y10" s="54">
        <v>-5004043</v>
      </c>
      <c r="Z10" s="184">
        <v>-10.83</v>
      </c>
      <c r="AA10" s="130">
        <v>0</v>
      </c>
    </row>
    <row r="11" spans="1:27" ht="12.75">
      <c r="A11" s="183" t="s">
        <v>107</v>
      </c>
      <c r="B11" s="185"/>
      <c r="C11" s="155">
        <v>147571036</v>
      </c>
      <c r="D11" s="155">
        <v>0</v>
      </c>
      <c r="E11" s="156">
        <v>0</v>
      </c>
      <c r="F11" s="60">
        <v>0</v>
      </c>
      <c r="G11" s="60">
        <v>200</v>
      </c>
      <c r="H11" s="60">
        <v>50889</v>
      </c>
      <c r="I11" s="60">
        <v>94653</v>
      </c>
      <c r="J11" s="60">
        <v>145742</v>
      </c>
      <c r="K11" s="60">
        <v>94653</v>
      </c>
      <c r="L11" s="60">
        <v>0</v>
      </c>
      <c r="M11" s="60">
        <v>0</v>
      </c>
      <c r="N11" s="60">
        <v>94653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240395</v>
      </c>
      <c r="X11" s="60"/>
      <c r="Y11" s="60">
        <v>240395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2790649</v>
      </c>
      <c r="D12" s="155">
        <v>0</v>
      </c>
      <c r="E12" s="156">
        <v>3265571</v>
      </c>
      <c r="F12" s="60">
        <v>3265571</v>
      </c>
      <c r="G12" s="60">
        <v>308180</v>
      </c>
      <c r="H12" s="60">
        <v>243399</v>
      </c>
      <c r="I12" s="60">
        <v>198646</v>
      </c>
      <c r="J12" s="60">
        <v>750225</v>
      </c>
      <c r="K12" s="60">
        <v>198646</v>
      </c>
      <c r="L12" s="60">
        <v>275667</v>
      </c>
      <c r="M12" s="60">
        <v>222819</v>
      </c>
      <c r="N12" s="60">
        <v>697132</v>
      </c>
      <c r="O12" s="60">
        <v>236535</v>
      </c>
      <c r="P12" s="60">
        <v>234627</v>
      </c>
      <c r="Q12" s="60">
        <v>268803</v>
      </c>
      <c r="R12" s="60">
        <v>739965</v>
      </c>
      <c r="S12" s="60">
        <v>0</v>
      </c>
      <c r="T12" s="60">
        <v>0</v>
      </c>
      <c r="U12" s="60">
        <v>0</v>
      </c>
      <c r="V12" s="60">
        <v>0</v>
      </c>
      <c r="W12" s="60">
        <v>2187322</v>
      </c>
      <c r="X12" s="60">
        <v>2449179</v>
      </c>
      <c r="Y12" s="60">
        <v>-261857</v>
      </c>
      <c r="Z12" s="140">
        <v>-10.69</v>
      </c>
      <c r="AA12" s="155">
        <v>3265571</v>
      </c>
    </row>
    <row r="13" spans="1:27" ht="12.75">
      <c r="A13" s="181" t="s">
        <v>109</v>
      </c>
      <c r="B13" s="185"/>
      <c r="C13" s="155">
        <v>5251457</v>
      </c>
      <c r="D13" s="155">
        <v>0</v>
      </c>
      <c r="E13" s="156">
        <v>3400000</v>
      </c>
      <c r="F13" s="60">
        <v>3400000</v>
      </c>
      <c r="G13" s="60">
        <v>252915</v>
      </c>
      <c r="H13" s="60">
        <v>272353</v>
      </c>
      <c r="I13" s="60">
        <v>183028</v>
      </c>
      <c r="J13" s="60">
        <v>708296</v>
      </c>
      <c r="K13" s="60">
        <v>183028</v>
      </c>
      <c r="L13" s="60">
        <v>667831</v>
      </c>
      <c r="M13" s="60">
        <v>0</v>
      </c>
      <c r="N13" s="60">
        <v>850859</v>
      </c>
      <c r="O13" s="60">
        <v>0</v>
      </c>
      <c r="P13" s="60">
        <v>0</v>
      </c>
      <c r="Q13" s="60">
        <v>384512</v>
      </c>
      <c r="R13" s="60">
        <v>384512</v>
      </c>
      <c r="S13" s="60">
        <v>0</v>
      </c>
      <c r="T13" s="60">
        <v>0</v>
      </c>
      <c r="U13" s="60">
        <v>0</v>
      </c>
      <c r="V13" s="60">
        <v>0</v>
      </c>
      <c r="W13" s="60">
        <v>1943667</v>
      </c>
      <c r="X13" s="60">
        <v>2549997</v>
      </c>
      <c r="Y13" s="60">
        <v>-606330</v>
      </c>
      <c r="Z13" s="140">
        <v>-23.78</v>
      </c>
      <c r="AA13" s="155">
        <v>3400000</v>
      </c>
    </row>
    <row r="14" spans="1:27" ht="12.75">
      <c r="A14" s="181" t="s">
        <v>110</v>
      </c>
      <c r="B14" s="185"/>
      <c r="C14" s="155">
        <v>11497908</v>
      </c>
      <c r="D14" s="155">
        <v>0</v>
      </c>
      <c r="E14" s="156">
        <v>10235000</v>
      </c>
      <c r="F14" s="60">
        <v>10235000</v>
      </c>
      <c r="G14" s="60">
        <v>770271</v>
      </c>
      <c r="H14" s="60">
        <v>709375</v>
      </c>
      <c r="I14" s="60">
        <v>914958</v>
      </c>
      <c r="J14" s="60">
        <v>2394604</v>
      </c>
      <c r="K14" s="60">
        <v>914958</v>
      </c>
      <c r="L14" s="60">
        <v>156637</v>
      </c>
      <c r="M14" s="60">
        <v>152596</v>
      </c>
      <c r="N14" s="60">
        <v>1224191</v>
      </c>
      <c r="O14" s="60">
        <v>147292</v>
      </c>
      <c r="P14" s="60">
        <v>357409</v>
      </c>
      <c r="Q14" s="60">
        <v>364101</v>
      </c>
      <c r="R14" s="60">
        <v>868802</v>
      </c>
      <c r="S14" s="60">
        <v>0</v>
      </c>
      <c r="T14" s="60">
        <v>0</v>
      </c>
      <c r="U14" s="60">
        <v>0</v>
      </c>
      <c r="V14" s="60">
        <v>0</v>
      </c>
      <c r="W14" s="60">
        <v>4487597</v>
      </c>
      <c r="X14" s="60">
        <v>7676253</v>
      </c>
      <c r="Y14" s="60">
        <v>-3188656</v>
      </c>
      <c r="Z14" s="140">
        <v>-41.54</v>
      </c>
      <c r="AA14" s="155">
        <v>10235000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83939474</v>
      </c>
      <c r="D16" s="155">
        <v>0</v>
      </c>
      <c r="E16" s="156">
        <v>16015500</v>
      </c>
      <c r="F16" s="60">
        <v>16015500</v>
      </c>
      <c r="G16" s="60">
        <v>1738818</v>
      </c>
      <c r="H16" s="60">
        <v>843792</v>
      </c>
      <c r="I16" s="60">
        <v>1628344</v>
      </c>
      <c r="J16" s="60">
        <v>4210954</v>
      </c>
      <c r="K16" s="60">
        <v>1628344</v>
      </c>
      <c r="L16" s="60">
        <v>123055</v>
      </c>
      <c r="M16" s="60">
        <v>100785</v>
      </c>
      <c r="N16" s="60">
        <v>1852184</v>
      </c>
      <c r="O16" s="60">
        <v>31693</v>
      </c>
      <c r="P16" s="60">
        <v>106585</v>
      </c>
      <c r="Q16" s="60">
        <v>35726</v>
      </c>
      <c r="R16" s="60">
        <v>174004</v>
      </c>
      <c r="S16" s="60">
        <v>0</v>
      </c>
      <c r="T16" s="60">
        <v>0</v>
      </c>
      <c r="U16" s="60">
        <v>0</v>
      </c>
      <c r="V16" s="60">
        <v>0</v>
      </c>
      <c r="W16" s="60">
        <v>6237142</v>
      </c>
      <c r="X16" s="60">
        <v>12011625</v>
      </c>
      <c r="Y16" s="60">
        <v>-5774483</v>
      </c>
      <c r="Z16" s="140">
        <v>-48.07</v>
      </c>
      <c r="AA16" s="155">
        <v>16015500</v>
      </c>
    </row>
    <row r="17" spans="1:27" ht="12.75">
      <c r="A17" s="181" t="s">
        <v>113</v>
      </c>
      <c r="B17" s="185"/>
      <c r="C17" s="155">
        <v>3822999</v>
      </c>
      <c r="D17" s="155">
        <v>0</v>
      </c>
      <c r="E17" s="156">
        <v>13278963</v>
      </c>
      <c r="F17" s="60">
        <v>13278963</v>
      </c>
      <c r="G17" s="60">
        <v>456636</v>
      </c>
      <c r="H17" s="60">
        <v>379127</v>
      </c>
      <c r="I17" s="60">
        <v>362716</v>
      </c>
      <c r="J17" s="60">
        <v>1198479</v>
      </c>
      <c r="K17" s="60">
        <v>362716</v>
      </c>
      <c r="L17" s="60">
        <v>519162</v>
      </c>
      <c r="M17" s="60">
        <v>423699</v>
      </c>
      <c r="N17" s="60">
        <v>1305577</v>
      </c>
      <c r="O17" s="60">
        <v>561240</v>
      </c>
      <c r="P17" s="60">
        <v>478299</v>
      </c>
      <c r="Q17" s="60">
        <v>412907</v>
      </c>
      <c r="R17" s="60">
        <v>1452446</v>
      </c>
      <c r="S17" s="60">
        <v>0</v>
      </c>
      <c r="T17" s="60">
        <v>0</v>
      </c>
      <c r="U17" s="60">
        <v>0</v>
      </c>
      <c r="V17" s="60">
        <v>0</v>
      </c>
      <c r="W17" s="60">
        <v>3956502</v>
      </c>
      <c r="X17" s="60">
        <v>9959220</v>
      </c>
      <c r="Y17" s="60">
        <v>-6002718</v>
      </c>
      <c r="Z17" s="140">
        <v>-60.27</v>
      </c>
      <c r="AA17" s="155">
        <v>13278963</v>
      </c>
    </row>
    <row r="18" spans="1:27" ht="12.75">
      <c r="A18" s="183" t="s">
        <v>114</v>
      </c>
      <c r="B18" s="182"/>
      <c r="C18" s="155">
        <v>4817111</v>
      </c>
      <c r="D18" s="155">
        <v>0</v>
      </c>
      <c r="E18" s="156">
        <v>30000</v>
      </c>
      <c r="F18" s="60">
        <v>30000</v>
      </c>
      <c r="G18" s="60">
        <v>414261</v>
      </c>
      <c r="H18" s="60">
        <v>341987</v>
      </c>
      <c r="I18" s="60">
        <v>435674</v>
      </c>
      <c r="J18" s="60">
        <v>1191922</v>
      </c>
      <c r="K18" s="60">
        <v>435674</v>
      </c>
      <c r="L18" s="60">
        <v>303296</v>
      </c>
      <c r="M18" s="60">
        <v>249711</v>
      </c>
      <c r="N18" s="60">
        <v>988681</v>
      </c>
      <c r="O18" s="60">
        <v>342539</v>
      </c>
      <c r="P18" s="60">
        <v>269002</v>
      </c>
      <c r="Q18" s="60">
        <v>219529</v>
      </c>
      <c r="R18" s="60">
        <v>831070</v>
      </c>
      <c r="S18" s="60">
        <v>0</v>
      </c>
      <c r="T18" s="60">
        <v>0</v>
      </c>
      <c r="U18" s="60">
        <v>0</v>
      </c>
      <c r="V18" s="60">
        <v>0</v>
      </c>
      <c r="W18" s="60">
        <v>3011673</v>
      </c>
      <c r="X18" s="60">
        <v>22500</v>
      </c>
      <c r="Y18" s="60">
        <v>2989173</v>
      </c>
      <c r="Z18" s="140">
        <v>13285.21</v>
      </c>
      <c r="AA18" s="155">
        <v>30000</v>
      </c>
    </row>
    <row r="19" spans="1:27" ht="12.75">
      <c r="A19" s="181" t="s">
        <v>34</v>
      </c>
      <c r="B19" s="185"/>
      <c r="C19" s="155">
        <v>183183513</v>
      </c>
      <c r="D19" s="155">
        <v>0</v>
      </c>
      <c r="E19" s="156">
        <v>217740000</v>
      </c>
      <c r="F19" s="60">
        <v>217740000</v>
      </c>
      <c r="G19" s="60">
        <v>9040381</v>
      </c>
      <c r="H19" s="60">
        <v>54086000</v>
      </c>
      <c r="I19" s="60">
        <v>0</v>
      </c>
      <c r="J19" s="60">
        <v>63126381</v>
      </c>
      <c r="K19" s="60">
        <v>0</v>
      </c>
      <c r="L19" s="60">
        <v>32747375</v>
      </c>
      <c r="M19" s="60">
        <v>58111764</v>
      </c>
      <c r="N19" s="60">
        <v>90859139</v>
      </c>
      <c r="O19" s="60">
        <v>119</v>
      </c>
      <c r="P19" s="60">
        <v>2520171</v>
      </c>
      <c r="Q19" s="60">
        <v>75578734</v>
      </c>
      <c r="R19" s="60">
        <v>78099024</v>
      </c>
      <c r="S19" s="60">
        <v>0</v>
      </c>
      <c r="T19" s="60">
        <v>0</v>
      </c>
      <c r="U19" s="60">
        <v>0</v>
      </c>
      <c r="V19" s="60">
        <v>0</v>
      </c>
      <c r="W19" s="60">
        <v>232084544</v>
      </c>
      <c r="X19" s="60">
        <v>163297503</v>
      </c>
      <c r="Y19" s="60">
        <v>68787041</v>
      </c>
      <c r="Z19" s="140">
        <v>42.12</v>
      </c>
      <c r="AA19" s="155">
        <v>217740000</v>
      </c>
    </row>
    <row r="20" spans="1:27" ht="12.75">
      <c r="A20" s="181" t="s">
        <v>35</v>
      </c>
      <c r="B20" s="185"/>
      <c r="C20" s="155">
        <v>47355724</v>
      </c>
      <c r="D20" s="155">
        <v>0</v>
      </c>
      <c r="E20" s="156">
        <v>40434117</v>
      </c>
      <c r="F20" s="54">
        <v>40434117</v>
      </c>
      <c r="G20" s="54">
        <v>997972</v>
      </c>
      <c r="H20" s="54">
        <v>813233</v>
      </c>
      <c r="I20" s="54">
        <v>47335075</v>
      </c>
      <c r="J20" s="54">
        <v>49146280</v>
      </c>
      <c r="K20" s="54">
        <v>47335075</v>
      </c>
      <c r="L20" s="54">
        <v>4185660</v>
      </c>
      <c r="M20" s="54">
        <v>3029363</v>
      </c>
      <c r="N20" s="54">
        <v>54550098</v>
      </c>
      <c r="O20" s="54">
        <v>1055529</v>
      </c>
      <c r="P20" s="54">
        <v>1051900</v>
      </c>
      <c r="Q20" s="54">
        <v>-69209</v>
      </c>
      <c r="R20" s="54">
        <v>2038220</v>
      </c>
      <c r="S20" s="54">
        <v>0</v>
      </c>
      <c r="T20" s="54">
        <v>0</v>
      </c>
      <c r="U20" s="54">
        <v>0</v>
      </c>
      <c r="V20" s="54">
        <v>0</v>
      </c>
      <c r="W20" s="54">
        <v>105734598</v>
      </c>
      <c r="X20" s="54">
        <v>30325590</v>
      </c>
      <c r="Y20" s="54">
        <v>75409008</v>
      </c>
      <c r="Z20" s="184">
        <v>248.66</v>
      </c>
      <c r="AA20" s="130">
        <v>40434117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806346931</v>
      </c>
      <c r="D22" s="188">
        <f>SUM(D5:D21)</f>
        <v>0</v>
      </c>
      <c r="E22" s="189">
        <f t="shared" si="0"/>
        <v>830017666</v>
      </c>
      <c r="F22" s="190">
        <f t="shared" si="0"/>
        <v>830017666</v>
      </c>
      <c r="G22" s="190">
        <f t="shared" si="0"/>
        <v>55786698</v>
      </c>
      <c r="H22" s="190">
        <f t="shared" si="0"/>
        <v>132065597</v>
      </c>
      <c r="I22" s="190">
        <f t="shared" si="0"/>
        <v>99163450</v>
      </c>
      <c r="J22" s="190">
        <f t="shared" si="0"/>
        <v>287015745</v>
      </c>
      <c r="K22" s="190">
        <f t="shared" si="0"/>
        <v>99163450</v>
      </c>
      <c r="L22" s="190">
        <f t="shared" si="0"/>
        <v>90038858</v>
      </c>
      <c r="M22" s="190">
        <f t="shared" si="0"/>
        <v>111875779</v>
      </c>
      <c r="N22" s="190">
        <f t="shared" si="0"/>
        <v>301078087</v>
      </c>
      <c r="O22" s="190">
        <f t="shared" si="0"/>
        <v>51219340</v>
      </c>
      <c r="P22" s="190">
        <f t="shared" si="0"/>
        <v>-17038415</v>
      </c>
      <c r="Q22" s="190">
        <f t="shared" si="0"/>
        <v>126025930</v>
      </c>
      <c r="R22" s="190">
        <f t="shared" si="0"/>
        <v>160206855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748300687</v>
      </c>
      <c r="X22" s="190">
        <f t="shared" si="0"/>
        <v>622505646</v>
      </c>
      <c r="Y22" s="190">
        <f t="shared" si="0"/>
        <v>125795041</v>
      </c>
      <c r="Z22" s="191">
        <f>+IF(X22&lt;&gt;0,+(Y22/X22)*100,0)</f>
        <v>20.207855432045353</v>
      </c>
      <c r="AA22" s="188">
        <f>SUM(AA5:AA21)</f>
        <v>830017666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324169755</v>
      </c>
      <c r="D25" s="155">
        <v>0</v>
      </c>
      <c r="E25" s="156">
        <v>384257446</v>
      </c>
      <c r="F25" s="60">
        <v>384257446</v>
      </c>
      <c r="G25" s="60">
        <v>49876771</v>
      </c>
      <c r="H25" s="60">
        <v>24873127</v>
      </c>
      <c r="I25" s="60">
        <v>27529303</v>
      </c>
      <c r="J25" s="60">
        <v>102279201</v>
      </c>
      <c r="K25" s="60">
        <v>27529303</v>
      </c>
      <c r="L25" s="60">
        <v>15138526</v>
      </c>
      <c r="M25" s="60">
        <v>31706201</v>
      </c>
      <c r="N25" s="60">
        <v>74374030</v>
      </c>
      <c r="O25" s="60">
        <v>1073179</v>
      </c>
      <c r="P25" s="60">
        <v>760901</v>
      </c>
      <c r="Q25" s="60">
        <v>27912909</v>
      </c>
      <c r="R25" s="60">
        <v>29746989</v>
      </c>
      <c r="S25" s="60">
        <v>0</v>
      </c>
      <c r="T25" s="60">
        <v>0</v>
      </c>
      <c r="U25" s="60">
        <v>0</v>
      </c>
      <c r="V25" s="60">
        <v>0</v>
      </c>
      <c r="W25" s="60">
        <v>206400220</v>
      </c>
      <c r="X25" s="60">
        <v>262212336</v>
      </c>
      <c r="Y25" s="60">
        <v>-55812116</v>
      </c>
      <c r="Z25" s="140">
        <v>-21.29</v>
      </c>
      <c r="AA25" s="155">
        <v>384257446</v>
      </c>
    </row>
    <row r="26" spans="1:27" ht="12.75">
      <c r="A26" s="183" t="s">
        <v>38</v>
      </c>
      <c r="B26" s="182"/>
      <c r="C26" s="155">
        <v>22043919</v>
      </c>
      <c r="D26" s="155">
        <v>0</v>
      </c>
      <c r="E26" s="156">
        <v>26255000</v>
      </c>
      <c r="F26" s="60">
        <v>26255000</v>
      </c>
      <c r="G26" s="60">
        <v>3838811</v>
      </c>
      <c r="H26" s="60">
        <v>0</v>
      </c>
      <c r="I26" s="60">
        <v>1638046</v>
      </c>
      <c r="J26" s="60">
        <v>5476857</v>
      </c>
      <c r="K26" s="60">
        <v>1638046</v>
      </c>
      <c r="L26" s="60">
        <v>4654541</v>
      </c>
      <c r="M26" s="60">
        <v>0</v>
      </c>
      <c r="N26" s="60">
        <v>6292587</v>
      </c>
      <c r="O26" s="60">
        <v>0</v>
      </c>
      <c r="P26" s="60">
        <v>0</v>
      </c>
      <c r="Q26" s="60">
        <v>2185169</v>
      </c>
      <c r="R26" s="60">
        <v>2185169</v>
      </c>
      <c r="S26" s="60">
        <v>0</v>
      </c>
      <c r="T26" s="60">
        <v>0</v>
      </c>
      <c r="U26" s="60">
        <v>0</v>
      </c>
      <c r="V26" s="60">
        <v>0</v>
      </c>
      <c r="W26" s="60">
        <v>13954613</v>
      </c>
      <c r="X26" s="60">
        <v>20230803</v>
      </c>
      <c r="Y26" s="60">
        <v>-6276190</v>
      </c>
      <c r="Z26" s="140">
        <v>-31.02</v>
      </c>
      <c r="AA26" s="155">
        <v>26255000</v>
      </c>
    </row>
    <row r="27" spans="1:27" ht="12.75">
      <c r="A27" s="183" t="s">
        <v>118</v>
      </c>
      <c r="B27" s="182"/>
      <c r="C27" s="155">
        <v>126157751</v>
      </c>
      <c r="D27" s="155">
        <v>0</v>
      </c>
      <c r="E27" s="156">
        <v>3200000</v>
      </c>
      <c r="F27" s="60">
        <v>3200000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892823</v>
      </c>
      <c r="M27" s="60">
        <v>192655</v>
      </c>
      <c r="N27" s="60">
        <v>1085478</v>
      </c>
      <c r="O27" s="60">
        <v>137610</v>
      </c>
      <c r="P27" s="60">
        <v>119372</v>
      </c>
      <c r="Q27" s="60">
        <v>228183</v>
      </c>
      <c r="R27" s="60">
        <v>485165</v>
      </c>
      <c r="S27" s="60">
        <v>0</v>
      </c>
      <c r="T27" s="60">
        <v>0</v>
      </c>
      <c r="U27" s="60">
        <v>0</v>
      </c>
      <c r="V27" s="60">
        <v>0</v>
      </c>
      <c r="W27" s="60">
        <v>1570643</v>
      </c>
      <c r="X27" s="60">
        <v>2400003</v>
      </c>
      <c r="Y27" s="60">
        <v>-829360</v>
      </c>
      <c r="Z27" s="140">
        <v>-34.56</v>
      </c>
      <c r="AA27" s="155">
        <v>3200000</v>
      </c>
    </row>
    <row r="28" spans="1:27" ht="12.75">
      <c r="A28" s="183" t="s">
        <v>39</v>
      </c>
      <c r="B28" s="182"/>
      <c r="C28" s="155">
        <v>61709949</v>
      </c>
      <c r="D28" s="155">
        <v>0</v>
      </c>
      <c r="E28" s="156">
        <v>70658000</v>
      </c>
      <c r="F28" s="60">
        <v>70658000</v>
      </c>
      <c r="G28" s="60">
        <v>4970498</v>
      </c>
      <c r="H28" s="60">
        <v>0</v>
      </c>
      <c r="I28" s="60">
        <v>0</v>
      </c>
      <c r="J28" s="60">
        <v>4970498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4970498</v>
      </c>
      <c r="X28" s="60">
        <v>52993503</v>
      </c>
      <c r="Y28" s="60">
        <v>-48023005</v>
      </c>
      <c r="Z28" s="140">
        <v>-90.62</v>
      </c>
      <c r="AA28" s="155">
        <v>70658000</v>
      </c>
    </row>
    <row r="29" spans="1:27" ht="12.75">
      <c r="A29" s="183" t="s">
        <v>40</v>
      </c>
      <c r="B29" s="182"/>
      <c r="C29" s="155">
        <v>3129629</v>
      </c>
      <c r="D29" s="155">
        <v>0</v>
      </c>
      <c r="E29" s="156">
        <v>4285757</v>
      </c>
      <c r="F29" s="60">
        <v>4285757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202692</v>
      </c>
      <c r="N29" s="60">
        <v>202692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202692</v>
      </c>
      <c r="X29" s="60">
        <v>3214314</v>
      </c>
      <c r="Y29" s="60">
        <v>-3011622</v>
      </c>
      <c r="Z29" s="140">
        <v>-93.69</v>
      </c>
      <c r="AA29" s="155">
        <v>4285757</v>
      </c>
    </row>
    <row r="30" spans="1:27" ht="12.75">
      <c r="A30" s="183" t="s">
        <v>119</v>
      </c>
      <c r="B30" s="182"/>
      <c r="C30" s="155">
        <v>75593791</v>
      </c>
      <c r="D30" s="155">
        <v>0</v>
      </c>
      <c r="E30" s="156">
        <v>80712296</v>
      </c>
      <c r="F30" s="60">
        <v>80712296</v>
      </c>
      <c r="G30" s="60">
        <v>6448357</v>
      </c>
      <c r="H30" s="60">
        <v>9476738</v>
      </c>
      <c r="I30" s="60">
        <v>9927312</v>
      </c>
      <c r="J30" s="60">
        <v>25852407</v>
      </c>
      <c r="K30" s="60">
        <v>9927312</v>
      </c>
      <c r="L30" s="60">
        <v>6332189</v>
      </c>
      <c r="M30" s="60">
        <v>6458580</v>
      </c>
      <c r="N30" s="60">
        <v>22718081</v>
      </c>
      <c r="O30" s="60">
        <v>6108261</v>
      </c>
      <c r="P30" s="60">
        <v>6843655</v>
      </c>
      <c r="Q30" s="60">
        <v>6615567</v>
      </c>
      <c r="R30" s="60">
        <v>19567483</v>
      </c>
      <c r="S30" s="60">
        <v>0</v>
      </c>
      <c r="T30" s="60">
        <v>0</v>
      </c>
      <c r="U30" s="60">
        <v>0</v>
      </c>
      <c r="V30" s="60">
        <v>0</v>
      </c>
      <c r="W30" s="60">
        <v>68137971</v>
      </c>
      <c r="X30" s="60">
        <v>60534225</v>
      </c>
      <c r="Y30" s="60">
        <v>7603746</v>
      </c>
      <c r="Z30" s="140">
        <v>12.56</v>
      </c>
      <c r="AA30" s="155">
        <v>80712296</v>
      </c>
    </row>
    <row r="31" spans="1:27" ht="12.75">
      <c r="A31" s="183" t="s">
        <v>120</v>
      </c>
      <c r="B31" s="182"/>
      <c r="C31" s="155">
        <v>33442254</v>
      </c>
      <c r="D31" s="155">
        <v>0</v>
      </c>
      <c r="E31" s="156">
        <v>43495560</v>
      </c>
      <c r="F31" s="60">
        <v>43495560</v>
      </c>
      <c r="G31" s="60">
        <v>4637985</v>
      </c>
      <c r="H31" s="60">
        <v>0</v>
      </c>
      <c r="I31" s="60">
        <v>0</v>
      </c>
      <c r="J31" s="60">
        <v>4637985</v>
      </c>
      <c r="K31" s="60">
        <v>0</v>
      </c>
      <c r="L31" s="60">
        <v>621778</v>
      </c>
      <c r="M31" s="60">
        <v>230859</v>
      </c>
      <c r="N31" s="60">
        <v>852637</v>
      </c>
      <c r="O31" s="60">
        <v>771101</v>
      </c>
      <c r="P31" s="60">
        <v>360895</v>
      </c>
      <c r="Q31" s="60">
        <v>534406</v>
      </c>
      <c r="R31" s="60">
        <v>1666402</v>
      </c>
      <c r="S31" s="60">
        <v>0</v>
      </c>
      <c r="T31" s="60">
        <v>0</v>
      </c>
      <c r="U31" s="60">
        <v>0</v>
      </c>
      <c r="V31" s="60">
        <v>0</v>
      </c>
      <c r="W31" s="60">
        <v>7157024</v>
      </c>
      <c r="X31" s="60">
        <v>32621679</v>
      </c>
      <c r="Y31" s="60">
        <v>-25464655</v>
      </c>
      <c r="Z31" s="140">
        <v>-78.06</v>
      </c>
      <c r="AA31" s="155">
        <v>43495560</v>
      </c>
    </row>
    <row r="32" spans="1:27" ht="12.75">
      <c r="A32" s="183" t="s">
        <v>121</v>
      </c>
      <c r="B32" s="182"/>
      <c r="C32" s="155">
        <v>32289697</v>
      </c>
      <c r="D32" s="155">
        <v>0</v>
      </c>
      <c r="E32" s="156">
        <v>50412295</v>
      </c>
      <c r="F32" s="60">
        <v>50412295</v>
      </c>
      <c r="G32" s="60">
        <v>2065685</v>
      </c>
      <c r="H32" s="60">
        <v>3054519</v>
      </c>
      <c r="I32" s="60">
        <v>1194564</v>
      </c>
      <c r="J32" s="60">
        <v>6314768</v>
      </c>
      <c r="K32" s="60">
        <v>1194564</v>
      </c>
      <c r="L32" s="60">
        <v>11371686</v>
      </c>
      <c r="M32" s="60">
        <v>9238897</v>
      </c>
      <c r="N32" s="60">
        <v>21805147</v>
      </c>
      <c r="O32" s="60">
        <v>6921891</v>
      </c>
      <c r="P32" s="60">
        <v>9473322</v>
      </c>
      <c r="Q32" s="60">
        <v>6460068</v>
      </c>
      <c r="R32" s="60">
        <v>22855281</v>
      </c>
      <c r="S32" s="60">
        <v>0</v>
      </c>
      <c r="T32" s="60">
        <v>0</v>
      </c>
      <c r="U32" s="60">
        <v>0</v>
      </c>
      <c r="V32" s="60">
        <v>0</v>
      </c>
      <c r="W32" s="60">
        <v>50975196</v>
      </c>
      <c r="X32" s="60">
        <v>37809225</v>
      </c>
      <c r="Y32" s="60">
        <v>13165971</v>
      </c>
      <c r="Z32" s="140">
        <v>34.82</v>
      </c>
      <c r="AA32" s="155">
        <v>50412295</v>
      </c>
    </row>
    <row r="33" spans="1:27" ht="12.75">
      <c r="A33" s="183" t="s">
        <v>42</v>
      </c>
      <c r="B33" s="182"/>
      <c r="C33" s="155">
        <v>4603654</v>
      </c>
      <c r="D33" s="155">
        <v>0</v>
      </c>
      <c r="E33" s="156">
        <v>9944513</v>
      </c>
      <c r="F33" s="60">
        <v>9944513</v>
      </c>
      <c r="G33" s="60">
        <v>162333</v>
      </c>
      <c r="H33" s="60">
        <v>133990</v>
      </c>
      <c r="I33" s="60">
        <v>141874</v>
      </c>
      <c r="J33" s="60">
        <v>438197</v>
      </c>
      <c r="K33" s="60">
        <v>141874</v>
      </c>
      <c r="L33" s="60">
        <v>30001166</v>
      </c>
      <c r="M33" s="60">
        <v>-17092706</v>
      </c>
      <c r="N33" s="60">
        <v>13050334</v>
      </c>
      <c r="O33" s="60">
        <v>2067181</v>
      </c>
      <c r="P33" s="60">
        <v>2639658</v>
      </c>
      <c r="Q33" s="60">
        <v>-17294685</v>
      </c>
      <c r="R33" s="60">
        <v>-12587846</v>
      </c>
      <c r="S33" s="60">
        <v>0</v>
      </c>
      <c r="T33" s="60">
        <v>0</v>
      </c>
      <c r="U33" s="60">
        <v>0</v>
      </c>
      <c r="V33" s="60">
        <v>0</v>
      </c>
      <c r="W33" s="60">
        <v>900685</v>
      </c>
      <c r="X33" s="60">
        <v>7458381</v>
      </c>
      <c r="Y33" s="60">
        <v>-6557696</v>
      </c>
      <c r="Z33" s="140">
        <v>-87.92</v>
      </c>
      <c r="AA33" s="155">
        <v>9944513</v>
      </c>
    </row>
    <row r="34" spans="1:27" ht="12.75">
      <c r="A34" s="183" t="s">
        <v>43</v>
      </c>
      <c r="B34" s="182"/>
      <c r="C34" s="155">
        <v>219349001</v>
      </c>
      <c r="D34" s="155">
        <v>0</v>
      </c>
      <c r="E34" s="156">
        <v>255425370</v>
      </c>
      <c r="F34" s="60">
        <v>255425370</v>
      </c>
      <c r="G34" s="60">
        <v>8596708</v>
      </c>
      <c r="H34" s="60">
        <v>12275487</v>
      </c>
      <c r="I34" s="60">
        <v>20624175</v>
      </c>
      <c r="J34" s="60">
        <v>41496370</v>
      </c>
      <c r="K34" s="60">
        <v>20624175</v>
      </c>
      <c r="L34" s="60">
        <v>8228444</v>
      </c>
      <c r="M34" s="60">
        <v>9495352</v>
      </c>
      <c r="N34" s="60">
        <v>38347971</v>
      </c>
      <c r="O34" s="60">
        <v>4993826</v>
      </c>
      <c r="P34" s="60">
        <v>6023267</v>
      </c>
      <c r="Q34" s="60">
        <v>9645693</v>
      </c>
      <c r="R34" s="60">
        <v>20662786</v>
      </c>
      <c r="S34" s="60">
        <v>0</v>
      </c>
      <c r="T34" s="60">
        <v>0</v>
      </c>
      <c r="U34" s="60">
        <v>0</v>
      </c>
      <c r="V34" s="60">
        <v>0</v>
      </c>
      <c r="W34" s="60">
        <v>100507127</v>
      </c>
      <c r="X34" s="60">
        <v>191569032</v>
      </c>
      <c r="Y34" s="60">
        <v>-91061905</v>
      </c>
      <c r="Z34" s="140">
        <v>-47.53</v>
      </c>
      <c r="AA34" s="155">
        <v>255425370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902489400</v>
      </c>
      <c r="D36" s="188">
        <f>SUM(D25:D35)</f>
        <v>0</v>
      </c>
      <c r="E36" s="189">
        <f t="shared" si="1"/>
        <v>928646237</v>
      </c>
      <c r="F36" s="190">
        <f t="shared" si="1"/>
        <v>928646237</v>
      </c>
      <c r="G36" s="190">
        <f t="shared" si="1"/>
        <v>80597148</v>
      </c>
      <c r="H36" s="190">
        <f t="shared" si="1"/>
        <v>49813861</v>
      </c>
      <c r="I36" s="190">
        <f t="shared" si="1"/>
        <v>61055274</v>
      </c>
      <c r="J36" s="190">
        <f t="shared" si="1"/>
        <v>191466283</v>
      </c>
      <c r="K36" s="190">
        <f t="shared" si="1"/>
        <v>61055274</v>
      </c>
      <c r="L36" s="190">
        <f t="shared" si="1"/>
        <v>77241153</v>
      </c>
      <c r="M36" s="190">
        <f t="shared" si="1"/>
        <v>40432530</v>
      </c>
      <c r="N36" s="190">
        <f t="shared" si="1"/>
        <v>178728957</v>
      </c>
      <c r="O36" s="190">
        <f t="shared" si="1"/>
        <v>22073049</v>
      </c>
      <c r="P36" s="190">
        <f t="shared" si="1"/>
        <v>26221070</v>
      </c>
      <c r="Q36" s="190">
        <f t="shared" si="1"/>
        <v>36287310</v>
      </c>
      <c r="R36" s="190">
        <f t="shared" si="1"/>
        <v>84581429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454776669</v>
      </c>
      <c r="X36" s="190">
        <f t="shared" si="1"/>
        <v>671043501</v>
      </c>
      <c r="Y36" s="190">
        <f t="shared" si="1"/>
        <v>-216266832</v>
      </c>
      <c r="Z36" s="191">
        <f>+IF(X36&lt;&gt;0,+(Y36/X36)*100,0)</f>
        <v>-32.22843700560629</v>
      </c>
      <c r="AA36" s="188">
        <f>SUM(AA25:AA35)</f>
        <v>928646237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-96142469</v>
      </c>
      <c r="D38" s="199">
        <f>+D22-D36</f>
        <v>0</v>
      </c>
      <c r="E38" s="200">
        <f t="shared" si="2"/>
        <v>-98628571</v>
      </c>
      <c r="F38" s="106">
        <f t="shared" si="2"/>
        <v>-98628571</v>
      </c>
      <c r="G38" s="106">
        <f t="shared" si="2"/>
        <v>-24810450</v>
      </c>
      <c r="H38" s="106">
        <f t="shared" si="2"/>
        <v>82251736</v>
      </c>
      <c r="I38" s="106">
        <f t="shared" si="2"/>
        <v>38108176</v>
      </c>
      <c r="J38" s="106">
        <f t="shared" si="2"/>
        <v>95549462</v>
      </c>
      <c r="K38" s="106">
        <f t="shared" si="2"/>
        <v>38108176</v>
      </c>
      <c r="L38" s="106">
        <f t="shared" si="2"/>
        <v>12797705</v>
      </c>
      <c r="M38" s="106">
        <f t="shared" si="2"/>
        <v>71443249</v>
      </c>
      <c r="N38" s="106">
        <f t="shared" si="2"/>
        <v>122349130</v>
      </c>
      <c r="O38" s="106">
        <f t="shared" si="2"/>
        <v>29146291</v>
      </c>
      <c r="P38" s="106">
        <f t="shared" si="2"/>
        <v>-43259485</v>
      </c>
      <c r="Q38" s="106">
        <f t="shared" si="2"/>
        <v>89738620</v>
      </c>
      <c r="R38" s="106">
        <f t="shared" si="2"/>
        <v>75625426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293524018</v>
      </c>
      <c r="X38" s="106">
        <f>IF(F22=F36,0,X22-X36)</f>
        <v>-48537855</v>
      </c>
      <c r="Y38" s="106">
        <f t="shared" si="2"/>
        <v>342061873</v>
      </c>
      <c r="Z38" s="201">
        <f>+IF(X38&lt;&gt;0,+(Y38/X38)*100,0)</f>
        <v>-704.7321580238764</v>
      </c>
      <c r="AA38" s="199">
        <f>+AA22-AA36</f>
        <v>-98628571</v>
      </c>
    </row>
    <row r="39" spans="1:27" ht="12.75">
      <c r="A39" s="181" t="s">
        <v>46</v>
      </c>
      <c r="B39" s="185"/>
      <c r="C39" s="155">
        <v>76618135</v>
      </c>
      <c r="D39" s="155">
        <v>0</v>
      </c>
      <c r="E39" s="156">
        <v>197057379</v>
      </c>
      <c r="F39" s="60">
        <v>197057379</v>
      </c>
      <c r="G39" s="60">
        <v>15633200</v>
      </c>
      <c r="H39" s="60">
        <v>0</v>
      </c>
      <c r="I39" s="60">
        <v>0</v>
      </c>
      <c r="J39" s="60">
        <v>15633200</v>
      </c>
      <c r="K39" s="60">
        <v>0</v>
      </c>
      <c r="L39" s="60">
        <v>827</v>
      </c>
      <c r="M39" s="60">
        <v>393</v>
      </c>
      <c r="N39" s="60">
        <v>1220</v>
      </c>
      <c r="O39" s="60">
        <v>55</v>
      </c>
      <c r="P39" s="60">
        <v>0</v>
      </c>
      <c r="Q39" s="60">
        <v>0</v>
      </c>
      <c r="R39" s="60">
        <v>55</v>
      </c>
      <c r="S39" s="60">
        <v>0</v>
      </c>
      <c r="T39" s="60">
        <v>0</v>
      </c>
      <c r="U39" s="60">
        <v>0</v>
      </c>
      <c r="V39" s="60">
        <v>0</v>
      </c>
      <c r="W39" s="60">
        <v>15634475</v>
      </c>
      <c r="X39" s="60">
        <v>58211253</v>
      </c>
      <c r="Y39" s="60">
        <v>-42576778</v>
      </c>
      <c r="Z39" s="140">
        <v>-73.14</v>
      </c>
      <c r="AA39" s="155">
        <v>197057379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-19524334</v>
      </c>
      <c r="D42" s="206">
        <f>SUM(D38:D41)</f>
        <v>0</v>
      </c>
      <c r="E42" s="207">
        <f t="shared" si="3"/>
        <v>98428808</v>
      </c>
      <c r="F42" s="88">
        <f t="shared" si="3"/>
        <v>98428808</v>
      </c>
      <c r="G42" s="88">
        <f t="shared" si="3"/>
        <v>-9177250</v>
      </c>
      <c r="H42" s="88">
        <f t="shared" si="3"/>
        <v>82251736</v>
      </c>
      <c r="I42" s="88">
        <f t="shared" si="3"/>
        <v>38108176</v>
      </c>
      <c r="J42" s="88">
        <f t="shared" si="3"/>
        <v>111182662</v>
      </c>
      <c r="K42" s="88">
        <f t="shared" si="3"/>
        <v>38108176</v>
      </c>
      <c r="L42" s="88">
        <f t="shared" si="3"/>
        <v>12798532</v>
      </c>
      <c r="M42" s="88">
        <f t="shared" si="3"/>
        <v>71443642</v>
      </c>
      <c r="N42" s="88">
        <f t="shared" si="3"/>
        <v>122350350</v>
      </c>
      <c r="O42" s="88">
        <f t="shared" si="3"/>
        <v>29146346</v>
      </c>
      <c r="P42" s="88">
        <f t="shared" si="3"/>
        <v>-43259485</v>
      </c>
      <c r="Q42" s="88">
        <f t="shared" si="3"/>
        <v>89738620</v>
      </c>
      <c r="R42" s="88">
        <f t="shared" si="3"/>
        <v>75625481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309158493</v>
      </c>
      <c r="X42" s="88">
        <f t="shared" si="3"/>
        <v>9673398</v>
      </c>
      <c r="Y42" s="88">
        <f t="shared" si="3"/>
        <v>299485095</v>
      </c>
      <c r="Z42" s="208">
        <f>+IF(X42&lt;&gt;0,+(Y42/X42)*100,0)</f>
        <v>3095.9658126337818</v>
      </c>
      <c r="AA42" s="206">
        <f>SUM(AA38:AA41)</f>
        <v>98428808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-19524334</v>
      </c>
      <c r="D44" s="210">
        <f>+D42-D43</f>
        <v>0</v>
      </c>
      <c r="E44" s="211">
        <f t="shared" si="4"/>
        <v>98428808</v>
      </c>
      <c r="F44" s="77">
        <f t="shared" si="4"/>
        <v>98428808</v>
      </c>
      <c r="G44" s="77">
        <f t="shared" si="4"/>
        <v>-9177250</v>
      </c>
      <c r="H44" s="77">
        <f t="shared" si="4"/>
        <v>82251736</v>
      </c>
      <c r="I44" s="77">
        <f t="shared" si="4"/>
        <v>38108176</v>
      </c>
      <c r="J44" s="77">
        <f t="shared" si="4"/>
        <v>111182662</v>
      </c>
      <c r="K44" s="77">
        <f t="shared" si="4"/>
        <v>38108176</v>
      </c>
      <c r="L44" s="77">
        <f t="shared" si="4"/>
        <v>12798532</v>
      </c>
      <c r="M44" s="77">
        <f t="shared" si="4"/>
        <v>71443642</v>
      </c>
      <c r="N44" s="77">
        <f t="shared" si="4"/>
        <v>122350350</v>
      </c>
      <c r="O44" s="77">
        <f t="shared" si="4"/>
        <v>29146346</v>
      </c>
      <c r="P44" s="77">
        <f t="shared" si="4"/>
        <v>-43259485</v>
      </c>
      <c r="Q44" s="77">
        <f t="shared" si="4"/>
        <v>89738620</v>
      </c>
      <c r="R44" s="77">
        <f t="shared" si="4"/>
        <v>75625481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309158493</v>
      </c>
      <c r="X44" s="77">
        <f t="shared" si="4"/>
        <v>9673398</v>
      </c>
      <c r="Y44" s="77">
        <f t="shared" si="4"/>
        <v>299485095</v>
      </c>
      <c r="Z44" s="212">
        <f>+IF(X44&lt;&gt;0,+(Y44/X44)*100,0)</f>
        <v>3095.9658126337818</v>
      </c>
      <c r="AA44" s="210">
        <f>+AA42-AA43</f>
        <v>98428808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-19524334</v>
      </c>
      <c r="D46" s="206">
        <f>SUM(D44:D45)</f>
        <v>0</v>
      </c>
      <c r="E46" s="207">
        <f t="shared" si="5"/>
        <v>98428808</v>
      </c>
      <c r="F46" s="88">
        <f t="shared" si="5"/>
        <v>98428808</v>
      </c>
      <c r="G46" s="88">
        <f t="shared" si="5"/>
        <v>-9177250</v>
      </c>
      <c r="H46" s="88">
        <f t="shared" si="5"/>
        <v>82251736</v>
      </c>
      <c r="I46" s="88">
        <f t="shared" si="5"/>
        <v>38108176</v>
      </c>
      <c r="J46" s="88">
        <f t="shared" si="5"/>
        <v>111182662</v>
      </c>
      <c r="K46" s="88">
        <f t="shared" si="5"/>
        <v>38108176</v>
      </c>
      <c r="L46" s="88">
        <f t="shared" si="5"/>
        <v>12798532</v>
      </c>
      <c r="M46" s="88">
        <f t="shared" si="5"/>
        <v>71443642</v>
      </c>
      <c r="N46" s="88">
        <f t="shared" si="5"/>
        <v>122350350</v>
      </c>
      <c r="O46" s="88">
        <f t="shared" si="5"/>
        <v>29146346</v>
      </c>
      <c r="P46" s="88">
        <f t="shared" si="5"/>
        <v>-43259485</v>
      </c>
      <c r="Q46" s="88">
        <f t="shared" si="5"/>
        <v>89738620</v>
      </c>
      <c r="R46" s="88">
        <f t="shared" si="5"/>
        <v>75625481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309158493</v>
      </c>
      <c r="X46" s="88">
        <f t="shared" si="5"/>
        <v>9673398</v>
      </c>
      <c r="Y46" s="88">
        <f t="shared" si="5"/>
        <v>299485095</v>
      </c>
      <c r="Z46" s="208">
        <f>+IF(X46&lt;&gt;0,+(Y46/X46)*100,0)</f>
        <v>3095.9658126337818</v>
      </c>
      <c r="AA46" s="206">
        <f>SUM(AA44:AA45)</f>
        <v>98428808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-19524334</v>
      </c>
      <c r="D48" s="217">
        <f>SUM(D46:D47)</f>
        <v>0</v>
      </c>
      <c r="E48" s="218">
        <f t="shared" si="6"/>
        <v>98428808</v>
      </c>
      <c r="F48" s="219">
        <f t="shared" si="6"/>
        <v>98428808</v>
      </c>
      <c r="G48" s="219">
        <f t="shared" si="6"/>
        <v>-9177250</v>
      </c>
      <c r="H48" s="220">
        <f t="shared" si="6"/>
        <v>82251736</v>
      </c>
      <c r="I48" s="220">
        <f t="shared" si="6"/>
        <v>38108176</v>
      </c>
      <c r="J48" s="220">
        <f t="shared" si="6"/>
        <v>111182662</v>
      </c>
      <c r="K48" s="220">
        <f t="shared" si="6"/>
        <v>38108176</v>
      </c>
      <c r="L48" s="220">
        <f t="shared" si="6"/>
        <v>12798532</v>
      </c>
      <c r="M48" s="219">
        <f t="shared" si="6"/>
        <v>71443642</v>
      </c>
      <c r="N48" s="219">
        <f t="shared" si="6"/>
        <v>122350350</v>
      </c>
      <c r="O48" s="220">
        <f t="shared" si="6"/>
        <v>29146346</v>
      </c>
      <c r="P48" s="220">
        <f t="shared" si="6"/>
        <v>-43259485</v>
      </c>
      <c r="Q48" s="220">
        <f t="shared" si="6"/>
        <v>89738620</v>
      </c>
      <c r="R48" s="220">
        <f t="shared" si="6"/>
        <v>75625481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309158493</v>
      </c>
      <c r="X48" s="220">
        <f t="shared" si="6"/>
        <v>9673398</v>
      </c>
      <c r="Y48" s="220">
        <f t="shared" si="6"/>
        <v>299485095</v>
      </c>
      <c r="Z48" s="221">
        <f>+IF(X48&lt;&gt;0,+(Y48/X48)*100,0)</f>
        <v>3095.9658126337818</v>
      </c>
      <c r="AA48" s="222">
        <f>SUM(AA46:AA47)</f>
        <v>98428808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3945266</v>
      </c>
      <c r="D5" s="153">
        <f>SUM(D6:D8)</f>
        <v>0</v>
      </c>
      <c r="E5" s="154">
        <f t="shared" si="0"/>
        <v>1885455</v>
      </c>
      <c r="F5" s="100">
        <f t="shared" si="0"/>
        <v>1885455</v>
      </c>
      <c r="G5" s="100">
        <f t="shared" si="0"/>
        <v>1569201</v>
      </c>
      <c r="H5" s="100">
        <f t="shared" si="0"/>
        <v>16547181</v>
      </c>
      <c r="I5" s="100">
        <f t="shared" si="0"/>
        <v>442860</v>
      </c>
      <c r="J5" s="100">
        <f t="shared" si="0"/>
        <v>18559242</v>
      </c>
      <c r="K5" s="100">
        <f t="shared" si="0"/>
        <v>3999134</v>
      </c>
      <c r="L5" s="100">
        <f t="shared" si="0"/>
        <v>9409556</v>
      </c>
      <c r="M5" s="100">
        <f t="shared" si="0"/>
        <v>10953550</v>
      </c>
      <c r="N5" s="100">
        <f t="shared" si="0"/>
        <v>24362240</v>
      </c>
      <c r="O5" s="100">
        <f t="shared" si="0"/>
        <v>5233829</v>
      </c>
      <c r="P5" s="100">
        <f t="shared" si="0"/>
        <v>5233829</v>
      </c>
      <c r="Q5" s="100">
        <f t="shared" si="0"/>
        <v>0</v>
      </c>
      <c r="R5" s="100">
        <f t="shared" si="0"/>
        <v>10467658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53389140</v>
      </c>
      <c r="X5" s="100">
        <f t="shared" si="0"/>
        <v>1414089</v>
      </c>
      <c r="Y5" s="100">
        <f t="shared" si="0"/>
        <v>51975051</v>
      </c>
      <c r="Z5" s="137">
        <f>+IF(X5&lt;&gt;0,+(Y5/X5)*100,0)</f>
        <v>3675.514836760628</v>
      </c>
      <c r="AA5" s="153">
        <f>SUM(AA6:AA8)</f>
        <v>1885455</v>
      </c>
    </row>
    <row r="6" spans="1:27" ht="12.75">
      <c r="A6" s="138" t="s">
        <v>75</v>
      </c>
      <c r="B6" s="136"/>
      <c r="C6" s="155">
        <v>1719928</v>
      </c>
      <c r="D6" s="155"/>
      <c r="E6" s="156">
        <v>1139091</v>
      </c>
      <c r="F6" s="60">
        <v>1139091</v>
      </c>
      <c r="G6" s="60">
        <v>1569201</v>
      </c>
      <c r="H6" s="60">
        <v>16547181</v>
      </c>
      <c r="I6" s="60">
        <v>442860</v>
      </c>
      <c r="J6" s="60">
        <v>18559242</v>
      </c>
      <c r="K6" s="60">
        <v>3977159</v>
      </c>
      <c r="L6" s="60">
        <v>9216844</v>
      </c>
      <c r="M6" s="60">
        <v>10945790</v>
      </c>
      <c r="N6" s="60">
        <v>24139793</v>
      </c>
      <c r="O6" s="60">
        <v>5233829</v>
      </c>
      <c r="P6" s="60">
        <v>5233829</v>
      </c>
      <c r="Q6" s="60"/>
      <c r="R6" s="60">
        <v>10467658</v>
      </c>
      <c r="S6" s="60"/>
      <c r="T6" s="60"/>
      <c r="U6" s="60"/>
      <c r="V6" s="60"/>
      <c r="W6" s="60">
        <v>53166693</v>
      </c>
      <c r="X6" s="60">
        <v>854316</v>
      </c>
      <c r="Y6" s="60">
        <v>52312377</v>
      </c>
      <c r="Z6" s="140">
        <v>6123.31</v>
      </c>
      <c r="AA6" s="62">
        <v>1139091</v>
      </c>
    </row>
    <row r="7" spans="1:27" ht="12.75">
      <c r="A7" s="138" t="s">
        <v>76</v>
      </c>
      <c r="B7" s="136"/>
      <c r="C7" s="157">
        <v>619768</v>
      </c>
      <c r="D7" s="157"/>
      <c r="E7" s="158">
        <v>746364</v>
      </c>
      <c r="F7" s="159">
        <v>746364</v>
      </c>
      <c r="G7" s="159"/>
      <c r="H7" s="159"/>
      <c r="I7" s="159"/>
      <c r="J7" s="159"/>
      <c r="K7" s="159">
        <v>13179</v>
      </c>
      <c r="L7" s="159"/>
      <c r="M7" s="159">
        <v>7760</v>
      </c>
      <c r="N7" s="159">
        <v>20939</v>
      </c>
      <c r="O7" s="159"/>
      <c r="P7" s="159"/>
      <c r="Q7" s="159"/>
      <c r="R7" s="159"/>
      <c r="S7" s="159"/>
      <c r="T7" s="159"/>
      <c r="U7" s="159"/>
      <c r="V7" s="159"/>
      <c r="W7" s="159">
        <v>20939</v>
      </c>
      <c r="X7" s="159">
        <v>559773</v>
      </c>
      <c r="Y7" s="159">
        <v>-538834</v>
      </c>
      <c r="Z7" s="141">
        <v>-96.26</v>
      </c>
      <c r="AA7" s="225">
        <v>746364</v>
      </c>
    </row>
    <row r="8" spans="1:27" ht="12.75">
      <c r="A8" s="138" t="s">
        <v>77</v>
      </c>
      <c r="B8" s="136"/>
      <c r="C8" s="155">
        <v>1605570</v>
      </c>
      <c r="D8" s="155"/>
      <c r="E8" s="156"/>
      <c r="F8" s="60"/>
      <c r="G8" s="60"/>
      <c r="H8" s="60"/>
      <c r="I8" s="60"/>
      <c r="J8" s="60"/>
      <c r="K8" s="60">
        <v>8796</v>
      </c>
      <c r="L8" s="60">
        <v>192712</v>
      </c>
      <c r="M8" s="60"/>
      <c r="N8" s="60">
        <v>201508</v>
      </c>
      <c r="O8" s="60"/>
      <c r="P8" s="60"/>
      <c r="Q8" s="60"/>
      <c r="R8" s="60"/>
      <c r="S8" s="60"/>
      <c r="T8" s="60"/>
      <c r="U8" s="60"/>
      <c r="V8" s="60"/>
      <c r="W8" s="60">
        <v>201508</v>
      </c>
      <c r="X8" s="60"/>
      <c r="Y8" s="60">
        <v>201508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30116761</v>
      </c>
      <c r="D9" s="153">
        <f>SUM(D10:D14)</f>
        <v>0</v>
      </c>
      <c r="E9" s="154">
        <f t="shared" si="1"/>
        <v>45656743</v>
      </c>
      <c r="F9" s="100">
        <f t="shared" si="1"/>
        <v>45656743</v>
      </c>
      <c r="G9" s="100">
        <f t="shared" si="1"/>
        <v>0</v>
      </c>
      <c r="H9" s="100">
        <f t="shared" si="1"/>
        <v>13475</v>
      </c>
      <c r="I9" s="100">
        <f t="shared" si="1"/>
        <v>0</v>
      </c>
      <c r="J9" s="100">
        <f t="shared" si="1"/>
        <v>13475</v>
      </c>
      <c r="K9" s="100">
        <f t="shared" si="1"/>
        <v>0</v>
      </c>
      <c r="L9" s="100">
        <f t="shared" si="1"/>
        <v>0</v>
      </c>
      <c r="M9" s="100">
        <f t="shared" si="1"/>
        <v>350133</v>
      </c>
      <c r="N9" s="100">
        <f t="shared" si="1"/>
        <v>350133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363608</v>
      </c>
      <c r="X9" s="100">
        <f t="shared" si="1"/>
        <v>34242552</v>
      </c>
      <c r="Y9" s="100">
        <f t="shared" si="1"/>
        <v>-33878944</v>
      </c>
      <c r="Z9" s="137">
        <f>+IF(X9&lt;&gt;0,+(Y9/X9)*100,0)</f>
        <v>-98.93813989097542</v>
      </c>
      <c r="AA9" s="102">
        <f>SUM(AA10:AA14)</f>
        <v>45656743</v>
      </c>
    </row>
    <row r="10" spans="1:27" ht="12.75">
      <c r="A10" s="138" t="s">
        <v>79</v>
      </c>
      <c r="B10" s="136"/>
      <c r="C10" s="155"/>
      <c r="D10" s="155"/>
      <c r="E10" s="156">
        <v>21728182</v>
      </c>
      <c r="F10" s="60">
        <v>21728182</v>
      </c>
      <c r="G10" s="60"/>
      <c r="H10" s="60"/>
      <c r="I10" s="60"/>
      <c r="J10" s="60"/>
      <c r="K10" s="60"/>
      <c r="L10" s="60"/>
      <c r="M10" s="60">
        <v>208998</v>
      </c>
      <c r="N10" s="60">
        <v>208998</v>
      </c>
      <c r="O10" s="60"/>
      <c r="P10" s="60"/>
      <c r="Q10" s="60"/>
      <c r="R10" s="60"/>
      <c r="S10" s="60"/>
      <c r="T10" s="60"/>
      <c r="U10" s="60"/>
      <c r="V10" s="60"/>
      <c r="W10" s="60">
        <v>208998</v>
      </c>
      <c r="X10" s="60">
        <v>16296138</v>
      </c>
      <c r="Y10" s="60">
        <v>-16087140</v>
      </c>
      <c r="Z10" s="140">
        <v>-98.72</v>
      </c>
      <c r="AA10" s="62">
        <v>21728182</v>
      </c>
    </row>
    <row r="11" spans="1:27" ht="12.75">
      <c r="A11" s="138" t="s">
        <v>80</v>
      </c>
      <c r="B11" s="136"/>
      <c r="C11" s="155"/>
      <c r="D11" s="155"/>
      <c r="E11" s="156">
        <v>1719545</v>
      </c>
      <c r="F11" s="60">
        <v>1719545</v>
      </c>
      <c r="G11" s="60"/>
      <c r="H11" s="60"/>
      <c r="I11" s="60"/>
      <c r="J11" s="60"/>
      <c r="K11" s="60"/>
      <c r="L11" s="60"/>
      <c r="M11" s="60">
        <v>141135</v>
      </c>
      <c r="N11" s="60">
        <v>141135</v>
      </c>
      <c r="O11" s="60"/>
      <c r="P11" s="60"/>
      <c r="Q11" s="60"/>
      <c r="R11" s="60"/>
      <c r="S11" s="60"/>
      <c r="T11" s="60"/>
      <c r="U11" s="60"/>
      <c r="V11" s="60"/>
      <c r="W11" s="60">
        <v>141135</v>
      </c>
      <c r="X11" s="60">
        <v>1289655</v>
      </c>
      <c r="Y11" s="60">
        <v>-1148520</v>
      </c>
      <c r="Z11" s="140">
        <v>-89.06</v>
      </c>
      <c r="AA11" s="62">
        <v>1719545</v>
      </c>
    </row>
    <row r="12" spans="1:27" ht="12.75">
      <c r="A12" s="138" t="s">
        <v>81</v>
      </c>
      <c r="B12" s="136"/>
      <c r="C12" s="155"/>
      <c r="D12" s="155"/>
      <c r="E12" s="156">
        <v>149545</v>
      </c>
      <c r="F12" s="60">
        <v>149545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112158</v>
      </c>
      <c r="Y12" s="60">
        <v>-112158</v>
      </c>
      <c r="Z12" s="140">
        <v>-100</v>
      </c>
      <c r="AA12" s="62">
        <v>149545</v>
      </c>
    </row>
    <row r="13" spans="1:27" ht="12.75">
      <c r="A13" s="138" t="s">
        <v>82</v>
      </c>
      <c r="B13" s="136"/>
      <c r="C13" s="155">
        <v>30116761</v>
      </c>
      <c r="D13" s="155"/>
      <c r="E13" s="156">
        <v>22059471</v>
      </c>
      <c r="F13" s="60">
        <v>22059471</v>
      </c>
      <c r="G13" s="60"/>
      <c r="H13" s="60">
        <v>13475</v>
      </c>
      <c r="I13" s="60"/>
      <c r="J13" s="60">
        <v>13475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13475</v>
      </c>
      <c r="X13" s="60">
        <v>16544601</v>
      </c>
      <c r="Y13" s="60">
        <v>-16531126</v>
      </c>
      <c r="Z13" s="140">
        <v>-99.92</v>
      </c>
      <c r="AA13" s="62">
        <v>22059471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70892247</v>
      </c>
      <c r="D15" s="153">
        <f>SUM(D16:D18)</f>
        <v>0</v>
      </c>
      <c r="E15" s="154">
        <f t="shared" si="2"/>
        <v>58898714</v>
      </c>
      <c r="F15" s="100">
        <f t="shared" si="2"/>
        <v>58898714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9415</v>
      </c>
      <c r="M15" s="100">
        <f t="shared" si="2"/>
        <v>0</v>
      </c>
      <c r="N15" s="100">
        <f t="shared" si="2"/>
        <v>9415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9415</v>
      </c>
      <c r="X15" s="100">
        <f t="shared" si="2"/>
        <v>44174034</v>
      </c>
      <c r="Y15" s="100">
        <f t="shared" si="2"/>
        <v>-44164619</v>
      </c>
      <c r="Z15" s="137">
        <f>+IF(X15&lt;&gt;0,+(Y15/X15)*100,0)</f>
        <v>-99.97868657410822</v>
      </c>
      <c r="AA15" s="102">
        <f>SUM(AA16:AA18)</f>
        <v>58898714</v>
      </c>
    </row>
    <row r="16" spans="1:27" ht="12.75">
      <c r="A16" s="138" t="s">
        <v>85</v>
      </c>
      <c r="B16" s="136"/>
      <c r="C16" s="155">
        <v>24229404</v>
      </c>
      <c r="D16" s="155"/>
      <c r="E16" s="156">
        <v>19708636</v>
      </c>
      <c r="F16" s="60">
        <v>19708636</v>
      </c>
      <c r="G16" s="60"/>
      <c r="H16" s="60"/>
      <c r="I16" s="60"/>
      <c r="J16" s="60"/>
      <c r="K16" s="60"/>
      <c r="L16" s="60">
        <v>9415</v>
      </c>
      <c r="M16" s="60"/>
      <c r="N16" s="60">
        <v>9415</v>
      </c>
      <c r="O16" s="60"/>
      <c r="P16" s="60"/>
      <c r="Q16" s="60"/>
      <c r="R16" s="60"/>
      <c r="S16" s="60"/>
      <c r="T16" s="60"/>
      <c r="U16" s="60"/>
      <c r="V16" s="60"/>
      <c r="W16" s="60">
        <v>9415</v>
      </c>
      <c r="X16" s="60">
        <v>14781474</v>
      </c>
      <c r="Y16" s="60">
        <v>-14772059</v>
      </c>
      <c r="Z16" s="140">
        <v>-99.94</v>
      </c>
      <c r="AA16" s="62">
        <v>19708636</v>
      </c>
    </row>
    <row r="17" spans="1:27" ht="12.75">
      <c r="A17" s="138" t="s">
        <v>86</v>
      </c>
      <c r="B17" s="136"/>
      <c r="C17" s="155">
        <v>46662843</v>
      </c>
      <c r="D17" s="155"/>
      <c r="E17" s="156">
        <v>38950987</v>
      </c>
      <c r="F17" s="60">
        <v>38950987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29213244</v>
      </c>
      <c r="Y17" s="60">
        <v>-29213244</v>
      </c>
      <c r="Z17" s="140">
        <v>-100</v>
      </c>
      <c r="AA17" s="62">
        <v>38950987</v>
      </c>
    </row>
    <row r="18" spans="1:27" ht="12.75">
      <c r="A18" s="138" t="s">
        <v>87</v>
      </c>
      <c r="B18" s="136"/>
      <c r="C18" s="155"/>
      <c r="D18" s="155"/>
      <c r="E18" s="156">
        <v>239091</v>
      </c>
      <c r="F18" s="60">
        <v>239091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179316</v>
      </c>
      <c r="Y18" s="60">
        <v>-179316</v>
      </c>
      <c r="Z18" s="140">
        <v>-100</v>
      </c>
      <c r="AA18" s="62">
        <v>239091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26317273</v>
      </c>
      <c r="F19" s="100">
        <f t="shared" si="3"/>
        <v>26317273</v>
      </c>
      <c r="G19" s="100">
        <f t="shared" si="3"/>
        <v>0</v>
      </c>
      <c r="H19" s="100">
        <f t="shared" si="3"/>
        <v>915342</v>
      </c>
      <c r="I19" s="100">
        <f t="shared" si="3"/>
        <v>0</v>
      </c>
      <c r="J19" s="100">
        <f t="shared" si="3"/>
        <v>915342</v>
      </c>
      <c r="K19" s="100">
        <f t="shared" si="3"/>
        <v>630122</v>
      </c>
      <c r="L19" s="100">
        <f t="shared" si="3"/>
        <v>803126</v>
      </c>
      <c r="M19" s="100">
        <f t="shared" si="3"/>
        <v>645610</v>
      </c>
      <c r="N19" s="100">
        <f t="shared" si="3"/>
        <v>2078858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2994200</v>
      </c>
      <c r="X19" s="100">
        <f t="shared" si="3"/>
        <v>19737963</v>
      </c>
      <c r="Y19" s="100">
        <f t="shared" si="3"/>
        <v>-16743763</v>
      </c>
      <c r="Z19" s="137">
        <f>+IF(X19&lt;&gt;0,+(Y19/X19)*100,0)</f>
        <v>-84.83024818721162</v>
      </c>
      <c r="AA19" s="102">
        <f>SUM(AA20:AA23)</f>
        <v>26317273</v>
      </c>
    </row>
    <row r="20" spans="1:27" ht="12.75">
      <c r="A20" s="138" t="s">
        <v>89</v>
      </c>
      <c r="B20" s="136"/>
      <c r="C20" s="155"/>
      <c r="D20" s="155"/>
      <c r="E20" s="156">
        <v>24309091</v>
      </c>
      <c r="F20" s="60">
        <v>24309091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18231822</v>
      </c>
      <c r="Y20" s="60">
        <v>-18231822</v>
      </c>
      <c r="Z20" s="140">
        <v>-100</v>
      </c>
      <c r="AA20" s="62">
        <v>24309091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>
        <v>915342</v>
      </c>
      <c r="I22" s="159"/>
      <c r="J22" s="159">
        <v>915342</v>
      </c>
      <c r="K22" s="159">
        <v>630122</v>
      </c>
      <c r="L22" s="159">
        <v>803126</v>
      </c>
      <c r="M22" s="159">
        <v>645610</v>
      </c>
      <c r="N22" s="159">
        <v>2078858</v>
      </c>
      <c r="O22" s="159"/>
      <c r="P22" s="159"/>
      <c r="Q22" s="159"/>
      <c r="R22" s="159"/>
      <c r="S22" s="159"/>
      <c r="T22" s="159"/>
      <c r="U22" s="159"/>
      <c r="V22" s="159"/>
      <c r="W22" s="159">
        <v>2994200</v>
      </c>
      <c r="X22" s="159"/>
      <c r="Y22" s="159">
        <v>2994200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2008182</v>
      </c>
      <c r="F23" s="60">
        <v>2008182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1506141</v>
      </c>
      <c r="Y23" s="60">
        <v>-1506141</v>
      </c>
      <c r="Z23" s="140">
        <v>-100</v>
      </c>
      <c r="AA23" s="62">
        <v>2008182</v>
      </c>
    </row>
    <row r="24" spans="1:27" ht="12.75">
      <c r="A24" s="135" t="s">
        <v>93</v>
      </c>
      <c r="B24" s="142"/>
      <c r="C24" s="153"/>
      <c r="D24" s="153"/>
      <c r="E24" s="154">
        <v>30000</v>
      </c>
      <c r="F24" s="100">
        <v>30000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22500</v>
      </c>
      <c r="Y24" s="100">
        <v>-22500</v>
      </c>
      <c r="Z24" s="137">
        <v>-100</v>
      </c>
      <c r="AA24" s="102">
        <v>30000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104954274</v>
      </c>
      <c r="D25" s="217">
        <f>+D5+D9+D15+D19+D24</f>
        <v>0</v>
      </c>
      <c r="E25" s="230">
        <f t="shared" si="4"/>
        <v>132788185</v>
      </c>
      <c r="F25" s="219">
        <f t="shared" si="4"/>
        <v>132788185</v>
      </c>
      <c r="G25" s="219">
        <f t="shared" si="4"/>
        <v>1569201</v>
      </c>
      <c r="H25" s="219">
        <f t="shared" si="4"/>
        <v>17475998</v>
      </c>
      <c r="I25" s="219">
        <f t="shared" si="4"/>
        <v>442860</v>
      </c>
      <c r="J25" s="219">
        <f t="shared" si="4"/>
        <v>19488059</v>
      </c>
      <c r="K25" s="219">
        <f t="shared" si="4"/>
        <v>4629256</v>
      </c>
      <c r="L25" s="219">
        <f t="shared" si="4"/>
        <v>10222097</v>
      </c>
      <c r="M25" s="219">
        <f t="shared" si="4"/>
        <v>11949293</v>
      </c>
      <c r="N25" s="219">
        <f t="shared" si="4"/>
        <v>26800646</v>
      </c>
      <c r="O25" s="219">
        <f t="shared" si="4"/>
        <v>5233829</v>
      </c>
      <c r="P25" s="219">
        <f t="shared" si="4"/>
        <v>5233829</v>
      </c>
      <c r="Q25" s="219">
        <f t="shared" si="4"/>
        <v>0</v>
      </c>
      <c r="R25" s="219">
        <f t="shared" si="4"/>
        <v>10467658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56756363</v>
      </c>
      <c r="X25" s="219">
        <f t="shared" si="4"/>
        <v>99591138</v>
      </c>
      <c r="Y25" s="219">
        <f t="shared" si="4"/>
        <v>-42834775</v>
      </c>
      <c r="Z25" s="231">
        <f>+IF(X25&lt;&gt;0,+(Y25/X25)*100,0)</f>
        <v>-43.01062911842618</v>
      </c>
      <c r="AA25" s="232">
        <f>+AA5+AA9+AA15+AA19+AA24</f>
        <v>132788185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70892247</v>
      </c>
      <c r="D28" s="155"/>
      <c r="E28" s="156">
        <v>98202379</v>
      </c>
      <c r="F28" s="60">
        <v>98202379</v>
      </c>
      <c r="G28" s="60">
        <v>1569201</v>
      </c>
      <c r="H28" s="60">
        <v>12436371</v>
      </c>
      <c r="I28" s="60">
        <v>442860</v>
      </c>
      <c r="J28" s="60">
        <v>14448432</v>
      </c>
      <c r="K28" s="60">
        <v>3765714</v>
      </c>
      <c r="L28" s="60">
        <v>3255845</v>
      </c>
      <c r="M28" s="60">
        <v>10524512</v>
      </c>
      <c r="N28" s="60">
        <v>17546071</v>
      </c>
      <c r="O28" s="60">
        <v>291438</v>
      </c>
      <c r="P28" s="60">
        <v>291438</v>
      </c>
      <c r="Q28" s="60"/>
      <c r="R28" s="60">
        <v>582876</v>
      </c>
      <c r="S28" s="60"/>
      <c r="T28" s="60"/>
      <c r="U28" s="60"/>
      <c r="V28" s="60"/>
      <c r="W28" s="60">
        <v>32577379</v>
      </c>
      <c r="X28" s="60">
        <v>78769359</v>
      </c>
      <c r="Y28" s="60">
        <v>-46191980</v>
      </c>
      <c r="Z28" s="140">
        <v>-58.64</v>
      </c>
      <c r="AA28" s="155">
        <v>98202379</v>
      </c>
    </row>
    <row r="29" spans="1:27" ht="12.75">
      <c r="A29" s="234" t="s">
        <v>134</v>
      </c>
      <c r="B29" s="136"/>
      <c r="C29" s="155">
        <v>30116761</v>
      </c>
      <c r="D29" s="155"/>
      <c r="E29" s="156"/>
      <c r="F29" s="60"/>
      <c r="G29" s="60"/>
      <c r="H29" s="60">
        <v>3684210</v>
      </c>
      <c r="I29" s="60"/>
      <c r="J29" s="60">
        <v>3684210</v>
      </c>
      <c r="K29" s="60"/>
      <c r="L29" s="60">
        <v>5306144</v>
      </c>
      <c r="M29" s="60"/>
      <c r="N29" s="60">
        <v>5306144</v>
      </c>
      <c r="O29" s="60">
        <v>4382402</v>
      </c>
      <c r="P29" s="60">
        <v>4382402</v>
      </c>
      <c r="Q29" s="60"/>
      <c r="R29" s="60">
        <v>8764804</v>
      </c>
      <c r="S29" s="60"/>
      <c r="T29" s="60"/>
      <c r="U29" s="60"/>
      <c r="V29" s="60"/>
      <c r="W29" s="60">
        <v>17755158</v>
      </c>
      <c r="X29" s="60">
        <v>15440535</v>
      </c>
      <c r="Y29" s="60">
        <v>2314623</v>
      </c>
      <c r="Z29" s="140">
        <v>14.99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101009008</v>
      </c>
      <c r="D32" s="210">
        <f>SUM(D28:D31)</f>
        <v>0</v>
      </c>
      <c r="E32" s="211">
        <f t="shared" si="5"/>
        <v>98202379</v>
      </c>
      <c r="F32" s="77">
        <f t="shared" si="5"/>
        <v>98202379</v>
      </c>
      <c r="G32" s="77">
        <f t="shared" si="5"/>
        <v>1569201</v>
      </c>
      <c r="H32" s="77">
        <f t="shared" si="5"/>
        <v>16120581</v>
      </c>
      <c r="I32" s="77">
        <f t="shared" si="5"/>
        <v>442860</v>
      </c>
      <c r="J32" s="77">
        <f t="shared" si="5"/>
        <v>18132642</v>
      </c>
      <c r="K32" s="77">
        <f t="shared" si="5"/>
        <v>3765714</v>
      </c>
      <c r="L32" s="77">
        <f t="shared" si="5"/>
        <v>8561989</v>
      </c>
      <c r="M32" s="77">
        <f t="shared" si="5"/>
        <v>10524512</v>
      </c>
      <c r="N32" s="77">
        <f t="shared" si="5"/>
        <v>22852215</v>
      </c>
      <c r="O32" s="77">
        <f t="shared" si="5"/>
        <v>4673840</v>
      </c>
      <c r="P32" s="77">
        <f t="shared" si="5"/>
        <v>4673840</v>
      </c>
      <c r="Q32" s="77">
        <f t="shared" si="5"/>
        <v>0</v>
      </c>
      <c r="R32" s="77">
        <f t="shared" si="5"/>
        <v>9347680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50332537</v>
      </c>
      <c r="X32" s="77">
        <f t="shared" si="5"/>
        <v>94209894</v>
      </c>
      <c r="Y32" s="77">
        <f t="shared" si="5"/>
        <v>-43877357</v>
      </c>
      <c r="Z32" s="212">
        <f>+IF(X32&lt;&gt;0,+(Y32/X32)*100,0)</f>
        <v>-46.5740434863455</v>
      </c>
      <c r="AA32" s="79">
        <f>SUM(AA28:AA31)</f>
        <v>98202379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3945266</v>
      </c>
      <c r="D35" s="155"/>
      <c r="E35" s="156">
        <v>34585806</v>
      </c>
      <c r="F35" s="60">
        <v>34585806</v>
      </c>
      <c r="G35" s="60"/>
      <c r="H35" s="60">
        <v>1355417</v>
      </c>
      <c r="I35" s="60"/>
      <c r="J35" s="60">
        <v>1355417</v>
      </c>
      <c r="K35" s="60">
        <v>863542</v>
      </c>
      <c r="L35" s="60">
        <v>1660108</v>
      </c>
      <c r="M35" s="60">
        <v>1424782</v>
      </c>
      <c r="N35" s="60">
        <v>3948432</v>
      </c>
      <c r="O35" s="60">
        <v>559989</v>
      </c>
      <c r="P35" s="60">
        <v>559989</v>
      </c>
      <c r="Q35" s="60"/>
      <c r="R35" s="60">
        <v>1119978</v>
      </c>
      <c r="S35" s="60"/>
      <c r="T35" s="60"/>
      <c r="U35" s="60"/>
      <c r="V35" s="60"/>
      <c r="W35" s="60">
        <v>6423827</v>
      </c>
      <c r="X35" s="60">
        <v>5381253</v>
      </c>
      <c r="Y35" s="60">
        <v>1042574</v>
      </c>
      <c r="Z35" s="140">
        <v>19.37</v>
      </c>
      <c r="AA35" s="62">
        <v>34585806</v>
      </c>
    </row>
    <row r="36" spans="1:27" ht="12.75">
      <c r="A36" s="238" t="s">
        <v>139</v>
      </c>
      <c r="B36" s="149"/>
      <c r="C36" s="222">
        <f aca="true" t="shared" si="6" ref="C36:Y36">SUM(C32:C35)</f>
        <v>104954274</v>
      </c>
      <c r="D36" s="222">
        <f>SUM(D32:D35)</f>
        <v>0</v>
      </c>
      <c r="E36" s="218">
        <f t="shared" si="6"/>
        <v>132788185</v>
      </c>
      <c r="F36" s="220">
        <f t="shared" si="6"/>
        <v>132788185</v>
      </c>
      <c r="G36" s="220">
        <f t="shared" si="6"/>
        <v>1569201</v>
      </c>
      <c r="H36" s="220">
        <f t="shared" si="6"/>
        <v>17475998</v>
      </c>
      <c r="I36" s="220">
        <f t="shared" si="6"/>
        <v>442860</v>
      </c>
      <c r="J36" s="220">
        <f t="shared" si="6"/>
        <v>19488059</v>
      </c>
      <c r="K36" s="220">
        <f t="shared" si="6"/>
        <v>4629256</v>
      </c>
      <c r="L36" s="220">
        <f t="shared" si="6"/>
        <v>10222097</v>
      </c>
      <c r="M36" s="220">
        <f t="shared" si="6"/>
        <v>11949294</v>
      </c>
      <c r="N36" s="220">
        <f t="shared" si="6"/>
        <v>26800647</v>
      </c>
      <c r="O36" s="220">
        <f t="shared" si="6"/>
        <v>5233829</v>
      </c>
      <c r="P36" s="220">
        <f t="shared" si="6"/>
        <v>5233829</v>
      </c>
      <c r="Q36" s="220">
        <f t="shared" si="6"/>
        <v>0</v>
      </c>
      <c r="R36" s="220">
        <f t="shared" si="6"/>
        <v>10467658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56756364</v>
      </c>
      <c r="X36" s="220">
        <f t="shared" si="6"/>
        <v>99591147</v>
      </c>
      <c r="Y36" s="220">
        <f t="shared" si="6"/>
        <v>-42834783</v>
      </c>
      <c r="Z36" s="221">
        <f>+IF(X36&lt;&gt;0,+(Y36/X36)*100,0)</f>
        <v>-43.01063326442058</v>
      </c>
      <c r="AA36" s="239">
        <f>SUM(AA32:AA35)</f>
        <v>132788185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26668773</v>
      </c>
      <c r="D6" s="155"/>
      <c r="E6" s="59">
        <v>20001000</v>
      </c>
      <c r="F6" s="60">
        <v>20000754</v>
      </c>
      <c r="G6" s="60"/>
      <c r="H6" s="60"/>
      <c r="I6" s="60"/>
      <c r="J6" s="60"/>
      <c r="K6" s="60">
        <v>93557090</v>
      </c>
      <c r="L6" s="60">
        <v>146751690</v>
      </c>
      <c r="M6" s="60">
        <v>180383542</v>
      </c>
      <c r="N6" s="60">
        <v>180383542</v>
      </c>
      <c r="O6" s="60">
        <v>171584857</v>
      </c>
      <c r="P6" s="60">
        <v>180383542</v>
      </c>
      <c r="Q6" s="60">
        <v>53236810</v>
      </c>
      <c r="R6" s="60">
        <v>53236810</v>
      </c>
      <c r="S6" s="60"/>
      <c r="T6" s="60"/>
      <c r="U6" s="60"/>
      <c r="V6" s="60"/>
      <c r="W6" s="60">
        <v>53236810</v>
      </c>
      <c r="X6" s="60">
        <v>15000566</v>
      </c>
      <c r="Y6" s="60">
        <v>38236244</v>
      </c>
      <c r="Z6" s="140">
        <v>254.9</v>
      </c>
      <c r="AA6" s="62">
        <v>20000754</v>
      </c>
    </row>
    <row r="7" spans="1:27" ht="12.75">
      <c r="A7" s="249" t="s">
        <v>144</v>
      </c>
      <c r="B7" s="182"/>
      <c r="C7" s="155">
        <v>66888317</v>
      </c>
      <c r="D7" s="155"/>
      <c r="E7" s="59">
        <v>31678000</v>
      </c>
      <c r="F7" s="60">
        <v>31678257</v>
      </c>
      <c r="G7" s="60">
        <v>8832858</v>
      </c>
      <c r="H7" s="60">
        <v>8832858</v>
      </c>
      <c r="I7" s="60">
        <v>34346519</v>
      </c>
      <c r="J7" s="60">
        <v>34346519</v>
      </c>
      <c r="K7" s="60"/>
      <c r="L7" s="60">
        <v>78797294</v>
      </c>
      <c r="M7" s="60">
        <v>77246285</v>
      </c>
      <c r="N7" s="60">
        <v>77246285</v>
      </c>
      <c r="O7" s="60">
        <v>77246285</v>
      </c>
      <c r="P7" s="60">
        <v>77246285</v>
      </c>
      <c r="Q7" s="60">
        <v>247914151</v>
      </c>
      <c r="R7" s="60">
        <v>247914151</v>
      </c>
      <c r="S7" s="60"/>
      <c r="T7" s="60"/>
      <c r="U7" s="60"/>
      <c r="V7" s="60"/>
      <c r="W7" s="60">
        <v>247914151</v>
      </c>
      <c r="X7" s="60">
        <v>23758693</v>
      </c>
      <c r="Y7" s="60">
        <v>224155458</v>
      </c>
      <c r="Z7" s="140">
        <v>943.47</v>
      </c>
      <c r="AA7" s="62">
        <v>31678257</v>
      </c>
    </row>
    <row r="8" spans="1:27" ht="12.75">
      <c r="A8" s="249" t="s">
        <v>145</v>
      </c>
      <c r="B8" s="182"/>
      <c r="C8" s="155">
        <v>233359708</v>
      </c>
      <c r="D8" s="155"/>
      <c r="E8" s="59">
        <v>275400000</v>
      </c>
      <c r="F8" s="60">
        <v>240847894</v>
      </c>
      <c r="G8" s="60">
        <v>42458283</v>
      </c>
      <c r="H8" s="60">
        <v>42458283</v>
      </c>
      <c r="I8" s="60">
        <v>9224121</v>
      </c>
      <c r="J8" s="60">
        <v>9224121</v>
      </c>
      <c r="K8" s="60"/>
      <c r="L8" s="60">
        <v>94174128</v>
      </c>
      <c r="M8" s="60">
        <v>95715544</v>
      </c>
      <c r="N8" s="60">
        <v>95715544</v>
      </c>
      <c r="O8" s="60">
        <v>95929576</v>
      </c>
      <c r="P8" s="60">
        <v>95715544</v>
      </c>
      <c r="Q8" s="60">
        <v>62473130</v>
      </c>
      <c r="R8" s="60">
        <v>62473130</v>
      </c>
      <c r="S8" s="60"/>
      <c r="T8" s="60"/>
      <c r="U8" s="60"/>
      <c r="V8" s="60"/>
      <c r="W8" s="60">
        <v>62473130</v>
      </c>
      <c r="X8" s="60">
        <v>180635921</v>
      </c>
      <c r="Y8" s="60">
        <v>-118162791</v>
      </c>
      <c r="Z8" s="140">
        <v>-65.41</v>
      </c>
      <c r="AA8" s="62">
        <v>240847894</v>
      </c>
    </row>
    <row r="9" spans="1:27" ht="12.75">
      <c r="A9" s="249" t="s">
        <v>146</v>
      </c>
      <c r="B9" s="182"/>
      <c r="C9" s="155">
        <v>8734697</v>
      </c>
      <c r="D9" s="155"/>
      <c r="E9" s="59">
        <v>5450000</v>
      </c>
      <c r="F9" s="60">
        <v>5449838</v>
      </c>
      <c r="G9" s="60">
        <v>867166</v>
      </c>
      <c r="H9" s="60">
        <v>867166</v>
      </c>
      <c r="I9" s="60">
        <v>296027</v>
      </c>
      <c r="J9" s="60">
        <v>296027</v>
      </c>
      <c r="K9" s="60">
        <v>8734697</v>
      </c>
      <c r="L9" s="60">
        <v>182404398</v>
      </c>
      <c r="M9" s="60">
        <v>183720428</v>
      </c>
      <c r="N9" s="60">
        <v>183720428</v>
      </c>
      <c r="O9" s="60">
        <v>183720428</v>
      </c>
      <c r="P9" s="60">
        <v>183720428</v>
      </c>
      <c r="Q9" s="60">
        <v>5610122</v>
      </c>
      <c r="R9" s="60">
        <v>5610122</v>
      </c>
      <c r="S9" s="60"/>
      <c r="T9" s="60"/>
      <c r="U9" s="60"/>
      <c r="V9" s="60"/>
      <c r="W9" s="60">
        <v>5610122</v>
      </c>
      <c r="X9" s="60">
        <v>4087379</v>
      </c>
      <c r="Y9" s="60">
        <v>1522743</v>
      </c>
      <c r="Z9" s="140">
        <v>37.25</v>
      </c>
      <c r="AA9" s="62">
        <v>5449838</v>
      </c>
    </row>
    <row r="10" spans="1:27" ht="12.75">
      <c r="A10" s="249" t="s">
        <v>147</v>
      </c>
      <c r="B10" s="182"/>
      <c r="C10" s="155">
        <v>679653</v>
      </c>
      <c r="D10" s="155"/>
      <c r="E10" s="59">
        <v>1768000</v>
      </c>
      <c r="F10" s="60">
        <v>1768040</v>
      </c>
      <c r="G10" s="159"/>
      <c r="H10" s="159"/>
      <c r="I10" s="159"/>
      <c r="J10" s="60"/>
      <c r="K10" s="159">
        <v>234039361</v>
      </c>
      <c r="L10" s="159">
        <v>234039361</v>
      </c>
      <c r="M10" s="60">
        <v>172624687</v>
      </c>
      <c r="N10" s="159">
        <v>172624687</v>
      </c>
      <c r="O10" s="159">
        <v>172624687</v>
      </c>
      <c r="P10" s="159">
        <v>172624687</v>
      </c>
      <c r="Q10" s="60">
        <v>679653</v>
      </c>
      <c r="R10" s="159">
        <v>679653</v>
      </c>
      <c r="S10" s="159"/>
      <c r="T10" s="60"/>
      <c r="U10" s="159"/>
      <c r="V10" s="159"/>
      <c r="W10" s="159">
        <v>679653</v>
      </c>
      <c r="X10" s="60">
        <v>1326030</v>
      </c>
      <c r="Y10" s="159">
        <v>-646377</v>
      </c>
      <c r="Z10" s="141">
        <v>-48.75</v>
      </c>
      <c r="AA10" s="225">
        <v>1768040</v>
      </c>
    </row>
    <row r="11" spans="1:27" ht="12.75">
      <c r="A11" s="249" t="s">
        <v>148</v>
      </c>
      <c r="B11" s="182"/>
      <c r="C11" s="155">
        <v>3366924</v>
      </c>
      <c r="D11" s="155"/>
      <c r="E11" s="59">
        <v>2038000</v>
      </c>
      <c r="F11" s="60">
        <v>2038440</v>
      </c>
      <c r="G11" s="60">
        <v>482858</v>
      </c>
      <c r="H11" s="60">
        <v>482858</v>
      </c>
      <c r="I11" s="60">
        <v>925100</v>
      </c>
      <c r="J11" s="60">
        <v>925100</v>
      </c>
      <c r="K11" s="60">
        <v>3366924</v>
      </c>
      <c r="L11" s="60">
        <v>6886154</v>
      </c>
      <c r="M11" s="60">
        <v>6993393</v>
      </c>
      <c r="N11" s="60">
        <v>6993393</v>
      </c>
      <c r="O11" s="60">
        <v>6993393</v>
      </c>
      <c r="P11" s="60">
        <v>6993393</v>
      </c>
      <c r="Q11" s="60">
        <v>7999236</v>
      </c>
      <c r="R11" s="60">
        <v>7999236</v>
      </c>
      <c r="S11" s="60"/>
      <c r="T11" s="60"/>
      <c r="U11" s="60"/>
      <c r="V11" s="60"/>
      <c r="W11" s="60">
        <v>7999236</v>
      </c>
      <c r="X11" s="60">
        <v>1528830</v>
      </c>
      <c r="Y11" s="60">
        <v>6470406</v>
      </c>
      <c r="Z11" s="140">
        <v>423.23</v>
      </c>
      <c r="AA11" s="62">
        <v>2038440</v>
      </c>
    </row>
    <row r="12" spans="1:27" ht="12.75">
      <c r="A12" s="250" t="s">
        <v>56</v>
      </c>
      <c r="B12" s="251"/>
      <c r="C12" s="168">
        <f aca="true" t="shared" si="0" ref="C12:Y12">SUM(C6:C11)</f>
        <v>339698072</v>
      </c>
      <c r="D12" s="168">
        <f>SUM(D6:D11)</f>
        <v>0</v>
      </c>
      <c r="E12" s="72">
        <f t="shared" si="0"/>
        <v>336335000</v>
      </c>
      <c r="F12" s="73">
        <f t="shared" si="0"/>
        <v>301783223</v>
      </c>
      <c r="G12" s="73">
        <f t="shared" si="0"/>
        <v>52641165</v>
      </c>
      <c r="H12" s="73">
        <f t="shared" si="0"/>
        <v>52641165</v>
      </c>
      <c r="I12" s="73">
        <f t="shared" si="0"/>
        <v>44791767</v>
      </c>
      <c r="J12" s="73">
        <f t="shared" si="0"/>
        <v>44791767</v>
      </c>
      <c r="K12" s="73">
        <f t="shared" si="0"/>
        <v>339698072</v>
      </c>
      <c r="L12" s="73">
        <f t="shared" si="0"/>
        <v>743053025</v>
      </c>
      <c r="M12" s="73">
        <f t="shared" si="0"/>
        <v>716683879</v>
      </c>
      <c r="N12" s="73">
        <f t="shared" si="0"/>
        <v>716683879</v>
      </c>
      <c r="O12" s="73">
        <f t="shared" si="0"/>
        <v>708099226</v>
      </c>
      <c r="P12" s="73">
        <f t="shared" si="0"/>
        <v>716683879</v>
      </c>
      <c r="Q12" s="73">
        <f t="shared" si="0"/>
        <v>377913102</v>
      </c>
      <c r="R12" s="73">
        <f t="shared" si="0"/>
        <v>377913102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377913102</v>
      </c>
      <c r="X12" s="73">
        <f t="shared" si="0"/>
        <v>226337419</v>
      </c>
      <c r="Y12" s="73">
        <f t="shared" si="0"/>
        <v>151575683</v>
      </c>
      <c r="Z12" s="170">
        <f>+IF(X12&lt;&gt;0,+(Y12/X12)*100,0)</f>
        <v>66.9689014170476</v>
      </c>
      <c r="AA12" s="74">
        <f>SUM(AA6:AA11)</f>
        <v>301783223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7157481</v>
      </c>
      <c r="D15" s="155"/>
      <c r="E15" s="59">
        <v>7233000</v>
      </c>
      <c r="F15" s="60">
        <v>7233438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5425079</v>
      </c>
      <c r="Y15" s="60">
        <v>-5425079</v>
      </c>
      <c r="Z15" s="140">
        <v>-100</v>
      </c>
      <c r="AA15" s="62">
        <v>7233438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235787696</v>
      </c>
      <c r="D17" s="155"/>
      <c r="E17" s="59">
        <v>235621000</v>
      </c>
      <c r="F17" s="60">
        <v>235620990</v>
      </c>
      <c r="G17" s="60"/>
      <c r="H17" s="60"/>
      <c r="I17" s="60"/>
      <c r="J17" s="60"/>
      <c r="K17" s="60">
        <v>235787696</v>
      </c>
      <c r="L17" s="60">
        <v>235787696</v>
      </c>
      <c r="M17" s="60">
        <v>235787696</v>
      </c>
      <c r="N17" s="60">
        <v>235787696</v>
      </c>
      <c r="O17" s="60">
        <v>235787696</v>
      </c>
      <c r="P17" s="60">
        <v>235787696</v>
      </c>
      <c r="Q17" s="60">
        <v>235787696</v>
      </c>
      <c r="R17" s="60">
        <v>235787696</v>
      </c>
      <c r="S17" s="60"/>
      <c r="T17" s="60"/>
      <c r="U17" s="60"/>
      <c r="V17" s="60"/>
      <c r="W17" s="60">
        <v>235787696</v>
      </c>
      <c r="X17" s="60">
        <v>176715743</v>
      </c>
      <c r="Y17" s="60">
        <v>59071953</v>
      </c>
      <c r="Z17" s="140">
        <v>33.43</v>
      </c>
      <c r="AA17" s="62">
        <v>235620990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1238009189</v>
      </c>
      <c r="D19" s="155"/>
      <c r="E19" s="59">
        <v>1330259000</v>
      </c>
      <c r="F19" s="60">
        <v>1330259079</v>
      </c>
      <c r="G19" s="60">
        <v>1656986</v>
      </c>
      <c r="H19" s="60">
        <v>1656986</v>
      </c>
      <c r="I19" s="60">
        <v>2800444</v>
      </c>
      <c r="J19" s="60">
        <v>2800444</v>
      </c>
      <c r="K19" s="60">
        <v>1234505350</v>
      </c>
      <c r="L19" s="60">
        <v>1266817135</v>
      </c>
      <c r="M19" s="60">
        <v>1292817941</v>
      </c>
      <c r="N19" s="60">
        <v>1292817941</v>
      </c>
      <c r="O19" s="60">
        <v>1292817941</v>
      </c>
      <c r="P19" s="60">
        <v>1292817941</v>
      </c>
      <c r="Q19" s="60">
        <v>1307254941</v>
      </c>
      <c r="R19" s="60">
        <v>1307254941</v>
      </c>
      <c r="S19" s="60"/>
      <c r="T19" s="60"/>
      <c r="U19" s="60"/>
      <c r="V19" s="60"/>
      <c r="W19" s="60">
        <v>1307254941</v>
      </c>
      <c r="X19" s="60">
        <v>997694309</v>
      </c>
      <c r="Y19" s="60">
        <v>309560632</v>
      </c>
      <c r="Z19" s="140">
        <v>31.03</v>
      </c>
      <c r="AA19" s="62">
        <v>1330259079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>
        <v>1636953</v>
      </c>
      <c r="L21" s="60">
        <v>1636953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354409</v>
      </c>
      <c r="D22" s="155"/>
      <c r="E22" s="59">
        <v>577000</v>
      </c>
      <c r="F22" s="60">
        <v>577030</v>
      </c>
      <c r="G22" s="60"/>
      <c r="H22" s="60"/>
      <c r="I22" s="60"/>
      <c r="J22" s="60"/>
      <c r="K22" s="60">
        <v>354409</v>
      </c>
      <c r="L22" s="60">
        <v>354409</v>
      </c>
      <c r="M22" s="60">
        <v>354409</v>
      </c>
      <c r="N22" s="60">
        <v>354409</v>
      </c>
      <c r="O22" s="60">
        <v>354409</v>
      </c>
      <c r="P22" s="60">
        <v>354409</v>
      </c>
      <c r="Q22" s="60">
        <v>354409</v>
      </c>
      <c r="R22" s="60">
        <v>354409</v>
      </c>
      <c r="S22" s="60"/>
      <c r="T22" s="60"/>
      <c r="U22" s="60"/>
      <c r="V22" s="60"/>
      <c r="W22" s="60">
        <v>354409</v>
      </c>
      <c r="X22" s="60">
        <v>432773</v>
      </c>
      <c r="Y22" s="60">
        <v>-78364</v>
      </c>
      <c r="Z22" s="140">
        <v>-18.11</v>
      </c>
      <c r="AA22" s="62">
        <v>577030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7157481</v>
      </c>
      <c r="L23" s="159">
        <v>7157481</v>
      </c>
      <c r="M23" s="60">
        <v>7157481</v>
      </c>
      <c r="N23" s="159">
        <v>7157481</v>
      </c>
      <c r="O23" s="159">
        <v>7157481</v>
      </c>
      <c r="P23" s="159">
        <v>7157481</v>
      </c>
      <c r="Q23" s="60">
        <v>7157481</v>
      </c>
      <c r="R23" s="159">
        <v>7157481</v>
      </c>
      <c r="S23" s="159"/>
      <c r="T23" s="60"/>
      <c r="U23" s="159"/>
      <c r="V23" s="159"/>
      <c r="W23" s="159">
        <v>7157481</v>
      </c>
      <c r="X23" s="60"/>
      <c r="Y23" s="159">
        <v>7157481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1481308775</v>
      </c>
      <c r="D24" s="168">
        <f>SUM(D15:D23)</f>
        <v>0</v>
      </c>
      <c r="E24" s="76">
        <f t="shared" si="1"/>
        <v>1573690000</v>
      </c>
      <c r="F24" s="77">
        <f t="shared" si="1"/>
        <v>1573690537</v>
      </c>
      <c r="G24" s="77">
        <f t="shared" si="1"/>
        <v>1656986</v>
      </c>
      <c r="H24" s="77">
        <f t="shared" si="1"/>
        <v>1656986</v>
      </c>
      <c r="I24" s="77">
        <f t="shared" si="1"/>
        <v>2800444</v>
      </c>
      <c r="J24" s="77">
        <f t="shared" si="1"/>
        <v>2800444</v>
      </c>
      <c r="K24" s="77">
        <f t="shared" si="1"/>
        <v>1479441889</v>
      </c>
      <c r="L24" s="77">
        <f t="shared" si="1"/>
        <v>1511753674</v>
      </c>
      <c r="M24" s="77">
        <f t="shared" si="1"/>
        <v>1536117527</v>
      </c>
      <c r="N24" s="77">
        <f t="shared" si="1"/>
        <v>1536117527</v>
      </c>
      <c r="O24" s="77">
        <f t="shared" si="1"/>
        <v>1536117527</v>
      </c>
      <c r="P24" s="77">
        <f t="shared" si="1"/>
        <v>1536117527</v>
      </c>
      <c r="Q24" s="77">
        <f t="shared" si="1"/>
        <v>1550554527</v>
      </c>
      <c r="R24" s="77">
        <f t="shared" si="1"/>
        <v>1550554527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1550554527</v>
      </c>
      <c r="X24" s="77">
        <f t="shared" si="1"/>
        <v>1180267904</v>
      </c>
      <c r="Y24" s="77">
        <f t="shared" si="1"/>
        <v>370286623</v>
      </c>
      <c r="Z24" s="212">
        <f>+IF(X24&lt;&gt;0,+(Y24/X24)*100,0)</f>
        <v>31.373099424721794</v>
      </c>
      <c r="AA24" s="79">
        <f>SUM(AA15:AA23)</f>
        <v>1573690537</v>
      </c>
    </row>
    <row r="25" spans="1:27" ht="12.75">
      <c r="A25" s="250" t="s">
        <v>159</v>
      </c>
      <c r="B25" s="251"/>
      <c r="C25" s="168">
        <f aca="true" t="shared" si="2" ref="C25:Y25">+C12+C24</f>
        <v>1821006847</v>
      </c>
      <c r="D25" s="168">
        <f>+D12+D24</f>
        <v>0</v>
      </c>
      <c r="E25" s="72">
        <f t="shared" si="2"/>
        <v>1910025000</v>
      </c>
      <c r="F25" s="73">
        <f t="shared" si="2"/>
        <v>1875473760</v>
      </c>
      <c r="G25" s="73">
        <f t="shared" si="2"/>
        <v>54298151</v>
      </c>
      <c r="H25" s="73">
        <f t="shared" si="2"/>
        <v>54298151</v>
      </c>
      <c r="I25" s="73">
        <f t="shared" si="2"/>
        <v>47592211</v>
      </c>
      <c r="J25" s="73">
        <f t="shared" si="2"/>
        <v>47592211</v>
      </c>
      <c r="K25" s="73">
        <f t="shared" si="2"/>
        <v>1819139961</v>
      </c>
      <c r="L25" s="73">
        <f t="shared" si="2"/>
        <v>2254806699</v>
      </c>
      <c r="M25" s="73">
        <f t="shared" si="2"/>
        <v>2252801406</v>
      </c>
      <c r="N25" s="73">
        <f t="shared" si="2"/>
        <v>2252801406</v>
      </c>
      <c r="O25" s="73">
        <f t="shared" si="2"/>
        <v>2244216753</v>
      </c>
      <c r="P25" s="73">
        <f t="shared" si="2"/>
        <v>2252801406</v>
      </c>
      <c r="Q25" s="73">
        <f t="shared" si="2"/>
        <v>1928467629</v>
      </c>
      <c r="R25" s="73">
        <f t="shared" si="2"/>
        <v>1928467629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1928467629</v>
      </c>
      <c r="X25" s="73">
        <f t="shared" si="2"/>
        <v>1406605323</v>
      </c>
      <c r="Y25" s="73">
        <f t="shared" si="2"/>
        <v>521862306</v>
      </c>
      <c r="Z25" s="170">
        <f>+IF(X25&lt;&gt;0,+(Y25/X25)*100,0)</f>
        <v>37.10083400558836</v>
      </c>
      <c r="AA25" s="74">
        <f>+AA12+AA24</f>
        <v>1875473760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10122005</v>
      </c>
      <c r="D30" s="155"/>
      <c r="E30" s="59">
        <v>7728000</v>
      </c>
      <c r="F30" s="60">
        <v>7728121</v>
      </c>
      <c r="G30" s="60"/>
      <c r="H30" s="60"/>
      <c r="I30" s="60"/>
      <c r="J30" s="60"/>
      <c r="K30" s="60">
        <v>10122005</v>
      </c>
      <c r="L30" s="60">
        <v>10122005</v>
      </c>
      <c r="M30" s="60">
        <v>6456141</v>
      </c>
      <c r="N30" s="60">
        <v>6456141</v>
      </c>
      <c r="O30" s="60"/>
      <c r="P30" s="60">
        <v>6456141</v>
      </c>
      <c r="Q30" s="60">
        <v>10122005</v>
      </c>
      <c r="R30" s="60">
        <v>10122005</v>
      </c>
      <c r="S30" s="60"/>
      <c r="T30" s="60"/>
      <c r="U30" s="60"/>
      <c r="V30" s="60"/>
      <c r="W30" s="60">
        <v>10122005</v>
      </c>
      <c r="X30" s="60">
        <v>5796091</v>
      </c>
      <c r="Y30" s="60">
        <v>4325914</v>
      </c>
      <c r="Z30" s="140">
        <v>74.64</v>
      </c>
      <c r="AA30" s="62">
        <v>7728121</v>
      </c>
    </row>
    <row r="31" spans="1:27" ht="12.75">
      <c r="A31" s="249" t="s">
        <v>163</v>
      </c>
      <c r="B31" s="182"/>
      <c r="C31" s="155">
        <v>22926137</v>
      </c>
      <c r="D31" s="155"/>
      <c r="E31" s="59">
        <v>22520000</v>
      </c>
      <c r="F31" s="60">
        <v>22520000</v>
      </c>
      <c r="G31" s="60">
        <v>77031</v>
      </c>
      <c r="H31" s="60">
        <v>77031</v>
      </c>
      <c r="I31" s="60">
        <v>83791</v>
      </c>
      <c r="J31" s="60">
        <v>83791</v>
      </c>
      <c r="K31" s="60">
        <v>22926137</v>
      </c>
      <c r="L31" s="60">
        <v>22917421</v>
      </c>
      <c r="M31" s="60">
        <v>22784381</v>
      </c>
      <c r="N31" s="60">
        <v>22784381</v>
      </c>
      <c r="O31" s="60"/>
      <c r="P31" s="60">
        <v>22784381</v>
      </c>
      <c r="Q31" s="60">
        <v>22832237</v>
      </c>
      <c r="R31" s="60">
        <v>22832237</v>
      </c>
      <c r="S31" s="60"/>
      <c r="T31" s="60"/>
      <c r="U31" s="60"/>
      <c r="V31" s="60"/>
      <c r="W31" s="60">
        <v>22832237</v>
      </c>
      <c r="X31" s="60">
        <v>16890000</v>
      </c>
      <c r="Y31" s="60">
        <v>5942237</v>
      </c>
      <c r="Z31" s="140">
        <v>35.18</v>
      </c>
      <c r="AA31" s="62">
        <v>22520000</v>
      </c>
    </row>
    <row r="32" spans="1:27" ht="12.75">
      <c r="A32" s="249" t="s">
        <v>164</v>
      </c>
      <c r="B32" s="182"/>
      <c r="C32" s="155">
        <v>162653344</v>
      </c>
      <c r="D32" s="155"/>
      <c r="E32" s="59">
        <v>100000000</v>
      </c>
      <c r="F32" s="60">
        <v>100000000</v>
      </c>
      <c r="G32" s="60">
        <v>7416529</v>
      </c>
      <c r="H32" s="60">
        <v>7416529</v>
      </c>
      <c r="I32" s="60">
        <v>26860925</v>
      </c>
      <c r="J32" s="60">
        <v>26860925</v>
      </c>
      <c r="K32" s="60">
        <v>156681865</v>
      </c>
      <c r="L32" s="60">
        <v>171380901</v>
      </c>
      <c r="M32" s="60">
        <v>130795775</v>
      </c>
      <c r="N32" s="60">
        <v>130795775</v>
      </c>
      <c r="O32" s="60">
        <v>130795775</v>
      </c>
      <c r="P32" s="60">
        <v>130795775</v>
      </c>
      <c r="Q32" s="60">
        <v>103903805</v>
      </c>
      <c r="R32" s="60">
        <v>103903805</v>
      </c>
      <c r="S32" s="60"/>
      <c r="T32" s="60"/>
      <c r="U32" s="60"/>
      <c r="V32" s="60"/>
      <c r="W32" s="60">
        <v>103903805</v>
      </c>
      <c r="X32" s="60">
        <v>75000000</v>
      </c>
      <c r="Y32" s="60">
        <v>28903805</v>
      </c>
      <c r="Z32" s="140">
        <v>38.54</v>
      </c>
      <c r="AA32" s="62">
        <v>100000000</v>
      </c>
    </row>
    <row r="33" spans="1:27" ht="12.75">
      <c r="A33" s="249" t="s">
        <v>165</v>
      </c>
      <c r="B33" s="182"/>
      <c r="C33" s="155">
        <v>39506042</v>
      </c>
      <c r="D33" s="155"/>
      <c r="E33" s="59">
        <v>39259000</v>
      </c>
      <c r="F33" s="60">
        <v>39258719</v>
      </c>
      <c r="G33" s="60"/>
      <c r="H33" s="60"/>
      <c r="I33" s="60"/>
      <c r="J33" s="60"/>
      <c r="K33" s="60">
        <v>39506042</v>
      </c>
      <c r="L33" s="60">
        <v>39506042</v>
      </c>
      <c r="M33" s="60">
        <v>39506042</v>
      </c>
      <c r="N33" s="60">
        <v>39506042</v>
      </c>
      <c r="O33" s="60"/>
      <c r="P33" s="60">
        <v>39506042</v>
      </c>
      <c r="Q33" s="60"/>
      <c r="R33" s="60"/>
      <c r="S33" s="60"/>
      <c r="T33" s="60"/>
      <c r="U33" s="60"/>
      <c r="V33" s="60"/>
      <c r="W33" s="60"/>
      <c r="X33" s="60">
        <v>29444039</v>
      </c>
      <c r="Y33" s="60">
        <v>-29444039</v>
      </c>
      <c r="Z33" s="140">
        <v>-100</v>
      </c>
      <c r="AA33" s="62">
        <v>39258719</v>
      </c>
    </row>
    <row r="34" spans="1:27" ht="12.75">
      <c r="A34" s="250" t="s">
        <v>58</v>
      </c>
      <c r="B34" s="251"/>
      <c r="C34" s="168">
        <f aca="true" t="shared" si="3" ref="C34:Y34">SUM(C29:C33)</f>
        <v>235207528</v>
      </c>
      <c r="D34" s="168">
        <f>SUM(D29:D33)</f>
        <v>0</v>
      </c>
      <c r="E34" s="72">
        <f t="shared" si="3"/>
        <v>169507000</v>
      </c>
      <c r="F34" s="73">
        <f t="shared" si="3"/>
        <v>169506840</v>
      </c>
      <c r="G34" s="73">
        <f t="shared" si="3"/>
        <v>7493560</v>
      </c>
      <c r="H34" s="73">
        <f t="shared" si="3"/>
        <v>7493560</v>
      </c>
      <c r="I34" s="73">
        <f t="shared" si="3"/>
        <v>26944716</v>
      </c>
      <c r="J34" s="73">
        <f t="shared" si="3"/>
        <v>26944716</v>
      </c>
      <c r="K34" s="73">
        <f t="shared" si="3"/>
        <v>229236049</v>
      </c>
      <c r="L34" s="73">
        <f t="shared" si="3"/>
        <v>243926369</v>
      </c>
      <c r="M34" s="73">
        <f t="shared" si="3"/>
        <v>199542339</v>
      </c>
      <c r="N34" s="73">
        <f t="shared" si="3"/>
        <v>199542339</v>
      </c>
      <c r="O34" s="73">
        <f t="shared" si="3"/>
        <v>130795775</v>
      </c>
      <c r="P34" s="73">
        <f t="shared" si="3"/>
        <v>199542339</v>
      </c>
      <c r="Q34" s="73">
        <f t="shared" si="3"/>
        <v>136858047</v>
      </c>
      <c r="R34" s="73">
        <f t="shared" si="3"/>
        <v>136858047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136858047</v>
      </c>
      <c r="X34" s="73">
        <f t="shared" si="3"/>
        <v>127130130</v>
      </c>
      <c r="Y34" s="73">
        <f t="shared" si="3"/>
        <v>9727917</v>
      </c>
      <c r="Z34" s="170">
        <f>+IF(X34&lt;&gt;0,+(Y34/X34)*100,0)</f>
        <v>7.651936641612811</v>
      </c>
      <c r="AA34" s="74">
        <f>SUM(AA29:AA33)</f>
        <v>169506840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18318869</v>
      </c>
      <c r="D37" s="155"/>
      <c r="E37" s="59">
        <v>20486000</v>
      </c>
      <c r="F37" s="60">
        <v>20486000</v>
      </c>
      <c r="G37" s="60"/>
      <c r="H37" s="60"/>
      <c r="I37" s="60"/>
      <c r="J37" s="60"/>
      <c r="K37" s="60">
        <v>18318869</v>
      </c>
      <c r="L37" s="60">
        <v>18318869</v>
      </c>
      <c r="M37" s="60">
        <v>18318869</v>
      </c>
      <c r="N37" s="60">
        <v>18318869</v>
      </c>
      <c r="O37" s="60">
        <v>18318869</v>
      </c>
      <c r="P37" s="60">
        <v>18318869</v>
      </c>
      <c r="Q37" s="60">
        <v>18390805</v>
      </c>
      <c r="R37" s="60">
        <v>18390805</v>
      </c>
      <c r="S37" s="60"/>
      <c r="T37" s="60"/>
      <c r="U37" s="60"/>
      <c r="V37" s="60"/>
      <c r="W37" s="60">
        <v>18390805</v>
      </c>
      <c r="X37" s="60">
        <v>15364500</v>
      </c>
      <c r="Y37" s="60">
        <v>3026305</v>
      </c>
      <c r="Z37" s="140">
        <v>19.7</v>
      </c>
      <c r="AA37" s="62">
        <v>20486000</v>
      </c>
    </row>
    <row r="38" spans="1:27" ht="12.75">
      <c r="A38" s="249" t="s">
        <v>165</v>
      </c>
      <c r="B38" s="182"/>
      <c r="C38" s="155">
        <v>105913000</v>
      </c>
      <c r="D38" s="155"/>
      <c r="E38" s="59">
        <v>97027000</v>
      </c>
      <c r="F38" s="60">
        <v>97027101</v>
      </c>
      <c r="G38" s="60"/>
      <c r="H38" s="60"/>
      <c r="I38" s="60"/>
      <c r="J38" s="60"/>
      <c r="K38" s="60">
        <v>105913000</v>
      </c>
      <c r="L38" s="60">
        <v>105913000</v>
      </c>
      <c r="M38" s="60">
        <v>105913000</v>
      </c>
      <c r="N38" s="60">
        <v>105913000</v>
      </c>
      <c r="O38" s="60">
        <v>105913000</v>
      </c>
      <c r="P38" s="60">
        <v>105913000</v>
      </c>
      <c r="Q38" s="60">
        <v>34169042</v>
      </c>
      <c r="R38" s="60">
        <v>34169042</v>
      </c>
      <c r="S38" s="60"/>
      <c r="T38" s="60"/>
      <c r="U38" s="60"/>
      <c r="V38" s="60"/>
      <c r="W38" s="60">
        <v>34169042</v>
      </c>
      <c r="X38" s="60">
        <v>72770326</v>
      </c>
      <c r="Y38" s="60">
        <v>-38601284</v>
      </c>
      <c r="Z38" s="140">
        <v>-53.05</v>
      </c>
      <c r="AA38" s="62">
        <v>97027101</v>
      </c>
    </row>
    <row r="39" spans="1:27" ht="12.75">
      <c r="A39" s="250" t="s">
        <v>59</v>
      </c>
      <c r="B39" s="253"/>
      <c r="C39" s="168">
        <f aca="true" t="shared" si="4" ref="C39:Y39">SUM(C37:C38)</f>
        <v>124231869</v>
      </c>
      <c r="D39" s="168">
        <f>SUM(D37:D38)</f>
        <v>0</v>
      </c>
      <c r="E39" s="76">
        <f t="shared" si="4"/>
        <v>117513000</v>
      </c>
      <c r="F39" s="77">
        <f t="shared" si="4"/>
        <v>117513101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124231869</v>
      </c>
      <c r="L39" s="77">
        <f t="shared" si="4"/>
        <v>124231869</v>
      </c>
      <c r="M39" s="77">
        <f t="shared" si="4"/>
        <v>124231869</v>
      </c>
      <c r="N39" s="77">
        <f t="shared" si="4"/>
        <v>124231869</v>
      </c>
      <c r="O39" s="77">
        <f t="shared" si="4"/>
        <v>124231869</v>
      </c>
      <c r="P39" s="77">
        <f t="shared" si="4"/>
        <v>124231869</v>
      </c>
      <c r="Q39" s="77">
        <f t="shared" si="4"/>
        <v>52559847</v>
      </c>
      <c r="R39" s="77">
        <f t="shared" si="4"/>
        <v>52559847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52559847</v>
      </c>
      <c r="X39" s="77">
        <f t="shared" si="4"/>
        <v>88134826</v>
      </c>
      <c r="Y39" s="77">
        <f t="shared" si="4"/>
        <v>-35574979</v>
      </c>
      <c r="Z39" s="212">
        <f>+IF(X39&lt;&gt;0,+(Y39/X39)*100,0)</f>
        <v>-40.364269851738285</v>
      </c>
      <c r="AA39" s="79">
        <f>SUM(AA37:AA38)</f>
        <v>117513101</v>
      </c>
    </row>
    <row r="40" spans="1:27" ht="12.75">
      <c r="A40" s="250" t="s">
        <v>167</v>
      </c>
      <c r="B40" s="251"/>
      <c r="C40" s="168">
        <f aca="true" t="shared" si="5" ref="C40:Y40">+C34+C39</f>
        <v>359439397</v>
      </c>
      <c r="D40" s="168">
        <f>+D34+D39</f>
        <v>0</v>
      </c>
      <c r="E40" s="72">
        <f t="shared" si="5"/>
        <v>287020000</v>
      </c>
      <c r="F40" s="73">
        <f t="shared" si="5"/>
        <v>287019941</v>
      </c>
      <c r="G40" s="73">
        <f t="shared" si="5"/>
        <v>7493560</v>
      </c>
      <c r="H40" s="73">
        <f t="shared" si="5"/>
        <v>7493560</v>
      </c>
      <c r="I40" s="73">
        <f t="shared" si="5"/>
        <v>26944716</v>
      </c>
      <c r="J40" s="73">
        <f t="shared" si="5"/>
        <v>26944716</v>
      </c>
      <c r="K40" s="73">
        <f t="shared" si="5"/>
        <v>353467918</v>
      </c>
      <c r="L40" s="73">
        <f t="shared" si="5"/>
        <v>368158238</v>
      </c>
      <c r="M40" s="73">
        <f t="shared" si="5"/>
        <v>323774208</v>
      </c>
      <c r="N40" s="73">
        <f t="shared" si="5"/>
        <v>323774208</v>
      </c>
      <c r="O40" s="73">
        <f t="shared" si="5"/>
        <v>255027644</v>
      </c>
      <c r="P40" s="73">
        <f t="shared" si="5"/>
        <v>323774208</v>
      </c>
      <c r="Q40" s="73">
        <f t="shared" si="5"/>
        <v>189417894</v>
      </c>
      <c r="R40" s="73">
        <f t="shared" si="5"/>
        <v>189417894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189417894</v>
      </c>
      <c r="X40" s="73">
        <f t="shared" si="5"/>
        <v>215264956</v>
      </c>
      <c r="Y40" s="73">
        <f t="shared" si="5"/>
        <v>-25847062</v>
      </c>
      <c r="Z40" s="170">
        <f>+IF(X40&lt;&gt;0,+(Y40/X40)*100,0)</f>
        <v>-12.007092320219554</v>
      </c>
      <c r="AA40" s="74">
        <f>+AA34+AA39</f>
        <v>287019941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1461567450</v>
      </c>
      <c r="D42" s="257">
        <f>+D25-D40</f>
        <v>0</v>
      </c>
      <c r="E42" s="258">
        <f t="shared" si="6"/>
        <v>1623005000</v>
      </c>
      <c r="F42" s="259">
        <f t="shared" si="6"/>
        <v>1588453819</v>
      </c>
      <c r="G42" s="259">
        <f t="shared" si="6"/>
        <v>46804591</v>
      </c>
      <c r="H42" s="259">
        <f t="shared" si="6"/>
        <v>46804591</v>
      </c>
      <c r="I42" s="259">
        <f t="shared" si="6"/>
        <v>20647495</v>
      </c>
      <c r="J42" s="259">
        <f t="shared" si="6"/>
        <v>20647495</v>
      </c>
      <c r="K42" s="259">
        <f t="shared" si="6"/>
        <v>1465672043</v>
      </c>
      <c r="L42" s="259">
        <f t="shared" si="6"/>
        <v>1886648461</v>
      </c>
      <c r="M42" s="259">
        <f t="shared" si="6"/>
        <v>1929027198</v>
      </c>
      <c r="N42" s="259">
        <f t="shared" si="6"/>
        <v>1929027198</v>
      </c>
      <c r="O42" s="259">
        <f t="shared" si="6"/>
        <v>1989189109</v>
      </c>
      <c r="P42" s="259">
        <f t="shared" si="6"/>
        <v>1929027198</v>
      </c>
      <c r="Q42" s="259">
        <f t="shared" si="6"/>
        <v>1739049735</v>
      </c>
      <c r="R42" s="259">
        <f t="shared" si="6"/>
        <v>1739049735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1739049735</v>
      </c>
      <c r="X42" s="259">
        <f t="shared" si="6"/>
        <v>1191340367</v>
      </c>
      <c r="Y42" s="259">
        <f t="shared" si="6"/>
        <v>547709368</v>
      </c>
      <c r="Z42" s="260">
        <f>+IF(X42&lt;&gt;0,+(Y42/X42)*100,0)</f>
        <v>45.97421384950016</v>
      </c>
      <c r="AA42" s="261">
        <f>+AA25-AA40</f>
        <v>1588453819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1355737829</v>
      </c>
      <c r="D45" s="155"/>
      <c r="E45" s="59">
        <v>1519716000</v>
      </c>
      <c r="F45" s="60">
        <v>31864208</v>
      </c>
      <c r="G45" s="60">
        <v>46753232</v>
      </c>
      <c r="H45" s="60">
        <v>46753232</v>
      </c>
      <c r="I45" s="60">
        <v>20594001</v>
      </c>
      <c r="J45" s="60">
        <v>20594001</v>
      </c>
      <c r="K45" s="60">
        <v>1456884831</v>
      </c>
      <c r="L45" s="60">
        <v>1877861249</v>
      </c>
      <c r="M45" s="60">
        <v>1920239986</v>
      </c>
      <c r="N45" s="60">
        <v>1920239986</v>
      </c>
      <c r="O45" s="60">
        <v>1980187865</v>
      </c>
      <c r="P45" s="60">
        <v>1920239986</v>
      </c>
      <c r="Q45" s="60">
        <v>1730048491</v>
      </c>
      <c r="R45" s="60">
        <v>1730048491</v>
      </c>
      <c r="S45" s="60"/>
      <c r="T45" s="60"/>
      <c r="U45" s="60"/>
      <c r="V45" s="60"/>
      <c r="W45" s="60">
        <v>1730048491</v>
      </c>
      <c r="X45" s="60">
        <v>23898156</v>
      </c>
      <c r="Y45" s="60">
        <v>1706150335</v>
      </c>
      <c r="Z45" s="139">
        <v>7139.26</v>
      </c>
      <c r="AA45" s="62">
        <v>31864208</v>
      </c>
    </row>
    <row r="46" spans="1:27" ht="12.75">
      <c r="A46" s="249" t="s">
        <v>171</v>
      </c>
      <c r="B46" s="182"/>
      <c r="C46" s="155">
        <v>105829621</v>
      </c>
      <c r="D46" s="155"/>
      <c r="E46" s="59">
        <v>103289000</v>
      </c>
      <c r="F46" s="60">
        <v>1556589611</v>
      </c>
      <c r="G46" s="60">
        <v>51359</v>
      </c>
      <c r="H46" s="60">
        <v>51359</v>
      </c>
      <c r="I46" s="60">
        <v>53494</v>
      </c>
      <c r="J46" s="60">
        <v>53494</v>
      </c>
      <c r="K46" s="60">
        <v>8787212</v>
      </c>
      <c r="L46" s="60">
        <v>8787212</v>
      </c>
      <c r="M46" s="60">
        <v>8787212</v>
      </c>
      <c r="N46" s="60">
        <v>8787212</v>
      </c>
      <c r="O46" s="60">
        <v>9001244</v>
      </c>
      <c r="P46" s="60">
        <v>8787212</v>
      </c>
      <c r="Q46" s="60">
        <v>9001244</v>
      </c>
      <c r="R46" s="60">
        <v>9001244</v>
      </c>
      <c r="S46" s="60"/>
      <c r="T46" s="60"/>
      <c r="U46" s="60"/>
      <c r="V46" s="60"/>
      <c r="W46" s="60">
        <v>9001244</v>
      </c>
      <c r="X46" s="60">
        <v>1167442208</v>
      </c>
      <c r="Y46" s="60">
        <v>-1158440964</v>
      </c>
      <c r="Z46" s="139">
        <v>-99.23</v>
      </c>
      <c r="AA46" s="62">
        <v>1556589611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1461567450</v>
      </c>
      <c r="D48" s="217">
        <f>SUM(D45:D47)</f>
        <v>0</v>
      </c>
      <c r="E48" s="264">
        <f t="shared" si="7"/>
        <v>1623005000</v>
      </c>
      <c r="F48" s="219">
        <f t="shared" si="7"/>
        <v>1588453819</v>
      </c>
      <c r="G48" s="219">
        <f t="shared" si="7"/>
        <v>46804591</v>
      </c>
      <c r="H48" s="219">
        <f t="shared" si="7"/>
        <v>46804591</v>
      </c>
      <c r="I48" s="219">
        <f t="shared" si="7"/>
        <v>20647495</v>
      </c>
      <c r="J48" s="219">
        <f t="shared" si="7"/>
        <v>20647495</v>
      </c>
      <c r="K48" s="219">
        <f t="shared" si="7"/>
        <v>1465672043</v>
      </c>
      <c r="L48" s="219">
        <f t="shared" si="7"/>
        <v>1886648461</v>
      </c>
      <c r="M48" s="219">
        <f t="shared" si="7"/>
        <v>1929027198</v>
      </c>
      <c r="N48" s="219">
        <f t="shared" si="7"/>
        <v>1929027198</v>
      </c>
      <c r="O48" s="219">
        <f t="shared" si="7"/>
        <v>1989189109</v>
      </c>
      <c r="P48" s="219">
        <f t="shared" si="7"/>
        <v>1929027198</v>
      </c>
      <c r="Q48" s="219">
        <f t="shared" si="7"/>
        <v>1739049735</v>
      </c>
      <c r="R48" s="219">
        <f t="shared" si="7"/>
        <v>1739049735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1739049735</v>
      </c>
      <c r="X48" s="219">
        <f t="shared" si="7"/>
        <v>1191340364</v>
      </c>
      <c r="Y48" s="219">
        <f t="shared" si="7"/>
        <v>547709371</v>
      </c>
      <c r="Z48" s="265">
        <f>+IF(X48&lt;&gt;0,+(Y48/X48)*100,0)</f>
        <v>45.974214217088345</v>
      </c>
      <c r="AA48" s="232">
        <f>SUM(AA45:AA47)</f>
        <v>1588453819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142527932</v>
      </c>
      <c r="D6" s="155"/>
      <c r="E6" s="59">
        <v>341011440</v>
      </c>
      <c r="F6" s="60">
        <v>341011440</v>
      </c>
      <c r="G6" s="60">
        <v>31355989</v>
      </c>
      <c r="H6" s="60"/>
      <c r="I6" s="60">
        <v>34860101</v>
      </c>
      <c r="J6" s="60">
        <v>66216090</v>
      </c>
      <c r="K6" s="60">
        <v>30715721</v>
      </c>
      <c r="L6" s="60">
        <v>35457071</v>
      </c>
      <c r="M6" s="60">
        <v>35784216</v>
      </c>
      <c r="N6" s="60">
        <v>101957008</v>
      </c>
      <c r="O6" s="60">
        <v>34547343</v>
      </c>
      <c r="P6" s="60">
        <v>35342324</v>
      </c>
      <c r="Q6" s="60">
        <v>35365420</v>
      </c>
      <c r="R6" s="60">
        <v>105255087</v>
      </c>
      <c r="S6" s="60"/>
      <c r="T6" s="60"/>
      <c r="U6" s="60"/>
      <c r="V6" s="60"/>
      <c r="W6" s="60">
        <v>273428185</v>
      </c>
      <c r="X6" s="60">
        <v>255758580</v>
      </c>
      <c r="Y6" s="60">
        <v>17669605</v>
      </c>
      <c r="Z6" s="140">
        <v>6.91</v>
      </c>
      <c r="AA6" s="62">
        <v>341011440</v>
      </c>
    </row>
    <row r="7" spans="1:27" ht="12.75">
      <c r="A7" s="249" t="s">
        <v>32</v>
      </c>
      <c r="B7" s="182"/>
      <c r="C7" s="155">
        <v>178818983</v>
      </c>
      <c r="D7" s="155"/>
      <c r="E7" s="59">
        <v>158325615</v>
      </c>
      <c r="F7" s="60">
        <v>158325616</v>
      </c>
      <c r="G7" s="60">
        <v>13077083</v>
      </c>
      <c r="H7" s="60">
        <v>18984888</v>
      </c>
      <c r="I7" s="60">
        <v>13244908</v>
      </c>
      <c r="J7" s="60">
        <v>45306879</v>
      </c>
      <c r="K7" s="60">
        <v>9143356</v>
      </c>
      <c r="L7" s="60">
        <v>9253511</v>
      </c>
      <c r="M7" s="60">
        <v>9481127</v>
      </c>
      <c r="N7" s="60">
        <v>27877994</v>
      </c>
      <c r="O7" s="60">
        <v>9972530</v>
      </c>
      <c r="P7" s="60">
        <v>8967859</v>
      </c>
      <c r="Q7" s="60">
        <v>9540906</v>
      </c>
      <c r="R7" s="60">
        <v>28481295</v>
      </c>
      <c r="S7" s="60"/>
      <c r="T7" s="60"/>
      <c r="U7" s="60"/>
      <c r="V7" s="60"/>
      <c r="W7" s="60">
        <v>101666168</v>
      </c>
      <c r="X7" s="60">
        <v>114805962</v>
      </c>
      <c r="Y7" s="60">
        <v>-13139794</v>
      </c>
      <c r="Z7" s="140">
        <v>-11.45</v>
      </c>
      <c r="AA7" s="62">
        <v>158325616</v>
      </c>
    </row>
    <row r="8" spans="1:27" ht="12.75">
      <c r="A8" s="249" t="s">
        <v>178</v>
      </c>
      <c r="B8" s="182"/>
      <c r="C8" s="155">
        <v>59819935</v>
      </c>
      <c r="D8" s="155"/>
      <c r="E8" s="59">
        <v>59142180</v>
      </c>
      <c r="F8" s="60">
        <v>59142180</v>
      </c>
      <c r="G8" s="60">
        <v>3173104</v>
      </c>
      <c r="H8" s="60">
        <v>3160911</v>
      </c>
      <c r="I8" s="60">
        <v>49960455</v>
      </c>
      <c r="J8" s="60">
        <v>56294470</v>
      </c>
      <c r="K8" s="60">
        <v>942435</v>
      </c>
      <c r="L8" s="60">
        <v>5406840</v>
      </c>
      <c r="M8" s="60">
        <v>4026377</v>
      </c>
      <c r="N8" s="60">
        <v>10375652</v>
      </c>
      <c r="O8" s="60">
        <v>1754848</v>
      </c>
      <c r="P8" s="60">
        <v>1343197</v>
      </c>
      <c r="Q8" s="60">
        <v>867756</v>
      </c>
      <c r="R8" s="60">
        <v>3965801</v>
      </c>
      <c r="S8" s="60"/>
      <c r="T8" s="60"/>
      <c r="U8" s="60"/>
      <c r="V8" s="60"/>
      <c r="W8" s="60">
        <v>70635923</v>
      </c>
      <c r="X8" s="60">
        <v>44356635</v>
      </c>
      <c r="Y8" s="60">
        <v>26279288</v>
      </c>
      <c r="Z8" s="140">
        <v>59.25</v>
      </c>
      <c r="AA8" s="62">
        <v>59142180</v>
      </c>
    </row>
    <row r="9" spans="1:27" ht="12.75">
      <c r="A9" s="249" t="s">
        <v>179</v>
      </c>
      <c r="B9" s="182"/>
      <c r="C9" s="155">
        <v>264851545</v>
      </c>
      <c r="D9" s="155"/>
      <c r="E9" s="59">
        <v>217730004</v>
      </c>
      <c r="F9" s="60">
        <v>217740004</v>
      </c>
      <c r="G9" s="60">
        <v>20532000</v>
      </c>
      <c r="H9" s="60">
        <v>8844351</v>
      </c>
      <c r="I9" s="60"/>
      <c r="J9" s="60">
        <v>29376351</v>
      </c>
      <c r="K9" s="60">
        <v>3447913</v>
      </c>
      <c r="L9" s="60">
        <v>6704391</v>
      </c>
      <c r="M9" s="60">
        <v>58111764</v>
      </c>
      <c r="N9" s="60">
        <v>68264068</v>
      </c>
      <c r="O9" s="60">
        <v>-119</v>
      </c>
      <c r="P9" s="60">
        <v>1946891</v>
      </c>
      <c r="Q9" s="60">
        <v>75578734</v>
      </c>
      <c r="R9" s="60">
        <v>77525506</v>
      </c>
      <c r="S9" s="60"/>
      <c r="T9" s="60"/>
      <c r="U9" s="60"/>
      <c r="V9" s="60"/>
      <c r="W9" s="60">
        <v>175165925</v>
      </c>
      <c r="X9" s="60">
        <v>163297503</v>
      </c>
      <c r="Y9" s="60">
        <v>11868422</v>
      </c>
      <c r="Z9" s="140">
        <v>7.27</v>
      </c>
      <c r="AA9" s="62">
        <v>217740004</v>
      </c>
    </row>
    <row r="10" spans="1:27" ht="12.75">
      <c r="A10" s="249" t="s">
        <v>180</v>
      </c>
      <c r="B10" s="182"/>
      <c r="C10" s="155"/>
      <c r="D10" s="155"/>
      <c r="E10" s="59">
        <v>197057383</v>
      </c>
      <c r="F10" s="60">
        <v>197057005</v>
      </c>
      <c r="G10" s="60"/>
      <c r="H10" s="60"/>
      <c r="I10" s="60"/>
      <c r="J10" s="60"/>
      <c r="K10" s="60">
        <v>312</v>
      </c>
      <c r="L10" s="60">
        <v>827</v>
      </c>
      <c r="M10" s="60">
        <v>393</v>
      </c>
      <c r="N10" s="60">
        <v>1532</v>
      </c>
      <c r="O10" s="60">
        <v>55</v>
      </c>
      <c r="P10" s="60"/>
      <c r="Q10" s="60"/>
      <c r="R10" s="60">
        <v>55</v>
      </c>
      <c r="S10" s="60"/>
      <c r="T10" s="60"/>
      <c r="U10" s="60"/>
      <c r="V10" s="60"/>
      <c r="W10" s="60">
        <v>1587</v>
      </c>
      <c r="X10" s="60">
        <v>73651788</v>
      </c>
      <c r="Y10" s="60">
        <v>-73650201</v>
      </c>
      <c r="Z10" s="140">
        <v>-100</v>
      </c>
      <c r="AA10" s="62">
        <v>197057005</v>
      </c>
    </row>
    <row r="11" spans="1:27" ht="12.75">
      <c r="A11" s="249" t="s">
        <v>181</v>
      </c>
      <c r="B11" s="182"/>
      <c r="C11" s="155">
        <v>5251457</v>
      </c>
      <c r="D11" s="155"/>
      <c r="E11" s="59">
        <v>6982248</v>
      </c>
      <c r="F11" s="60">
        <v>6982248</v>
      </c>
      <c r="G11" s="60">
        <v>1173760</v>
      </c>
      <c r="H11" s="60">
        <v>1038754</v>
      </c>
      <c r="I11" s="60">
        <v>1097986</v>
      </c>
      <c r="J11" s="60">
        <v>3310500</v>
      </c>
      <c r="K11" s="60">
        <v>100714</v>
      </c>
      <c r="L11" s="60">
        <v>156637</v>
      </c>
      <c r="M11" s="60">
        <v>152596</v>
      </c>
      <c r="N11" s="60">
        <v>409947</v>
      </c>
      <c r="O11" s="60">
        <v>123134</v>
      </c>
      <c r="P11" s="60">
        <v>357409</v>
      </c>
      <c r="Q11" s="60">
        <v>748613</v>
      </c>
      <c r="R11" s="60">
        <v>1229156</v>
      </c>
      <c r="S11" s="60"/>
      <c r="T11" s="60"/>
      <c r="U11" s="60"/>
      <c r="V11" s="60"/>
      <c r="W11" s="60">
        <v>4949603</v>
      </c>
      <c r="X11" s="60">
        <v>5236686</v>
      </c>
      <c r="Y11" s="60">
        <v>-287083</v>
      </c>
      <c r="Z11" s="140">
        <v>-5.48</v>
      </c>
      <c r="AA11" s="62">
        <v>6982248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-444628399</v>
      </c>
      <c r="D14" s="155"/>
      <c r="E14" s="59">
        <v>-769195992</v>
      </c>
      <c r="F14" s="60">
        <v>-769196190</v>
      </c>
      <c r="G14" s="60">
        <v>-35969452</v>
      </c>
      <c r="H14" s="60">
        <v>47166311</v>
      </c>
      <c r="I14" s="60">
        <v>60913400</v>
      </c>
      <c r="J14" s="60">
        <v>72110259</v>
      </c>
      <c r="K14" s="60">
        <v>-47596272</v>
      </c>
      <c r="L14" s="60">
        <v>-54888721</v>
      </c>
      <c r="M14" s="60">
        <v>-158181654</v>
      </c>
      <c r="N14" s="60">
        <v>-260666647</v>
      </c>
      <c r="O14" s="60">
        <v>-51793389</v>
      </c>
      <c r="P14" s="60">
        <v>-53856605</v>
      </c>
      <c r="Q14" s="60">
        <v>-87805786</v>
      </c>
      <c r="R14" s="60">
        <v>-193455780</v>
      </c>
      <c r="S14" s="60"/>
      <c r="T14" s="60"/>
      <c r="U14" s="60"/>
      <c r="V14" s="60"/>
      <c r="W14" s="60">
        <v>-382012168</v>
      </c>
      <c r="X14" s="60">
        <v>-576896994</v>
      </c>
      <c r="Y14" s="60">
        <v>194884826</v>
      </c>
      <c r="Z14" s="140">
        <v>-33.78</v>
      </c>
      <c r="AA14" s="62">
        <v>-769196190</v>
      </c>
    </row>
    <row r="15" spans="1:27" ht="12.75">
      <c r="A15" s="249" t="s">
        <v>40</v>
      </c>
      <c r="B15" s="182"/>
      <c r="C15" s="155">
        <v>-3129629</v>
      </c>
      <c r="D15" s="155"/>
      <c r="E15" s="59">
        <v>-4285752</v>
      </c>
      <c r="F15" s="60">
        <v>-4285752</v>
      </c>
      <c r="G15" s="60"/>
      <c r="H15" s="60"/>
      <c r="I15" s="60"/>
      <c r="J15" s="60"/>
      <c r="K15" s="60"/>
      <c r="L15" s="60"/>
      <c r="M15" s="60">
        <v>-202692</v>
      </c>
      <c r="N15" s="60">
        <v>-202692</v>
      </c>
      <c r="O15" s="60"/>
      <c r="P15" s="60"/>
      <c r="Q15" s="60"/>
      <c r="R15" s="60"/>
      <c r="S15" s="60"/>
      <c r="T15" s="60"/>
      <c r="U15" s="60"/>
      <c r="V15" s="60"/>
      <c r="W15" s="60">
        <v>-202692</v>
      </c>
      <c r="X15" s="60">
        <v>-3214314</v>
      </c>
      <c r="Y15" s="60">
        <v>3011622</v>
      </c>
      <c r="Z15" s="140">
        <v>-93.69</v>
      </c>
      <c r="AA15" s="62">
        <v>-4285752</v>
      </c>
    </row>
    <row r="16" spans="1:27" ht="12.75">
      <c r="A16" s="249" t="s">
        <v>42</v>
      </c>
      <c r="B16" s="182"/>
      <c r="C16" s="155"/>
      <c r="D16" s="155"/>
      <c r="E16" s="59">
        <v>-8851056</v>
      </c>
      <c r="F16" s="60">
        <v>-8850995</v>
      </c>
      <c r="G16" s="60">
        <v>-81400</v>
      </c>
      <c r="H16" s="60">
        <v>26840</v>
      </c>
      <c r="I16" s="60">
        <v>141874</v>
      </c>
      <c r="J16" s="60">
        <v>87314</v>
      </c>
      <c r="K16" s="60">
        <v>16953666</v>
      </c>
      <c r="L16" s="60">
        <v>3643239</v>
      </c>
      <c r="M16" s="60">
        <v>-1311636</v>
      </c>
      <c r="N16" s="60">
        <v>19285269</v>
      </c>
      <c r="O16" s="60">
        <v>1967181</v>
      </c>
      <c r="P16" s="60">
        <v>2639658</v>
      </c>
      <c r="Q16" s="60">
        <v>17294685</v>
      </c>
      <c r="R16" s="60">
        <v>21901524</v>
      </c>
      <c r="S16" s="60"/>
      <c r="T16" s="60"/>
      <c r="U16" s="60"/>
      <c r="V16" s="60"/>
      <c r="W16" s="60">
        <v>41274107</v>
      </c>
      <c r="X16" s="60">
        <v>-6712542</v>
      </c>
      <c r="Y16" s="60">
        <v>47986649</v>
      </c>
      <c r="Z16" s="140">
        <v>-714.88</v>
      </c>
      <c r="AA16" s="62">
        <v>-8850995</v>
      </c>
    </row>
    <row r="17" spans="1:27" ht="12.75">
      <c r="A17" s="250" t="s">
        <v>185</v>
      </c>
      <c r="B17" s="251"/>
      <c r="C17" s="168">
        <f aca="true" t="shared" si="0" ref="C17:Y17">SUM(C6:C16)</f>
        <v>203511824</v>
      </c>
      <c r="D17" s="168">
        <f t="shared" si="0"/>
        <v>0</v>
      </c>
      <c r="E17" s="72">
        <f t="shared" si="0"/>
        <v>197916070</v>
      </c>
      <c r="F17" s="73">
        <f t="shared" si="0"/>
        <v>197925556</v>
      </c>
      <c r="G17" s="73">
        <f t="shared" si="0"/>
        <v>33261084</v>
      </c>
      <c r="H17" s="73">
        <f t="shared" si="0"/>
        <v>79222055</v>
      </c>
      <c r="I17" s="73">
        <f t="shared" si="0"/>
        <v>160218724</v>
      </c>
      <c r="J17" s="73">
        <f t="shared" si="0"/>
        <v>272701863</v>
      </c>
      <c r="K17" s="73">
        <f t="shared" si="0"/>
        <v>13707845</v>
      </c>
      <c r="L17" s="73">
        <f t="shared" si="0"/>
        <v>5733795</v>
      </c>
      <c r="M17" s="73">
        <f t="shared" si="0"/>
        <v>-52139509</v>
      </c>
      <c r="N17" s="73">
        <f t="shared" si="0"/>
        <v>-32697869</v>
      </c>
      <c r="O17" s="73">
        <f t="shared" si="0"/>
        <v>-3428417</v>
      </c>
      <c r="P17" s="73">
        <f t="shared" si="0"/>
        <v>-3259267</v>
      </c>
      <c r="Q17" s="73">
        <f t="shared" si="0"/>
        <v>51590328</v>
      </c>
      <c r="R17" s="73">
        <f t="shared" si="0"/>
        <v>44902644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284906638</v>
      </c>
      <c r="X17" s="73">
        <f t="shared" si="0"/>
        <v>70283304</v>
      </c>
      <c r="Y17" s="73">
        <f t="shared" si="0"/>
        <v>214623334</v>
      </c>
      <c r="Z17" s="170">
        <f>+IF(X17&lt;&gt;0,+(Y17/X17)*100,0)</f>
        <v>305.3688739504904</v>
      </c>
      <c r="AA17" s="74">
        <f>SUM(AA6:AA16)</f>
        <v>197925556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804000</v>
      </c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>
        <v>804000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804000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-103176258</v>
      </c>
      <c r="D26" s="155"/>
      <c r="E26" s="59">
        <v>-231642775</v>
      </c>
      <c r="F26" s="60">
        <v>-231643000</v>
      </c>
      <c r="G26" s="60"/>
      <c r="H26" s="60"/>
      <c r="I26" s="60"/>
      <c r="J26" s="60"/>
      <c r="K26" s="60">
        <v>-4227156</v>
      </c>
      <c r="L26" s="60">
        <v>-8966752</v>
      </c>
      <c r="M26" s="60">
        <v>-11949293</v>
      </c>
      <c r="N26" s="60">
        <v>-25143201</v>
      </c>
      <c r="O26" s="60">
        <v>-5374935</v>
      </c>
      <c r="P26" s="60">
        <v>-7345516</v>
      </c>
      <c r="Q26" s="60">
        <v>-7091694</v>
      </c>
      <c r="R26" s="60">
        <v>-19812145</v>
      </c>
      <c r="S26" s="60"/>
      <c r="T26" s="60"/>
      <c r="U26" s="60"/>
      <c r="V26" s="60"/>
      <c r="W26" s="60">
        <v>-44955346</v>
      </c>
      <c r="X26" s="60">
        <v>-94611582</v>
      </c>
      <c r="Y26" s="60">
        <v>49656236</v>
      </c>
      <c r="Z26" s="140">
        <v>-52.48</v>
      </c>
      <c r="AA26" s="62">
        <v>-231643000</v>
      </c>
    </row>
    <row r="27" spans="1:27" ht="12.75">
      <c r="A27" s="250" t="s">
        <v>192</v>
      </c>
      <c r="B27" s="251"/>
      <c r="C27" s="168">
        <f aca="true" t="shared" si="1" ref="C27:Y27">SUM(C21:C26)</f>
        <v>-103176258</v>
      </c>
      <c r="D27" s="168">
        <f>SUM(D21:D26)</f>
        <v>0</v>
      </c>
      <c r="E27" s="72">
        <f t="shared" si="1"/>
        <v>-230838775</v>
      </c>
      <c r="F27" s="73">
        <f t="shared" si="1"/>
        <v>-230839000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-4227156</v>
      </c>
      <c r="L27" s="73">
        <f t="shared" si="1"/>
        <v>-8966752</v>
      </c>
      <c r="M27" s="73">
        <f t="shared" si="1"/>
        <v>-11949293</v>
      </c>
      <c r="N27" s="73">
        <f t="shared" si="1"/>
        <v>-25143201</v>
      </c>
      <c r="O27" s="73">
        <f t="shared" si="1"/>
        <v>-5374935</v>
      </c>
      <c r="P27" s="73">
        <f t="shared" si="1"/>
        <v>-7345516</v>
      </c>
      <c r="Q27" s="73">
        <f t="shared" si="1"/>
        <v>-7091694</v>
      </c>
      <c r="R27" s="73">
        <f t="shared" si="1"/>
        <v>-19812145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-44955346</v>
      </c>
      <c r="X27" s="73">
        <f t="shared" si="1"/>
        <v>-94611582</v>
      </c>
      <c r="Y27" s="73">
        <f t="shared" si="1"/>
        <v>49656236</v>
      </c>
      <c r="Z27" s="170">
        <f>+IF(X27&lt;&gt;0,+(Y27/X27)*100,0)</f>
        <v>-52.48431000762677</v>
      </c>
      <c r="AA27" s="74">
        <f>SUM(AA21:AA26)</f>
        <v>-230839000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599998</v>
      </c>
      <c r="F33" s="60">
        <v>599998</v>
      </c>
      <c r="G33" s="60"/>
      <c r="H33" s="159"/>
      <c r="I33" s="159"/>
      <c r="J33" s="159"/>
      <c r="K33" s="60">
        <v>102247</v>
      </c>
      <c r="L33" s="60">
        <v>33719</v>
      </c>
      <c r="M33" s="60">
        <v>-133040</v>
      </c>
      <c r="N33" s="60">
        <v>2926</v>
      </c>
      <c r="O33" s="159">
        <v>12694</v>
      </c>
      <c r="P33" s="159">
        <v>-173023</v>
      </c>
      <c r="Q33" s="159">
        <v>227468</v>
      </c>
      <c r="R33" s="60">
        <v>67139</v>
      </c>
      <c r="S33" s="60"/>
      <c r="T33" s="60"/>
      <c r="U33" s="60"/>
      <c r="V33" s="159"/>
      <c r="W33" s="159">
        <v>70065</v>
      </c>
      <c r="X33" s="159">
        <v>429665</v>
      </c>
      <c r="Y33" s="60">
        <v>-359600</v>
      </c>
      <c r="Z33" s="140">
        <v>-83.69</v>
      </c>
      <c r="AA33" s="62">
        <v>599998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-6778476</v>
      </c>
      <c r="D35" s="155"/>
      <c r="E35" s="59">
        <v>-7728070</v>
      </c>
      <c r="F35" s="60">
        <v>-7728070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-4481380</v>
      </c>
      <c r="Y35" s="60">
        <v>4481380</v>
      </c>
      <c r="Z35" s="140">
        <v>-100</v>
      </c>
      <c r="AA35" s="62">
        <v>-7728070</v>
      </c>
    </row>
    <row r="36" spans="1:27" ht="12.75">
      <c r="A36" s="250" t="s">
        <v>198</v>
      </c>
      <c r="B36" s="251"/>
      <c r="C36" s="168">
        <f aca="true" t="shared" si="2" ref="C36:Y36">SUM(C31:C35)</f>
        <v>-6778476</v>
      </c>
      <c r="D36" s="168">
        <f>SUM(D31:D35)</f>
        <v>0</v>
      </c>
      <c r="E36" s="72">
        <f t="shared" si="2"/>
        <v>-7128072</v>
      </c>
      <c r="F36" s="73">
        <f t="shared" si="2"/>
        <v>-7128072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102247</v>
      </c>
      <c r="L36" s="73">
        <f t="shared" si="2"/>
        <v>33719</v>
      </c>
      <c r="M36" s="73">
        <f t="shared" si="2"/>
        <v>-133040</v>
      </c>
      <c r="N36" s="73">
        <f t="shared" si="2"/>
        <v>2926</v>
      </c>
      <c r="O36" s="73">
        <f t="shared" si="2"/>
        <v>12694</v>
      </c>
      <c r="P36" s="73">
        <f t="shared" si="2"/>
        <v>-173023</v>
      </c>
      <c r="Q36" s="73">
        <f t="shared" si="2"/>
        <v>227468</v>
      </c>
      <c r="R36" s="73">
        <f t="shared" si="2"/>
        <v>67139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70065</v>
      </c>
      <c r="X36" s="73">
        <f t="shared" si="2"/>
        <v>-4051715</v>
      </c>
      <c r="Y36" s="73">
        <f t="shared" si="2"/>
        <v>4121780</v>
      </c>
      <c r="Z36" s="170">
        <f>+IF(X36&lt;&gt;0,+(Y36/X36)*100,0)</f>
        <v>-101.72926772983786</v>
      </c>
      <c r="AA36" s="74">
        <f>SUM(AA31:AA35)</f>
        <v>-7128072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93557090</v>
      </c>
      <c r="D38" s="153">
        <f>+D17+D27+D36</f>
        <v>0</v>
      </c>
      <c r="E38" s="99">
        <f t="shared" si="3"/>
        <v>-40050777</v>
      </c>
      <c r="F38" s="100">
        <f t="shared" si="3"/>
        <v>-40041516</v>
      </c>
      <c r="G38" s="100">
        <f t="shared" si="3"/>
        <v>33261084</v>
      </c>
      <c r="H38" s="100">
        <f t="shared" si="3"/>
        <v>79222055</v>
      </c>
      <c r="I38" s="100">
        <f t="shared" si="3"/>
        <v>160218724</v>
      </c>
      <c r="J38" s="100">
        <f t="shared" si="3"/>
        <v>272701863</v>
      </c>
      <c r="K38" s="100">
        <f t="shared" si="3"/>
        <v>9582936</v>
      </c>
      <c r="L38" s="100">
        <f t="shared" si="3"/>
        <v>-3199238</v>
      </c>
      <c r="M38" s="100">
        <f t="shared" si="3"/>
        <v>-64221842</v>
      </c>
      <c r="N38" s="100">
        <f t="shared" si="3"/>
        <v>-57838144</v>
      </c>
      <c r="O38" s="100">
        <f t="shared" si="3"/>
        <v>-8790658</v>
      </c>
      <c r="P38" s="100">
        <f t="shared" si="3"/>
        <v>-10777806</v>
      </c>
      <c r="Q38" s="100">
        <f t="shared" si="3"/>
        <v>44726102</v>
      </c>
      <c r="R38" s="100">
        <f t="shared" si="3"/>
        <v>25157638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240021357</v>
      </c>
      <c r="X38" s="100">
        <f t="shared" si="3"/>
        <v>-28379993</v>
      </c>
      <c r="Y38" s="100">
        <f t="shared" si="3"/>
        <v>268401350</v>
      </c>
      <c r="Z38" s="137">
        <f>+IF(X38&lt;&gt;0,+(Y38/X38)*100,0)</f>
        <v>-945.741424249118</v>
      </c>
      <c r="AA38" s="102">
        <f>+AA17+AA27+AA36</f>
        <v>-40041516</v>
      </c>
    </row>
    <row r="39" spans="1:27" ht="12.75">
      <c r="A39" s="249" t="s">
        <v>200</v>
      </c>
      <c r="B39" s="182"/>
      <c r="C39" s="153"/>
      <c r="D39" s="153"/>
      <c r="E39" s="99">
        <v>91721000</v>
      </c>
      <c r="F39" s="100">
        <v>93557090</v>
      </c>
      <c r="G39" s="100">
        <v>87141635</v>
      </c>
      <c r="H39" s="100">
        <v>120402719</v>
      </c>
      <c r="I39" s="100">
        <v>199624774</v>
      </c>
      <c r="J39" s="100">
        <v>87141635</v>
      </c>
      <c r="K39" s="100">
        <v>359843498</v>
      </c>
      <c r="L39" s="100">
        <v>369426434</v>
      </c>
      <c r="M39" s="100">
        <v>366227196</v>
      </c>
      <c r="N39" s="100">
        <v>359843498</v>
      </c>
      <c r="O39" s="100">
        <v>302005354</v>
      </c>
      <c r="P39" s="100">
        <v>293214696</v>
      </c>
      <c r="Q39" s="100">
        <v>282436890</v>
      </c>
      <c r="R39" s="100">
        <v>302005354</v>
      </c>
      <c r="S39" s="100"/>
      <c r="T39" s="100"/>
      <c r="U39" s="100"/>
      <c r="V39" s="100"/>
      <c r="W39" s="100">
        <v>87141635</v>
      </c>
      <c r="X39" s="100">
        <v>93557090</v>
      </c>
      <c r="Y39" s="100">
        <v>-6415455</v>
      </c>
      <c r="Z39" s="137">
        <v>-6.86</v>
      </c>
      <c r="AA39" s="102">
        <v>93557090</v>
      </c>
    </row>
    <row r="40" spans="1:27" ht="12.75">
      <c r="A40" s="269" t="s">
        <v>201</v>
      </c>
      <c r="B40" s="256"/>
      <c r="C40" s="257">
        <v>93557090</v>
      </c>
      <c r="D40" s="257"/>
      <c r="E40" s="258">
        <v>51670222</v>
      </c>
      <c r="F40" s="259">
        <v>53515573</v>
      </c>
      <c r="G40" s="259">
        <v>120402719</v>
      </c>
      <c r="H40" s="259">
        <v>199624774</v>
      </c>
      <c r="I40" s="259">
        <v>359843498</v>
      </c>
      <c r="J40" s="259">
        <v>359843498</v>
      </c>
      <c r="K40" s="259">
        <v>369426434</v>
      </c>
      <c r="L40" s="259">
        <v>366227196</v>
      </c>
      <c r="M40" s="259">
        <v>302005354</v>
      </c>
      <c r="N40" s="259">
        <v>302005354</v>
      </c>
      <c r="O40" s="259">
        <v>293214696</v>
      </c>
      <c r="P40" s="259">
        <v>282436890</v>
      </c>
      <c r="Q40" s="259">
        <v>327162992</v>
      </c>
      <c r="R40" s="259">
        <v>327162992</v>
      </c>
      <c r="S40" s="259"/>
      <c r="T40" s="259"/>
      <c r="U40" s="259"/>
      <c r="V40" s="259"/>
      <c r="W40" s="259">
        <v>327162992</v>
      </c>
      <c r="X40" s="259">
        <v>65177096</v>
      </c>
      <c r="Y40" s="259">
        <v>261985896</v>
      </c>
      <c r="Z40" s="260">
        <v>401.96</v>
      </c>
      <c r="AA40" s="261">
        <v>53515573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104954274</v>
      </c>
      <c r="D5" s="200">
        <f t="shared" si="0"/>
        <v>0</v>
      </c>
      <c r="E5" s="106">
        <f t="shared" si="0"/>
        <v>120923185</v>
      </c>
      <c r="F5" s="106">
        <f t="shared" si="0"/>
        <v>120923185</v>
      </c>
      <c r="G5" s="106">
        <f t="shared" si="0"/>
        <v>1569201</v>
      </c>
      <c r="H5" s="106">
        <f t="shared" si="0"/>
        <v>17475998</v>
      </c>
      <c r="I5" s="106">
        <f t="shared" si="0"/>
        <v>442860</v>
      </c>
      <c r="J5" s="106">
        <f t="shared" si="0"/>
        <v>19488059</v>
      </c>
      <c r="K5" s="106">
        <f t="shared" si="0"/>
        <v>4629256</v>
      </c>
      <c r="L5" s="106">
        <f t="shared" si="0"/>
        <v>10222097</v>
      </c>
      <c r="M5" s="106">
        <f t="shared" si="0"/>
        <v>11949293</v>
      </c>
      <c r="N5" s="106">
        <f t="shared" si="0"/>
        <v>26800646</v>
      </c>
      <c r="O5" s="106">
        <f t="shared" si="0"/>
        <v>5233829</v>
      </c>
      <c r="P5" s="106">
        <f t="shared" si="0"/>
        <v>5233829</v>
      </c>
      <c r="Q5" s="106">
        <f t="shared" si="0"/>
        <v>0</v>
      </c>
      <c r="R5" s="106">
        <f t="shared" si="0"/>
        <v>10467658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56756363</v>
      </c>
      <c r="X5" s="106">
        <f t="shared" si="0"/>
        <v>90692389</v>
      </c>
      <c r="Y5" s="106">
        <f t="shared" si="0"/>
        <v>-33936026</v>
      </c>
      <c r="Z5" s="201">
        <f>+IF(X5&lt;&gt;0,+(Y5/X5)*100,0)</f>
        <v>-37.41882463808512</v>
      </c>
      <c r="AA5" s="199">
        <f>SUM(AA11:AA18)</f>
        <v>120923185</v>
      </c>
    </row>
    <row r="6" spans="1:27" ht="12.75">
      <c r="A6" s="291" t="s">
        <v>205</v>
      </c>
      <c r="B6" s="142"/>
      <c r="C6" s="62">
        <v>46662843</v>
      </c>
      <c r="D6" s="156"/>
      <c r="E6" s="60">
        <v>21362350</v>
      </c>
      <c r="F6" s="60">
        <v>21362350</v>
      </c>
      <c r="G6" s="60">
        <v>50000</v>
      </c>
      <c r="H6" s="60">
        <v>4662551</v>
      </c>
      <c r="I6" s="60">
        <v>380807</v>
      </c>
      <c r="J6" s="60">
        <v>5093358</v>
      </c>
      <c r="K6" s="60">
        <v>2650760</v>
      </c>
      <c r="L6" s="60">
        <v>1833588</v>
      </c>
      <c r="M6" s="60">
        <v>1562338</v>
      </c>
      <c r="N6" s="60">
        <v>6046686</v>
      </c>
      <c r="O6" s="60">
        <v>640227</v>
      </c>
      <c r="P6" s="60">
        <v>640227</v>
      </c>
      <c r="Q6" s="60"/>
      <c r="R6" s="60">
        <v>1280454</v>
      </c>
      <c r="S6" s="60"/>
      <c r="T6" s="60"/>
      <c r="U6" s="60"/>
      <c r="V6" s="60"/>
      <c r="W6" s="60">
        <v>12420498</v>
      </c>
      <c r="X6" s="60">
        <v>16021763</v>
      </c>
      <c r="Y6" s="60">
        <v>-3601265</v>
      </c>
      <c r="Z6" s="140">
        <v>-22.48</v>
      </c>
      <c r="AA6" s="155">
        <v>21362350</v>
      </c>
    </row>
    <row r="7" spans="1:27" ht="12.75">
      <c r="A7" s="291" t="s">
        <v>206</v>
      </c>
      <c r="B7" s="142"/>
      <c r="C7" s="62"/>
      <c r="D7" s="156"/>
      <c r="E7" s="60">
        <v>22425000</v>
      </c>
      <c r="F7" s="60">
        <v>22425000</v>
      </c>
      <c r="G7" s="60"/>
      <c r="H7" s="60">
        <v>5486049</v>
      </c>
      <c r="I7" s="60">
        <v>44604</v>
      </c>
      <c r="J7" s="60">
        <v>5530653</v>
      </c>
      <c r="K7" s="60">
        <v>245970</v>
      </c>
      <c r="L7" s="60">
        <v>548496</v>
      </c>
      <c r="M7" s="60">
        <v>4855024</v>
      </c>
      <c r="N7" s="60">
        <v>5649490</v>
      </c>
      <c r="O7" s="60"/>
      <c r="P7" s="60"/>
      <c r="Q7" s="60"/>
      <c r="R7" s="60"/>
      <c r="S7" s="60"/>
      <c r="T7" s="60"/>
      <c r="U7" s="60"/>
      <c r="V7" s="60"/>
      <c r="W7" s="60">
        <v>11180143</v>
      </c>
      <c r="X7" s="60">
        <v>16818750</v>
      </c>
      <c r="Y7" s="60">
        <v>-5638607</v>
      </c>
      <c r="Z7" s="140">
        <v>-33.53</v>
      </c>
      <c r="AA7" s="155">
        <v>22425000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23401903</v>
      </c>
      <c r="D10" s="156"/>
      <c r="E10" s="60">
        <v>7500000</v>
      </c>
      <c r="F10" s="60">
        <v>7500000</v>
      </c>
      <c r="G10" s="60"/>
      <c r="H10" s="60">
        <v>1240887</v>
      </c>
      <c r="I10" s="60"/>
      <c r="J10" s="60">
        <v>1240887</v>
      </c>
      <c r="K10" s="60">
        <v>630122</v>
      </c>
      <c r="L10" s="60">
        <v>607351</v>
      </c>
      <c r="M10" s="60">
        <v>3049080</v>
      </c>
      <c r="N10" s="60">
        <v>4286553</v>
      </c>
      <c r="O10" s="60"/>
      <c r="P10" s="60"/>
      <c r="Q10" s="60"/>
      <c r="R10" s="60"/>
      <c r="S10" s="60"/>
      <c r="T10" s="60"/>
      <c r="U10" s="60"/>
      <c r="V10" s="60"/>
      <c r="W10" s="60">
        <v>5527440</v>
      </c>
      <c r="X10" s="60">
        <v>5625000</v>
      </c>
      <c r="Y10" s="60">
        <v>-97560</v>
      </c>
      <c r="Z10" s="140">
        <v>-1.73</v>
      </c>
      <c r="AA10" s="155">
        <v>7500000</v>
      </c>
    </row>
    <row r="11" spans="1:27" ht="12.75">
      <c r="A11" s="292" t="s">
        <v>210</v>
      </c>
      <c r="B11" s="142"/>
      <c r="C11" s="293">
        <f aca="true" t="shared" si="1" ref="C11:Y11">SUM(C6:C10)</f>
        <v>70064746</v>
      </c>
      <c r="D11" s="294">
        <f t="shared" si="1"/>
        <v>0</v>
      </c>
      <c r="E11" s="295">
        <f t="shared" si="1"/>
        <v>51287350</v>
      </c>
      <c r="F11" s="295">
        <f t="shared" si="1"/>
        <v>51287350</v>
      </c>
      <c r="G11" s="295">
        <f t="shared" si="1"/>
        <v>50000</v>
      </c>
      <c r="H11" s="295">
        <f t="shared" si="1"/>
        <v>11389487</v>
      </c>
      <c r="I11" s="295">
        <f t="shared" si="1"/>
        <v>425411</v>
      </c>
      <c r="J11" s="295">
        <f t="shared" si="1"/>
        <v>11864898</v>
      </c>
      <c r="K11" s="295">
        <f t="shared" si="1"/>
        <v>3526852</v>
      </c>
      <c r="L11" s="295">
        <f t="shared" si="1"/>
        <v>2989435</v>
      </c>
      <c r="M11" s="295">
        <f t="shared" si="1"/>
        <v>9466442</v>
      </c>
      <c r="N11" s="295">
        <f t="shared" si="1"/>
        <v>15982729</v>
      </c>
      <c r="O11" s="295">
        <f t="shared" si="1"/>
        <v>640227</v>
      </c>
      <c r="P11" s="295">
        <f t="shared" si="1"/>
        <v>640227</v>
      </c>
      <c r="Q11" s="295">
        <f t="shared" si="1"/>
        <v>0</v>
      </c>
      <c r="R11" s="295">
        <f t="shared" si="1"/>
        <v>1280454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29128081</v>
      </c>
      <c r="X11" s="295">
        <f t="shared" si="1"/>
        <v>38465513</v>
      </c>
      <c r="Y11" s="295">
        <f t="shared" si="1"/>
        <v>-9337432</v>
      </c>
      <c r="Z11" s="296">
        <f>+IF(X11&lt;&gt;0,+(Y11/X11)*100,0)</f>
        <v>-24.274814689199648</v>
      </c>
      <c r="AA11" s="297">
        <f>SUM(AA6:AA10)</f>
        <v>51287350</v>
      </c>
    </row>
    <row r="12" spans="1:27" ht="12.75">
      <c r="A12" s="298" t="s">
        <v>211</v>
      </c>
      <c r="B12" s="136"/>
      <c r="C12" s="62">
        <v>30116761</v>
      </c>
      <c r="D12" s="156"/>
      <c r="E12" s="60">
        <v>41900000</v>
      </c>
      <c r="F12" s="60">
        <v>41900000</v>
      </c>
      <c r="G12" s="60">
        <v>1519201</v>
      </c>
      <c r="H12" s="60">
        <v>5971981</v>
      </c>
      <c r="I12" s="60">
        <v>17449</v>
      </c>
      <c r="J12" s="60">
        <v>7508631</v>
      </c>
      <c r="K12" s="60">
        <v>1080429</v>
      </c>
      <c r="L12" s="60">
        <v>6179905</v>
      </c>
      <c r="M12" s="60">
        <v>1703679</v>
      </c>
      <c r="N12" s="60">
        <v>8964013</v>
      </c>
      <c r="O12" s="60">
        <v>4593602</v>
      </c>
      <c r="P12" s="60">
        <v>4593602</v>
      </c>
      <c r="Q12" s="60"/>
      <c r="R12" s="60">
        <v>9187204</v>
      </c>
      <c r="S12" s="60"/>
      <c r="T12" s="60"/>
      <c r="U12" s="60"/>
      <c r="V12" s="60"/>
      <c r="W12" s="60">
        <v>25659848</v>
      </c>
      <c r="X12" s="60">
        <v>31425000</v>
      </c>
      <c r="Y12" s="60">
        <v>-5765152</v>
      </c>
      <c r="Z12" s="140">
        <v>-18.35</v>
      </c>
      <c r="AA12" s="155">
        <v>41900000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4766717</v>
      </c>
      <c r="D15" s="156"/>
      <c r="E15" s="60">
        <v>27735835</v>
      </c>
      <c r="F15" s="60">
        <v>27735835</v>
      </c>
      <c r="G15" s="60"/>
      <c r="H15" s="60">
        <v>114530</v>
      </c>
      <c r="I15" s="60"/>
      <c r="J15" s="60">
        <v>114530</v>
      </c>
      <c r="K15" s="60">
        <v>21975</v>
      </c>
      <c r="L15" s="60">
        <v>1052757</v>
      </c>
      <c r="M15" s="60">
        <v>779172</v>
      </c>
      <c r="N15" s="60">
        <v>1853904</v>
      </c>
      <c r="O15" s="60"/>
      <c r="P15" s="60"/>
      <c r="Q15" s="60"/>
      <c r="R15" s="60"/>
      <c r="S15" s="60"/>
      <c r="T15" s="60"/>
      <c r="U15" s="60"/>
      <c r="V15" s="60"/>
      <c r="W15" s="60">
        <v>1968434</v>
      </c>
      <c r="X15" s="60">
        <v>20801876</v>
      </c>
      <c r="Y15" s="60">
        <v>-18833442</v>
      </c>
      <c r="Z15" s="140">
        <v>-90.54</v>
      </c>
      <c r="AA15" s="155">
        <v>27735835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6050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11865000</v>
      </c>
      <c r="F20" s="100">
        <f t="shared" si="2"/>
        <v>11865000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8898750</v>
      </c>
      <c r="Y20" s="100">
        <f t="shared" si="2"/>
        <v>-8898750</v>
      </c>
      <c r="Z20" s="137">
        <f>+IF(X20&lt;&gt;0,+(Y20/X20)*100,0)</f>
        <v>-100</v>
      </c>
      <c r="AA20" s="153">
        <f>SUM(AA26:AA33)</f>
        <v>11865000</v>
      </c>
    </row>
    <row r="21" spans="1:27" ht="12.75">
      <c r="A21" s="291" t="s">
        <v>205</v>
      </c>
      <c r="B21" s="142"/>
      <c r="C21" s="62"/>
      <c r="D21" s="156"/>
      <c r="E21" s="60">
        <v>9700000</v>
      </c>
      <c r="F21" s="60">
        <v>9700000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7275000</v>
      </c>
      <c r="Y21" s="60">
        <v>-7275000</v>
      </c>
      <c r="Z21" s="140">
        <v>-100</v>
      </c>
      <c r="AA21" s="155">
        <v>9700000</v>
      </c>
    </row>
    <row r="22" spans="1:27" ht="12.75">
      <c r="A22" s="291" t="s">
        <v>206</v>
      </c>
      <c r="B22" s="142"/>
      <c r="C22" s="62"/>
      <c r="D22" s="156"/>
      <c r="E22" s="60">
        <v>1665000</v>
      </c>
      <c r="F22" s="60">
        <v>1665000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1248750</v>
      </c>
      <c r="Y22" s="60">
        <v>-1248750</v>
      </c>
      <c r="Z22" s="140">
        <v>-100</v>
      </c>
      <c r="AA22" s="155">
        <v>1665000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>
        <v>500000</v>
      </c>
      <c r="F24" s="60">
        <v>500000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375000</v>
      </c>
      <c r="Y24" s="60">
        <v>-375000</v>
      </c>
      <c r="Z24" s="140">
        <v>-100</v>
      </c>
      <c r="AA24" s="155">
        <v>500000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11865000</v>
      </c>
      <c r="F26" s="295">
        <f t="shared" si="3"/>
        <v>11865000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8898750</v>
      </c>
      <c r="Y26" s="295">
        <f t="shared" si="3"/>
        <v>-8898750</v>
      </c>
      <c r="Z26" s="296">
        <f>+IF(X26&lt;&gt;0,+(Y26/X26)*100,0)</f>
        <v>-100</v>
      </c>
      <c r="AA26" s="297">
        <f>SUM(AA21:AA25)</f>
        <v>11865000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46662843</v>
      </c>
      <c r="D36" s="156">
        <f t="shared" si="4"/>
        <v>0</v>
      </c>
      <c r="E36" s="60">
        <f t="shared" si="4"/>
        <v>31062350</v>
      </c>
      <c r="F36" s="60">
        <f t="shared" si="4"/>
        <v>31062350</v>
      </c>
      <c r="G36" s="60">
        <f t="shared" si="4"/>
        <v>50000</v>
      </c>
      <c r="H36" s="60">
        <f t="shared" si="4"/>
        <v>4662551</v>
      </c>
      <c r="I36" s="60">
        <f t="shared" si="4"/>
        <v>380807</v>
      </c>
      <c r="J36" s="60">
        <f t="shared" si="4"/>
        <v>5093358</v>
      </c>
      <c r="K36" s="60">
        <f t="shared" si="4"/>
        <v>2650760</v>
      </c>
      <c r="L36" s="60">
        <f t="shared" si="4"/>
        <v>1833588</v>
      </c>
      <c r="M36" s="60">
        <f t="shared" si="4"/>
        <v>1562338</v>
      </c>
      <c r="N36" s="60">
        <f t="shared" si="4"/>
        <v>6046686</v>
      </c>
      <c r="O36" s="60">
        <f t="shared" si="4"/>
        <v>640227</v>
      </c>
      <c r="P36" s="60">
        <f t="shared" si="4"/>
        <v>640227</v>
      </c>
      <c r="Q36" s="60">
        <f t="shared" si="4"/>
        <v>0</v>
      </c>
      <c r="R36" s="60">
        <f t="shared" si="4"/>
        <v>1280454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12420498</v>
      </c>
      <c r="X36" s="60">
        <f t="shared" si="4"/>
        <v>23296763</v>
      </c>
      <c r="Y36" s="60">
        <f t="shared" si="4"/>
        <v>-10876265</v>
      </c>
      <c r="Z36" s="140">
        <f aca="true" t="shared" si="5" ref="Z36:Z49">+IF(X36&lt;&gt;0,+(Y36/X36)*100,0)</f>
        <v>-46.68573483792577</v>
      </c>
      <c r="AA36" s="155">
        <f>AA6+AA21</f>
        <v>31062350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24090000</v>
      </c>
      <c r="F37" s="60">
        <f t="shared" si="4"/>
        <v>24090000</v>
      </c>
      <c r="G37" s="60">
        <f t="shared" si="4"/>
        <v>0</v>
      </c>
      <c r="H37" s="60">
        <f t="shared" si="4"/>
        <v>5486049</v>
      </c>
      <c r="I37" s="60">
        <f t="shared" si="4"/>
        <v>44604</v>
      </c>
      <c r="J37" s="60">
        <f t="shared" si="4"/>
        <v>5530653</v>
      </c>
      <c r="K37" s="60">
        <f t="shared" si="4"/>
        <v>245970</v>
      </c>
      <c r="L37" s="60">
        <f t="shared" si="4"/>
        <v>548496</v>
      </c>
      <c r="M37" s="60">
        <f t="shared" si="4"/>
        <v>4855024</v>
      </c>
      <c r="N37" s="60">
        <f t="shared" si="4"/>
        <v>5649490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11180143</v>
      </c>
      <c r="X37" s="60">
        <f t="shared" si="4"/>
        <v>18067500</v>
      </c>
      <c r="Y37" s="60">
        <f t="shared" si="4"/>
        <v>-6887357</v>
      </c>
      <c r="Z37" s="140">
        <f t="shared" si="5"/>
        <v>-38.12014390480144</v>
      </c>
      <c r="AA37" s="155">
        <f>AA7+AA22</f>
        <v>24090000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</v>
      </c>
      <c r="F39" s="60">
        <f t="shared" si="4"/>
        <v>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375000</v>
      </c>
      <c r="Y39" s="60">
        <f t="shared" si="4"/>
        <v>-375000</v>
      </c>
      <c r="Z39" s="140">
        <f t="shared" si="5"/>
        <v>-100</v>
      </c>
      <c r="AA39" s="155">
        <f>AA9+AA24</f>
        <v>500000</v>
      </c>
    </row>
    <row r="40" spans="1:27" ht="12.75">
      <c r="A40" s="291" t="s">
        <v>209</v>
      </c>
      <c r="B40" s="142"/>
      <c r="C40" s="62">
        <f t="shared" si="4"/>
        <v>23401903</v>
      </c>
      <c r="D40" s="156">
        <f t="shared" si="4"/>
        <v>0</v>
      </c>
      <c r="E40" s="60">
        <f t="shared" si="4"/>
        <v>7500000</v>
      </c>
      <c r="F40" s="60">
        <f t="shared" si="4"/>
        <v>7500000</v>
      </c>
      <c r="G40" s="60">
        <f t="shared" si="4"/>
        <v>0</v>
      </c>
      <c r="H40" s="60">
        <f t="shared" si="4"/>
        <v>1240887</v>
      </c>
      <c r="I40" s="60">
        <f t="shared" si="4"/>
        <v>0</v>
      </c>
      <c r="J40" s="60">
        <f t="shared" si="4"/>
        <v>1240887</v>
      </c>
      <c r="K40" s="60">
        <f t="shared" si="4"/>
        <v>630122</v>
      </c>
      <c r="L40" s="60">
        <f t="shared" si="4"/>
        <v>607351</v>
      </c>
      <c r="M40" s="60">
        <f t="shared" si="4"/>
        <v>3049080</v>
      </c>
      <c r="N40" s="60">
        <f t="shared" si="4"/>
        <v>4286553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5527440</v>
      </c>
      <c r="X40" s="60">
        <f t="shared" si="4"/>
        <v>5625000</v>
      </c>
      <c r="Y40" s="60">
        <f t="shared" si="4"/>
        <v>-97560</v>
      </c>
      <c r="Z40" s="140">
        <f t="shared" si="5"/>
        <v>-1.7344</v>
      </c>
      <c r="AA40" s="155">
        <f>AA10+AA25</f>
        <v>7500000</v>
      </c>
    </row>
    <row r="41" spans="1:27" ht="12.75">
      <c r="A41" s="292" t="s">
        <v>210</v>
      </c>
      <c r="B41" s="142"/>
      <c r="C41" s="293">
        <f aca="true" t="shared" si="6" ref="C41:Y41">SUM(C36:C40)</f>
        <v>70064746</v>
      </c>
      <c r="D41" s="294">
        <f t="shared" si="6"/>
        <v>0</v>
      </c>
      <c r="E41" s="295">
        <f t="shared" si="6"/>
        <v>63152350</v>
      </c>
      <c r="F41" s="295">
        <f t="shared" si="6"/>
        <v>63152350</v>
      </c>
      <c r="G41" s="295">
        <f t="shared" si="6"/>
        <v>50000</v>
      </c>
      <c r="H41" s="295">
        <f t="shared" si="6"/>
        <v>11389487</v>
      </c>
      <c r="I41" s="295">
        <f t="shared" si="6"/>
        <v>425411</v>
      </c>
      <c r="J41" s="295">
        <f t="shared" si="6"/>
        <v>11864898</v>
      </c>
      <c r="K41" s="295">
        <f t="shared" si="6"/>
        <v>3526852</v>
      </c>
      <c r="L41" s="295">
        <f t="shared" si="6"/>
        <v>2989435</v>
      </c>
      <c r="M41" s="295">
        <f t="shared" si="6"/>
        <v>9466442</v>
      </c>
      <c r="N41" s="295">
        <f t="shared" si="6"/>
        <v>15982729</v>
      </c>
      <c r="O41" s="295">
        <f t="shared" si="6"/>
        <v>640227</v>
      </c>
      <c r="P41" s="295">
        <f t="shared" si="6"/>
        <v>640227</v>
      </c>
      <c r="Q41" s="295">
        <f t="shared" si="6"/>
        <v>0</v>
      </c>
      <c r="R41" s="295">
        <f t="shared" si="6"/>
        <v>1280454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29128081</v>
      </c>
      <c r="X41" s="295">
        <f t="shared" si="6"/>
        <v>47364263</v>
      </c>
      <c r="Y41" s="295">
        <f t="shared" si="6"/>
        <v>-18236182</v>
      </c>
      <c r="Z41" s="296">
        <f t="shared" si="5"/>
        <v>-38.50198619157232</v>
      </c>
      <c r="AA41" s="297">
        <f>SUM(AA36:AA40)</f>
        <v>63152350</v>
      </c>
    </row>
    <row r="42" spans="1:27" ht="12.75">
      <c r="A42" s="298" t="s">
        <v>211</v>
      </c>
      <c r="B42" s="136"/>
      <c r="C42" s="95">
        <f aca="true" t="shared" si="7" ref="C42:Y48">C12+C27</f>
        <v>30116761</v>
      </c>
      <c r="D42" s="129">
        <f t="shared" si="7"/>
        <v>0</v>
      </c>
      <c r="E42" s="54">
        <f t="shared" si="7"/>
        <v>41900000</v>
      </c>
      <c r="F42" s="54">
        <f t="shared" si="7"/>
        <v>41900000</v>
      </c>
      <c r="G42" s="54">
        <f t="shared" si="7"/>
        <v>1519201</v>
      </c>
      <c r="H42" s="54">
        <f t="shared" si="7"/>
        <v>5971981</v>
      </c>
      <c r="I42" s="54">
        <f t="shared" si="7"/>
        <v>17449</v>
      </c>
      <c r="J42" s="54">
        <f t="shared" si="7"/>
        <v>7508631</v>
      </c>
      <c r="K42" s="54">
        <f t="shared" si="7"/>
        <v>1080429</v>
      </c>
      <c r="L42" s="54">
        <f t="shared" si="7"/>
        <v>6179905</v>
      </c>
      <c r="M42" s="54">
        <f t="shared" si="7"/>
        <v>1703679</v>
      </c>
      <c r="N42" s="54">
        <f t="shared" si="7"/>
        <v>8964013</v>
      </c>
      <c r="O42" s="54">
        <f t="shared" si="7"/>
        <v>4593602</v>
      </c>
      <c r="P42" s="54">
        <f t="shared" si="7"/>
        <v>4593602</v>
      </c>
      <c r="Q42" s="54">
        <f t="shared" si="7"/>
        <v>0</v>
      </c>
      <c r="R42" s="54">
        <f t="shared" si="7"/>
        <v>9187204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25659848</v>
      </c>
      <c r="X42" s="54">
        <f t="shared" si="7"/>
        <v>31425000</v>
      </c>
      <c r="Y42" s="54">
        <f t="shared" si="7"/>
        <v>-5765152</v>
      </c>
      <c r="Z42" s="184">
        <f t="shared" si="5"/>
        <v>-18.345750198886236</v>
      </c>
      <c r="AA42" s="130">
        <f aca="true" t="shared" si="8" ref="AA42:AA48">AA12+AA27</f>
        <v>41900000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4766717</v>
      </c>
      <c r="D45" s="129">
        <f t="shared" si="7"/>
        <v>0</v>
      </c>
      <c r="E45" s="54">
        <f t="shared" si="7"/>
        <v>27735835</v>
      </c>
      <c r="F45" s="54">
        <f t="shared" si="7"/>
        <v>27735835</v>
      </c>
      <c r="G45" s="54">
        <f t="shared" si="7"/>
        <v>0</v>
      </c>
      <c r="H45" s="54">
        <f t="shared" si="7"/>
        <v>114530</v>
      </c>
      <c r="I45" s="54">
        <f t="shared" si="7"/>
        <v>0</v>
      </c>
      <c r="J45" s="54">
        <f t="shared" si="7"/>
        <v>114530</v>
      </c>
      <c r="K45" s="54">
        <f t="shared" si="7"/>
        <v>21975</v>
      </c>
      <c r="L45" s="54">
        <f t="shared" si="7"/>
        <v>1052757</v>
      </c>
      <c r="M45" s="54">
        <f t="shared" si="7"/>
        <v>779172</v>
      </c>
      <c r="N45" s="54">
        <f t="shared" si="7"/>
        <v>1853904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1968434</v>
      </c>
      <c r="X45" s="54">
        <f t="shared" si="7"/>
        <v>20801876</v>
      </c>
      <c r="Y45" s="54">
        <f t="shared" si="7"/>
        <v>-18833442</v>
      </c>
      <c r="Z45" s="184">
        <f t="shared" si="5"/>
        <v>-90.53722846920152</v>
      </c>
      <c r="AA45" s="130">
        <f t="shared" si="8"/>
        <v>27735835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6050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104954274</v>
      </c>
      <c r="D49" s="218">
        <f t="shared" si="9"/>
        <v>0</v>
      </c>
      <c r="E49" s="220">
        <f t="shared" si="9"/>
        <v>132788185</v>
      </c>
      <c r="F49" s="220">
        <f t="shared" si="9"/>
        <v>132788185</v>
      </c>
      <c r="G49" s="220">
        <f t="shared" si="9"/>
        <v>1569201</v>
      </c>
      <c r="H49" s="220">
        <f t="shared" si="9"/>
        <v>17475998</v>
      </c>
      <c r="I49" s="220">
        <f t="shared" si="9"/>
        <v>442860</v>
      </c>
      <c r="J49" s="220">
        <f t="shared" si="9"/>
        <v>19488059</v>
      </c>
      <c r="K49" s="220">
        <f t="shared" si="9"/>
        <v>4629256</v>
      </c>
      <c r="L49" s="220">
        <f t="shared" si="9"/>
        <v>10222097</v>
      </c>
      <c r="M49" s="220">
        <f t="shared" si="9"/>
        <v>11949293</v>
      </c>
      <c r="N49" s="220">
        <f t="shared" si="9"/>
        <v>26800646</v>
      </c>
      <c r="O49" s="220">
        <f t="shared" si="9"/>
        <v>5233829</v>
      </c>
      <c r="P49" s="220">
        <f t="shared" si="9"/>
        <v>5233829</v>
      </c>
      <c r="Q49" s="220">
        <f t="shared" si="9"/>
        <v>0</v>
      </c>
      <c r="R49" s="220">
        <f t="shared" si="9"/>
        <v>10467658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56756363</v>
      </c>
      <c r="X49" s="220">
        <f t="shared" si="9"/>
        <v>99591139</v>
      </c>
      <c r="Y49" s="220">
        <f t="shared" si="9"/>
        <v>-42834776</v>
      </c>
      <c r="Z49" s="221">
        <f t="shared" si="5"/>
        <v>-43.01062969065953</v>
      </c>
      <c r="AA49" s="222">
        <f>SUM(AA41:AA48)</f>
        <v>132788185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33442254</v>
      </c>
      <c r="D51" s="129">
        <f t="shared" si="10"/>
        <v>0</v>
      </c>
      <c r="E51" s="54">
        <f t="shared" si="10"/>
        <v>43958742</v>
      </c>
      <c r="F51" s="54">
        <f t="shared" si="10"/>
        <v>43958742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32969057</v>
      </c>
      <c r="Y51" s="54">
        <f t="shared" si="10"/>
        <v>-32969057</v>
      </c>
      <c r="Z51" s="184">
        <f>+IF(X51&lt;&gt;0,+(Y51/X51)*100,0)</f>
        <v>-100</v>
      </c>
      <c r="AA51" s="130">
        <f>SUM(AA57:AA61)</f>
        <v>43958742</v>
      </c>
    </row>
    <row r="52" spans="1:27" ht="12.75">
      <c r="A52" s="310" t="s">
        <v>205</v>
      </c>
      <c r="B52" s="142"/>
      <c r="C52" s="62">
        <v>33442254</v>
      </c>
      <c r="D52" s="156"/>
      <c r="E52" s="60">
        <v>14000000</v>
      </c>
      <c r="F52" s="60">
        <v>14000000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10500000</v>
      </c>
      <c r="Y52" s="60">
        <v>-10500000</v>
      </c>
      <c r="Z52" s="140">
        <v>-100</v>
      </c>
      <c r="AA52" s="155">
        <v>14000000</v>
      </c>
    </row>
    <row r="53" spans="1:27" ht="12.75">
      <c r="A53" s="310" t="s">
        <v>206</v>
      </c>
      <c r="B53" s="142"/>
      <c r="C53" s="62"/>
      <c r="D53" s="156"/>
      <c r="E53" s="60">
        <v>3273176</v>
      </c>
      <c r="F53" s="60">
        <v>3273176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2454882</v>
      </c>
      <c r="Y53" s="60">
        <v>-2454882</v>
      </c>
      <c r="Z53" s="140">
        <v>-100</v>
      </c>
      <c r="AA53" s="155">
        <v>3273176</v>
      </c>
    </row>
    <row r="54" spans="1:27" ht="12.75">
      <c r="A54" s="310" t="s">
        <v>207</v>
      </c>
      <c r="B54" s="142"/>
      <c r="C54" s="62"/>
      <c r="D54" s="156"/>
      <c r="E54" s="60">
        <v>863384</v>
      </c>
      <c r="F54" s="60">
        <v>863384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647538</v>
      </c>
      <c r="Y54" s="60">
        <v>-647538</v>
      </c>
      <c r="Z54" s="140">
        <v>-100</v>
      </c>
      <c r="AA54" s="155">
        <v>863384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3000000</v>
      </c>
      <c r="F56" s="60">
        <v>3000000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2250000</v>
      </c>
      <c r="Y56" s="60">
        <v>-2250000</v>
      </c>
      <c r="Z56" s="140">
        <v>-100</v>
      </c>
      <c r="AA56" s="155">
        <v>3000000</v>
      </c>
    </row>
    <row r="57" spans="1:27" ht="12.75">
      <c r="A57" s="138" t="s">
        <v>210</v>
      </c>
      <c r="B57" s="142"/>
      <c r="C57" s="293">
        <f aca="true" t="shared" si="11" ref="C57:Y57">SUM(C52:C56)</f>
        <v>33442254</v>
      </c>
      <c r="D57" s="294">
        <f t="shared" si="11"/>
        <v>0</v>
      </c>
      <c r="E57" s="295">
        <f t="shared" si="11"/>
        <v>21136560</v>
      </c>
      <c r="F57" s="295">
        <f t="shared" si="11"/>
        <v>21136560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15852420</v>
      </c>
      <c r="Y57" s="295">
        <f t="shared" si="11"/>
        <v>-15852420</v>
      </c>
      <c r="Z57" s="296">
        <f>+IF(X57&lt;&gt;0,+(Y57/X57)*100,0)</f>
        <v>-100</v>
      </c>
      <c r="AA57" s="297">
        <f>SUM(AA52:AA56)</f>
        <v>21136560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22822182</v>
      </c>
      <c r="F61" s="60">
        <v>22822182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17116637</v>
      </c>
      <c r="Y61" s="60">
        <v>-17116637</v>
      </c>
      <c r="Z61" s="140">
        <v>-100</v>
      </c>
      <c r="AA61" s="155">
        <v>22822182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33442254</v>
      </c>
      <c r="D66" s="274"/>
      <c r="E66" s="275">
        <v>43495566</v>
      </c>
      <c r="F66" s="275">
        <v>43959000</v>
      </c>
      <c r="G66" s="275"/>
      <c r="H66" s="275"/>
      <c r="I66" s="275"/>
      <c r="J66" s="275"/>
      <c r="K66" s="275">
        <v>207602</v>
      </c>
      <c r="L66" s="275">
        <v>621777</v>
      </c>
      <c r="M66" s="275">
        <v>132935</v>
      </c>
      <c r="N66" s="275">
        <v>962314</v>
      </c>
      <c r="O66" s="275">
        <v>22858</v>
      </c>
      <c r="P66" s="275">
        <v>66252</v>
      </c>
      <c r="Q66" s="275"/>
      <c r="R66" s="275">
        <v>89110</v>
      </c>
      <c r="S66" s="275"/>
      <c r="T66" s="275"/>
      <c r="U66" s="275"/>
      <c r="V66" s="275"/>
      <c r="W66" s="275">
        <v>1051424</v>
      </c>
      <c r="X66" s="275">
        <v>32969250</v>
      </c>
      <c r="Y66" s="275">
        <v>-31917826</v>
      </c>
      <c r="Z66" s="140">
        <v>-96.81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>
        <v>294780</v>
      </c>
      <c r="I67" s="60">
        <v>144844</v>
      </c>
      <c r="J67" s="60">
        <v>439624</v>
      </c>
      <c r="K67" s="60">
        <v>6439929</v>
      </c>
      <c r="L67" s="60">
        <v>5572944</v>
      </c>
      <c r="M67" s="60">
        <v>5605064</v>
      </c>
      <c r="N67" s="60">
        <v>17617937</v>
      </c>
      <c r="O67" s="60">
        <v>3525551</v>
      </c>
      <c r="P67" s="60">
        <v>245285</v>
      </c>
      <c r="Q67" s="60">
        <v>449642</v>
      </c>
      <c r="R67" s="60">
        <v>4220478</v>
      </c>
      <c r="S67" s="60"/>
      <c r="T67" s="60"/>
      <c r="U67" s="60"/>
      <c r="V67" s="60"/>
      <c r="W67" s="60">
        <v>22278039</v>
      </c>
      <c r="X67" s="60"/>
      <c r="Y67" s="60">
        <v>22278039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33442254</v>
      </c>
      <c r="D69" s="218">
        <f t="shared" si="12"/>
        <v>0</v>
      </c>
      <c r="E69" s="220">
        <f t="shared" si="12"/>
        <v>43495566</v>
      </c>
      <c r="F69" s="220">
        <f t="shared" si="12"/>
        <v>43959000</v>
      </c>
      <c r="G69" s="220">
        <f t="shared" si="12"/>
        <v>0</v>
      </c>
      <c r="H69" s="220">
        <f t="shared" si="12"/>
        <v>294780</v>
      </c>
      <c r="I69" s="220">
        <f t="shared" si="12"/>
        <v>144844</v>
      </c>
      <c r="J69" s="220">
        <f t="shared" si="12"/>
        <v>439624</v>
      </c>
      <c r="K69" s="220">
        <f t="shared" si="12"/>
        <v>6647531</v>
      </c>
      <c r="L69" s="220">
        <f t="shared" si="12"/>
        <v>6194721</v>
      </c>
      <c r="M69" s="220">
        <f t="shared" si="12"/>
        <v>5737999</v>
      </c>
      <c r="N69" s="220">
        <f t="shared" si="12"/>
        <v>18580251</v>
      </c>
      <c r="O69" s="220">
        <f t="shared" si="12"/>
        <v>3548409</v>
      </c>
      <c r="P69" s="220">
        <f t="shared" si="12"/>
        <v>311537</v>
      </c>
      <c r="Q69" s="220">
        <f t="shared" si="12"/>
        <v>449642</v>
      </c>
      <c r="R69" s="220">
        <f t="shared" si="12"/>
        <v>4309588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23329463</v>
      </c>
      <c r="X69" s="220">
        <f t="shared" si="12"/>
        <v>32969250</v>
      </c>
      <c r="Y69" s="220">
        <f t="shared" si="12"/>
        <v>-9639787</v>
      </c>
      <c r="Z69" s="221">
        <f>+IF(X69&lt;&gt;0,+(Y69/X69)*100,0)</f>
        <v>-29.238720929350837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70064746</v>
      </c>
      <c r="D5" s="357">
        <f t="shared" si="0"/>
        <v>0</v>
      </c>
      <c r="E5" s="356">
        <f t="shared" si="0"/>
        <v>51287350</v>
      </c>
      <c r="F5" s="358">
        <f t="shared" si="0"/>
        <v>51287350</v>
      </c>
      <c r="G5" s="358">
        <f t="shared" si="0"/>
        <v>50000</v>
      </c>
      <c r="H5" s="356">
        <f t="shared" si="0"/>
        <v>11389487</v>
      </c>
      <c r="I5" s="356">
        <f t="shared" si="0"/>
        <v>425411</v>
      </c>
      <c r="J5" s="358">
        <f t="shared" si="0"/>
        <v>11864898</v>
      </c>
      <c r="K5" s="358">
        <f t="shared" si="0"/>
        <v>3526852</v>
      </c>
      <c r="L5" s="356">
        <f t="shared" si="0"/>
        <v>2989435</v>
      </c>
      <c r="M5" s="356">
        <f t="shared" si="0"/>
        <v>9466442</v>
      </c>
      <c r="N5" s="358">
        <f t="shared" si="0"/>
        <v>15982729</v>
      </c>
      <c r="O5" s="358">
        <f t="shared" si="0"/>
        <v>640227</v>
      </c>
      <c r="P5" s="356">
        <f t="shared" si="0"/>
        <v>640227</v>
      </c>
      <c r="Q5" s="356">
        <f t="shared" si="0"/>
        <v>0</v>
      </c>
      <c r="R5" s="358">
        <f t="shared" si="0"/>
        <v>1280454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29128081</v>
      </c>
      <c r="X5" s="356">
        <f t="shared" si="0"/>
        <v>38465513</v>
      </c>
      <c r="Y5" s="358">
        <f t="shared" si="0"/>
        <v>-9337432</v>
      </c>
      <c r="Z5" s="359">
        <f>+IF(X5&lt;&gt;0,+(Y5/X5)*100,0)</f>
        <v>-24.274814689199648</v>
      </c>
      <c r="AA5" s="360">
        <f>+AA6+AA8+AA11+AA13+AA15</f>
        <v>51287350</v>
      </c>
    </row>
    <row r="6" spans="1:27" ht="12.75">
      <c r="A6" s="361" t="s">
        <v>205</v>
      </c>
      <c r="B6" s="142"/>
      <c r="C6" s="60">
        <f>+C7</f>
        <v>46662843</v>
      </c>
      <c r="D6" s="340">
        <f aca="true" t="shared" si="1" ref="D6:AA6">+D7</f>
        <v>0</v>
      </c>
      <c r="E6" s="60">
        <f t="shared" si="1"/>
        <v>21362350</v>
      </c>
      <c r="F6" s="59">
        <f t="shared" si="1"/>
        <v>21362350</v>
      </c>
      <c r="G6" s="59">
        <f t="shared" si="1"/>
        <v>50000</v>
      </c>
      <c r="H6" s="60">
        <f t="shared" si="1"/>
        <v>4662551</v>
      </c>
      <c r="I6" s="60">
        <f t="shared" si="1"/>
        <v>380807</v>
      </c>
      <c r="J6" s="59">
        <f t="shared" si="1"/>
        <v>5093358</v>
      </c>
      <c r="K6" s="59">
        <f t="shared" si="1"/>
        <v>2650760</v>
      </c>
      <c r="L6" s="60">
        <f t="shared" si="1"/>
        <v>1833588</v>
      </c>
      <c r="M6" s="60">
        <f t="shared" si="1"/>
        <v>1562338</v>
      </c>
      <c r="N6" s="59">
        <f t="shared" si="1"/>
        <v>6046686</v>
      </c>
      <c r="O6" s="59">
        <f t="shared" si="1"/>
        <v>640227</v>
      </c>
      <c r="P6" s="60">
        <f t="shared" si="1"/>
        <v>640227</v>
      </c>
      <c r="Q6" s="60">
        <f t="shared" si="1"/>
        <v>0</v>
      </c>
      <c r="R6" s="59">
        <f t="shared" si="1"/>
        <v>1280454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12420498</v>
      </c>
      <c r="X6" s="60">
        <f t="shared" si="1"/>
        <v>16021763</v>
      </c>
      <c r="Y6" s="59">
        <f t="shared" si="1"/>
        <v>-3601265</v>
      </c>
      <c r="Z6" s="61">
        <f>+IF(X6&lt;&gt;0,+(Y6/X6)*100,0)</f>
        <v>-22.47733286280667</v>
      </c>
      <c r="AA6" s="62">
        <f t="shared" si="1"/>
        <v>21362350</v>
      </c>
    </row>
    <row r="7" spans="1:27" ht="12.75">
      <c r="A7" s="291" t="s">
        <v>229</v>
      </c>
      <c r="B7" s="142"/>
      <c r="C7" s="60">
        <v>46662843</v>
      </c>
      <c r="D7" s="340"/>
      <c r="E7" s="60">
        <v>21362350</v>
      </c>
      <c r="F7" s="59">
        <v>21362350</v>
      </c>
      <c r="G7" s="59">
        <v>50000</v>
      </c>
      <c r="H7" s="60">
        <v>4662551</v>
      </c>
      <c r="I7" s="60">
        <v>380807</v>
      </c>
      <c r="J7" s="59">
        <v>5093358</v>
      </c>
      <c r="K7" s="59">
        <v>2650760</v>
      </c>
      <c r="L7" s="60">
        <v>1833588</v>
      </c>
      <c r="M7" s="60">
        <v>1562338</v>
      </c>
      <c r="N7" s="59">
        <v>6046686</v>
      </c>
      <c r="O7" s="59">
        <v>640227</v>
      </c>
      <c r="P7" s="60">
        <v>640227</v>
      </c>
      <c r="Q7" s="60"/>
      <c r="R7" s="59">
        <v>1280454</v>
      </c>
      <c r="S7" s="59"/>
      <c r="T7" s="60"/>
      <c r="U7" s="60"/>
      <c r="V7" s="59"/>
      <c r="W7" s="59">
        <v>12420498</v>
      </c>
      <c r="X7" s="60">
        <v>16021763</v>
      </c>
      <c r="Y7" s="59">
        <v>-3601265</v>
      </c>
      <c r="Z7" s="61">
        <v>-22.48</v>
      </c>
      <c r="AA7" s="62">
        <v>21362350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22425000</v>
      </c>
      <c r="F8" s="59">
        <f t="shared" si="2"/>
        <v>22425000</v>
      </c>
      <c r="G8" s="59">
        <f t="shared" si="2"/>
        <v>0</v>
      </c>
      <c r="H8" s="60">
        <f t="shared" si="2"/>
        <v>5486049</v>
      </c>
      <c r="I8" s="60">
        <f t="shared" si="2"/>
        <v>44604</v>
      </c>
      <c r="J8" s="59">
        <f t="shared" si="2"/>
        <v>5530653</v>
      </c>
      <c r="K8" s="59">
        <f t="shared" si="2"/>
        <v>245970</v>
      </c>
      <c r="L8" s="60">
        <f t="shared" si="2"/>
        <v>548496</v>
      </c>
      <c r="M8" s="60">
        <f t="shared" si="2"/>
        <v>4855024</v>
      </c>
      <c r="N8" s="59">
        <f t="shared" si="2"/>
        <v>5649490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11180143</v>
      </c>
      <c r="X8" s="60">
        <f t="shared" si="2"/>
        <v>16818750</v>
      </c>
      <c r="Y8" s="59">
        <f t="shared" si="2"/>
        <v>-5638607</v>
      </c>
      <c r="Z8" s="61">
        <f>+IF(X8&lt;&gt;0,+(Y8/X8)*100,0)</f>
        <v>-33.52571980676329</v>
      </c>
      <c r="AA8" s="62">
        <f>SUM(AA9:AA10)</f>
        <v>22425000</v>
      </c>
    </row>
    <row r="9" spans="1:27" ht="12.75">
      <c r="A9" s="291" t="s">
        <v>230</v>
      </c>
      <c r="B9" s="142"/>
      <c r="C9" s="60"/>
      <c r="D9" s="340"/>
      <c r="E9" s="60">
        <v>22425000</v>
      </c>
      <c r="F9" s="59">
        <v>22425000</v>
      </c>
      <c r="G9" s="59"/>
      <c r="H9" s="60">
        <v>5486049</v>
      </c>
      <c r="I9" s="60">
        <v>44604</v>
      </c>
      <c r="J9" s="59">
        <v>5530653</v>
      </c>
      <c r="K9" s="59">
        <v>245970</v>
      </c>
      <c r="L9" s="60">
        <v>548496</v>
      </c>
      <c r="M9" s="60">
        <v>4855024</v>
      </c>
      <c r="N9" s="59">
        <v>5649490</v>
      </c>
      <c r="O9" s="59"/>
      <c r="P9" s="60"/>
      <c r="Q9" s="60"/>
      <c r="R9" s="59"/>
      <c r="S9" s="59"/>
      <c r="T9" s="60"/>
      <c r="U9" s="60"/>
      <c r="V9" s="59"/>
      <c r="W9" s="59">
        <v>11180143</v>
      </c>
      <c r="X9" s="60">
        <v>16818750</v>
      </c>
      <c r="Y9" s="59">
        <v>-5638607</v>
      </c>
      <c r="Z9" s="61">
        <v>-33.53</v>
      </c>
      <c r="AA9" s="62">
        <v>22425000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23401903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0</v>
      </c>
      <c r="H15" s="60">
        <f t="shared" si="5"/>
        <v>1240887</v>
      </c>
      <c r="I15" s="60">
        <f t="shared" si="5"/>
        <v>0</v>
      </c>
      <c r="J15" s="59">
        <f t="shared" si="5"/>
        <v>1240887</v>
      </c>
      <c r="K15" s="59">
        <f t="shared" si="5"/>
        <v>630122</v>
      </c>
      <c r="L15" s="60">
        <f t="shared" si="5"/>
        <v>607351</v>
      </c>
      <c r="M15" s="60">
        <f t="shared" si="5"/>
        <v>3049080</v>
      </c>
      <c r="N15" s="59">
        <f t="shared" si="5"/>
        <v>4286553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5527440</v>
      </c>
      <c r="X15" s="60">
        <f t="shared" si="5"/>
        <v>5625000</v>
      </c>
      <c r="Y15" s="59">
        <f t="shared" si="5"/>
        <v>-97560</v>
      </c>
      <c r="Z15" s="61">
        <f>+IF(X15&lt;&gt;0,+(Y15/X15)*100,0)</f>
        <v>-1.7344</v>
      </c>
      <c r="AA15" s="62">
        <f>SUM(AA16:AA20)</f>
        <v>7500000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>
        <v>814287</v>
      </c>
      <c r="I16" s="60"/>
      <c r="J16" s="59">
        <v>814287</v>
      </c>
      <c r="K16" s="59">
        <v>630122</v>
      </c>
      <c r="L16" s="60">
        <v>607351</v>
      </c>
      <c r="M16" s="60">
        <v>645610</v>
      </c>
      <c r="N16" s="59">
        <v>1883083</v>
      </c>
      <c r="O16" s="59"/>
      <c r="P16" s="60"/>
      <c r="Q16" s="60"/>
      <c r="R16" s="59"/>
      <c r="S16" s="59"/>
      <c r="T16" s="60"/>
      <c r="U16" s="60"/>
      <c r="V16" s="59"/>
      <c r="W16" s="59">
        <v>2697370</v>
      </c>
      <c r="X16" s="60"/>
      <c r="Y16" s="59">
        <v>2697370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2403470</v>
      </c>
      <c r="N17" s="59">
        <v>2403470</v>
      </c>
      <c r="O17" s="59"/>
      <c r="P17" s="60"/>
      <c r="Q17" s="60"/>
      <c r="R17" s="59"/>
      <c r="S17" s="59"/>
      <c r="T17" s="60"/>
      <c r="U17" s="60"/>
      <c r="V17" s="59"/>
      <c r="W17" s="59">
        <v>2403470</v>
      </c>
      <c r="X17" s="60"/>
      <c r="Y17" s="59">
        <v>2403470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>
        <v>426600</v>
      </c>
      <c r="I18" s="60"/>
      <c r="J18" s="59">
        <v>426600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426600</v>
      </c>
      <c r="X18" s="60"/>
      <c r="Y18" s="59">
        <v>426600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23401903</v>
      </c>
      <c r="D20" s="340"/>
      <c r="E20" s="60">
        <v>7500000</v>
      </c>
      <c r="F20" s="59">
        <v>7500000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5625000</v>
      </c>
      <c r="Y20" s="59">
        <v>-5625000</v>
      </c>
      <c r="Z20" s="61">
        <v>-100</v>
      </c>
      <c r="AA20" s="62">
        <v>7500000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30116761</v>
      </c>
      <c r="D22" s="344">
        <f t="shared" si="6"/>
        <v>0</v>
      </c>
      <c r="E22" s="343">
        <f t="shared" si="6"/>
        <v>41900000</v>
      </c>
      <c r="F22" s="345">
        <f t="shared" si="6"/>
        <v>41900000</v>
      </c>
      <c r="G22" s="345">
        <f t="shared" si="6"/>
        <v>1519201</v>
      </c>
      <c r="H22" s="343">
        <f t="shared" si="6"/>
        <v>5971981</v>
      </c>
      <c r="I22" s="343">
        <f t="shared" si="6"/>
        <v>17449</v>
      </c>
      <c r="J22" s="345">
        <f t="shared" si="6"/>
        <v>7508631</v>
      </c>
      <c r="K22" s="345">
        <f t="shared" si="6"/>
        <v>1080429</v>
      </c>
      <c r="L22" s="343">
        <f t="shared" si="6"/>
        <v>6179905</v>
      </c>
      <c r="M22" s="343">
        <f t="shared" si="6"/>
        <v>1703679</v>
      </c>
      <c r="N22" s="345">
        <f t="shared" si="6"/>
        <v>8964013</v>
      </c>
      <c r="O22" s="345">
        <f t="shared" si="6"/>
        <v>4593602</v>
      </c>
      <c r="P22" s="343">
        <f t="shared" si="6"/>
        <v>4593602</v>
      </c>
      <c r="Q22" s="343">
        <f t="shared" si="6"/>
        <v>0</v>
      </c>
      <c r="R22" s="345">
        <f t="shared" si="6"/>
        <v>9187204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25659848</v>
      </c>
      <c r="X22" s="343">
        <f t="shared" si="6"/>
        <v>31425000</v>
      </c>
      <c r="Y22" s="345">
        <f t="shared" si="6"/>
        <v>-5765152</v>
      </c>
      <c r="Z22" s="336">
        <f>+IF(X22&lt;&gt;0,+(Y22/X22)*100,0)</f>
        <v>-18.345750198886236</v>
      </c>
      <c r="AA22" s="350">
        <f>SUM(AA23:AA32)</f>
        <v>41900000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1719545</v>
      </c>
      <c r="F24" s="59">
        <v>1719545</v>
      </c>
      <c r="G24" s="59"/>
      <c r="H24" s="60">
        <v>1156771</v>
      </c>
      <c r="I24" s="60"/>
      <c r="J24" s="59">
        <v>1156771</v>
      </c>
      <c r="K24" s="59">
        <v>364320</v>
      </c>
      <c r="L24" s="60">
        <v>127680</v>
      </c>
      <c r="M24" s="60"/>
      <c r="N24" s="59">
        <v>492000</v>
      </c>
      <c r="O24" s="59"/>
      <c r="P24" s="60"/>
      <c r="Q24" s="60"/>
      <c r="R24" s="59"/>
      <c r="S24" s="59"/>
      <c r="T24" s="60"/>
      <c r="U24" s="60"/>
      <c r="V24" s="59"/>
      <c r="W24" s="59">
        <v>1648771</v>
      </c>
      <c r="X24" s="60">
        <v>1289659</v>
      </c>
      <c r="Y24" s="59">
        <v>359112</v>
      </c>
      <c r="Z24" s="61">
        <v>27.85</v>
      </c>
      <c r="AA24" s="62">
        <v>1719545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>
        <v>1519201</v>
      </c>
      <c r="H25" s="60">
        <v>1131000</v>
      </c>
      <c r="I25" s="60">
        <v>17449</v>
      </c>
      <c r="J25" s="59">
        <v>2667650</v>
      </c>
      <c r="K25" s="59">
        <v>716109</v>
      </c>
      <c r="L25" s="60">
        <v>746081</v>
      </c>
      <c r="M25" s="60">
        <v>1084781</v>
      </c>
      <c r="N25" s="59">
        <v>2546971</v>
      </c>
      <c r="O25" s="59"/>
      <c r="P25" s="60"/>
      <c r="Q25" s="60"/>
      <c r="R25" s="59"/>
      <c r="S25" s="59"/>
      <c r="T25" s="60"/>
      <c r="U25" s="60"/>
      <c r="V25" s="59"/>
      <c r="W25" s="59">
        <v>5214621</v>
      </c>
      <c r="X25" s="60"/>
      <c r="Y25" s="59">
        <v>5214621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>
        <v>3684210</v>
      </c>
      <c r="I27" s="60"/>
      <c r="J27" s="59">
        <v>3684210</v>
      </c>
      <c r="K27" s="59"/>
      <c r="L27" s="60"/>
      <c r="M27" s="60">
        <v>618898</v>
      </c>
      <c r="N27" s="59">
        <v>618898</v>
      </c>
      <c r="O27" s="59">
        <v>211200</v>
      </c>
      <c r="P27" s="60">
        <v>211200</v>
      </c>
      <c r="Q27" s="60"/>
      <c r="R27" s="59">
        <v>422400</v>
      </c>
      <c r="S27" s="59"/>
      <c r="T27" s="60"/>
      <c r="U27" s="60"/>
      <c r="V27" s="59"/>
      <c r="W27" s="59">
        <v>4725508</v>
      </c>
      <c r="X27" s="60"/>
      <c r="Y27" s="59">
        <v>4725508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30116761</v>
      </c>
      <c r="D32" s="340"/>
      <c r="E32" s="60">
        <v>40180455</v>
      </c>
      <c r="F32" s="59">
        <v>40180455</v>
      </c>
      <c r="G32" s="59"/>
      <c r="H32" s="60"/>
      <c r="I32" s="60"/>
      <c r="J32" s="59"/>
      <c r="K32" s="59"/>
      <c r="L32" s="60">
        <v>5306144</v>
      </c>
      <c r="M32" s="60"/>
      <c r="N32" s="59">
        <v>5306144</v>
      </c>
      <c r="O32" s="59">
        <v>4382402</v>
      </c>
      <c r="P32" s="60">
        <v>4382402</v>
      </c>
      <c r="Q32" s="60"/>
      <c r="R32" s="59">
        <v>8764804</v>
      </c>
      <c r="S32" s="59"/>
      <c r="T32" s="60"/>
      <c r="U32" s="60"/>
      <c r="V32" s="59"/>
      <c r="W32" s="59">
        <v>14070948</v>
      </c>
      <c r="X32" s="60">
        <v>30135341</v>
      </c>
      <c r="Y32" s="59">
        <v>-16064393</v>
      </c>
      <c r="Z32" s="61">
        <v>-53.31</v>
      </c>
      <c r="AA32" s="62">
        <v>40180455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4766717</v>
      </c>
      <c r="D40" s="344">
        <f t="shared" si="9"/>
        <v>0</v>
      </c>
      <c r="E40" s="343">
        <f t="shared" si="9"/>
        <v>27735835</v>
      </c>
      <c r="F40" s="345">
        <f t="shared" si="9"/>
        <v>27735835</v>
      </c>
      <c r="G40" s="345">
        <f t="shared" si="9"/>
        <v>0</v>
      </c>
      <c r="H40" s="343">
        <f t="shared" si="9"/>
        <v>114530</v>
      </c>
      <c r="I40" s="343">
        <f t="shared" si="9"/>
        <v>0</v>
      </c>
      <c r="J40" s="345">
        <f t="shared" si="9"/>
        <v>114530</v>
      </c>
      <c r="K40" s="345">
        <f t="shared" si="9"/>
        <v>21975</v>
      </c>
      <c r="L40" s="343">
        <f t="shared" si="9"/>
        <v>1052757</v>
      </c>
      <c r="M40" s="343">
        <f t="shared" si="9"/>
        <v>779172</v>
      </c>
      <c r="N40" s="345">
        <f t="shared" si="9"/>
        <v>1853904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1968434</v>
      </c>
      <c r="X40" s="343">
        <f t="shared" si="9"/>
        <v>20801876</v>
      </c>
      <c r="Y40" s="345">
        <f t="shared" si="9"/>
        <v>-18833442</v>
      </c>
      <c r="Z40" s="336">
        <f>+IF(X40&lt;&gt;0,+(Y40/X40)*100,0)</f>
        <v>-90.53722846920152</v>
      </c>
      <c r="AA40" s="350">
        <f>SUM(AA41:AA49)</f>
        <v>27735835</v>
      </c>
    </row>
    <row r="41" spans="1:27" ht="12.75">
      <c r="A41" s="361" t="s">
        <v>248</v>
      </c>
      <c r="B41" s="142"/>
      <c r="C41" s="362">
        <v>1719928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2255129</v>
      </c>
      <c r="D43" s="369"/>
      <c r="E43" s="305">
        <v>1885455</v>
      </c>
      <c r="F43" s="370">
        <v>1885455</v>
      </c>
      <c r="G43" s="370"/>
      <c r="H43" s="305"/>
      <c r="I43" s="305"/>
      <c r="J43" s="370"/>
      <c r="K43" s="370"/>
      <c r="L43" s="305">
        <v>353918</v>
      </c>
      <c r="M43" s="305"/>
      <c r="N43" s="370">
        <v>353918</v>
      </c>
      <c r="O43" s="370"/>
      <c r="P43" s="305"/>
      <c r="Q43" s="305"/>
      <c r="R43" s="370"/>
      <c r="S43" s="370"/>
      <c r="T43" s="305"/>
      <c r="U43" s="305"/>
      <c r="V43" s="370"/>
      <c r="W43" s="370">
        <v>353918</v>
      </c>
      <c r="X43" s="305">
        <v>1414091</v>
      </c>
      <c r="Y43" s="370">
        <v>-1060173</v>
      </c>
      <c r="Z43" s="371">
        <v>-74.97</v>
      </c>
      <c r="AA43" s="303">
        <v>1885455</v>
      </c>
    </row>
    <row r="44" spans="1:27" ht="12.75">
      <c r="A44" s="361" t="s">
        <v>251</v>
      </c>
      <c r="B44" s="136"/>
      <c r="C44" s="60">
        <v>619768</v>
      </c>
      <c r="D44" s="368"/>
      <c r="E44" s="54"/>
      <c r="F44" s="53"/>
      <c r="G44" s="53"/>
      <c r="H44" s="54">
        <v>13475</v>
      </c>
      <c r="I44" s="54"/>
      <c r="J44" s="53">
        <v>13475</v>
      </c>
      <c r="K44" s="53">
        <v>21975</v>
      </c>
      <c r="L44" s="54">
        <v>59372</v>
      </c>
      <c r="M44" s="54">
        <v>7760</v>
      </c>
      <c r="N44" s="53">
        <v>89107</v>
      </c>
      <c r="O44" s="53"/>
      <c r="P44" s="54"/>
      <c r="Q44" s="54"/>
      <c r="R44" s="53"/>
      <c r="S44" s="53"/>
      <c r="T44" s="54"/>
      <c r="U44" s="54"/>
      <c r="V44" s="53"/>
      <c r="W44" s="53">
        <v>102582</v>
      </c>
      <c r="X44" s="54"/>
      <c r="Y44" s="53">
        <v>102582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22059471</v>
      </c>
      <c r="F47" s="53">
        <v>22059471</v>
      </c>
      <c r="G47" s="53"/>
      <c r="H47" s="54">
        <v>101055</v>
      </c>
      <c r="I47" s="54"/>
      <c r="J47" s="53">
        <v>101055</v>
      </c>
      <c r="K47" s="53"/>
      <c r="L47" s="54"/>
      <c r="M47" s="54">
        <v>421279</v>
      </c>
      <c r="N47" s="53">
        <v>421279</v>
      </c>
      <c r="O47" s="53"/>
      <c r="P47" s="54"/>
      <c r="Q47" s="54"/>
      <c r="R47" s="53"/>
      <c r="S47" s="53"/>
      <c r="T47" s="54"/>
      <c r="U47" s="54"/>
      <c r="V47" s="53"/>
      <c r="W47" s="53">
        <v>522334</v>
      </c>
      <c r="X47" s="54">
        <v>16544603</v>
      </c>
      <c r="Y47" s="53">
        <v>-16022269</v>
      </c>
      <c r="Z47" s="94">
        <v>-96.84</v>
      </c>
      <c r="AA47" s="95">
        <v>22059471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639467</v>
      </c>
      <c r="M48" s="54"/>
      <c r="N48" s="53">
        <v>639467</v>
      </c>
      <c r="O48" s="53"/>
      <c r="P48" s="54"/>
      <c r="Q48" s="54"/>
      <c r="R48" s="53"/>
      <c r="S48" s="53"/>
      <c r="T48" s="54"/>
      <c r="U48" s="54"/>
      <c r="V48" s="53"/>
      <c r="W48" s="53">
        <v>639467</v>
      </c>
      <c r="X48" s="54"/>
      <c r="Y48" s="53">
        <v>639467</v>
      </c>
      <c r="Z48" s="94"/>
      <c r="AA48" s="95"/>
    </row>
    <row r="49" spans="1:27" ht="12.75">
      <c r="A49" s="361" t="s">
        <v>93</v>
      </c>
      <c r="B49" s="136"/>
      <c r="C49" s="54">
        <v>171892</v>
      </c>
      <c r="D49" s="368"/>
      <c r="E49" s="54">
        <v>3790909</v>
      </c>
      <c r="F49" s="53">
        <v>3790909</v>
      </c>
      <c r="G49" s="53"/>
      <c r="H49" s="54"/>
      <c r="I49" s="54"/>
      <c r="J49" s="53"/>
      <c r="K49" s="53"/>
      <c r="L49" s="54"/>
      <c r="M49" s="54">
        <v>350133</v>
      </c>
      <c r="N49" s="53">
        <v>350133</v>
      </c>
      <c r="O49" s="53"/>
      <c r="P49" s="54"/>
      <c r="Q49" s="54"/>
      <c r="R49" s="53"/>
      <c r="S49" s="53"/>
      <c r="T49" s="54"/>
      <c r="U49" s="54"/>
      <c r="V49" s="53"/>
      <c r="W49" s="53">
        <v>350133</v>
      </c>
      <c r="X49" s="54">
        <v>2843182</v>
      </c>
      <c r="Y49" s="53">
        <v>-2493049</v>
      </c>
      <c r="Z49" s="94">
        <v>-87.69</v>
      </c>
      <c r="AA49" s="95">
        <v>3790909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6050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6050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104954274</v>
      </c>
      <c r="D60" s="346">
        <f t="shared" si="14"/>
        <v>0</v>
      </c>
      <c r="E60" s="219">
        <f t="shared" si="14"/>
        <v>120923185</v>
      </c>
      <c r="F60" s="264">
        <f t="shared" si="14"/>
        <v>120923185</v>
      </c>
      <c r="G60" s="264">
        <f t="shared" si="14"/>
        <v>1569201</v>
      </c>
      <c r="H60" s="219">
        <f t="shared" si="14"/>
        <v>17475998</v>
      </c>
      <c r="I60" s="219">
        <f t="shared" si="14"/>
        <v>442860</v>
      </c>
      <c r="J60" s="264">
        <f t="shared" si="14"/>
        <v>19488059</v>
      </c>
      <c r="K60" s="264">
        <f t="shared" si="14"/>
        <v>4629256</v>
      </c>
      <c r="L60" s="219">
        <f t="shared" si="14"/>
        <v>10222097</v>
      </c>
      <c r="M60" s="219">
        <f t="shared" si="14"/>
        <v>11949293</v>
      </c>
      <c r="N60" s="264">
        <f t="shared" si="14"/>
        <v>26800646</v>
      </c>
      <c r="O60" s="264">
        <f t="shared" si="14"/>
        <v>5233829</v>
      </c>
      <c r="P60" s="219">
        <f t="shared" si="14"/>
        <v>5233829</v>
      </c>
      <c r="Q60" s="219">
        <f t="shared" si="14"/>
        <v>0</v>
      </c>
      <c r="R60" s="264">
        <f t="shared" si="14"/>
        <v>10467658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56756363</v>
      </c>
      <c r="X60" s="219">
        <f t="shared" si="14"/>
        <v>90692389</v>
      </c>
      <c r="Y60" s="264">
        <f t="shared" si="14"/>
        <v>-33936026</v>
      </c>
      <c r="Z60" s="337">
        <f>+IF(X60&lt;&gt;0,+(Y60/X60)*100,0)</f>
        <v>-37.41882463808512</v>
      </c>
      <c r="AA60" s="232">
        <f>+AA57+AA54+AA51+AA40+AA37+AA34+AA22+AA5</f>
        <v>120923185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11865000</v>
      </c>
      <c r="F5" s="358">
        <f t="shared" si="0"/>
        <v>11865000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8898750</v>
      </c>
      <c r="Y5" s="358">
        <f t="shared" si="0"/>
        <v>-8898750</v>
      </c>
      <c r="Z5" s="359">
        <f>+IF(X5&lt;&gt;0,+(Y5/X5)*100,0)</f>
        <v>-100</v>
      </c>
      <c r="AA5" s="360">
        <f>+AA6+AA8+AA11+AA13+AA15</f>
        <v>11865000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9700000</v>
      </c>
      <c r="F6" s="59">
        <f t="shared" si="1"/>
        <v>9700000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7275000</v>
      </c>
      <c r="Y6" s="59">
        <f t="shared" si="1"/>
        <v>-7275000</v>
      </c>
      <c r="Z6" s="61">
        <f>+IF(X6&lt;&gt;0,+(Y6/X6)*100,0)</f>
        <v>-100</v>
      </c>
      <c r="AA6" s="62">
        <f t="shared" si="1"/>
        <v>9700000</v>
      </c>
    </row>
    <row r="7" spans="1:27" ht="12.75">
      <c r="A7" s="291" t="s">
        <v>229</v>
      </c>
      <c r="B7" s="142"/>
      <c r="C7" s="60"/>
      <c r="D7" s="340"/>
      <c r="E7" s="60">
        <v>9700000</v>
      </c>
      <c r="F7" s="59">
        <v>9700000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7275000</v>
      </c>
      <c r="Y7" s="59">
        <v>-7275000</v>
      </c>
      <c r="Z7" s="61">
        <v>-100</v>
      </c>
      <c r="AA7" s="62">
        <v>9700000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1665000</v>
      </c>
      <c r="F8" s="59">
        <f t="shared" si="2"/>
        <v>1665000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1248750</v>
      </c>
      <c r="Y8" s="59">
        <f t="shared" si="2"/>
        <v>-1248750</v>
      </c>
      <c r="Z8" s="61">
        <f>+IF(X8&lt;&gt;0,+(Y8/X8)*100,0)</f>
        <v>-100</v>
      </c>
      <c r="AA8" s="62">
        <f>SUM(AA9:AA10)</f>
        <v>1665000</v>
      </c>
    </row>
    <row r="9" spans="1:27" ht="12.75">
      <c r="A9" s="291" t="s">
        <v>230</v>
      </c>
      <c r="B9" s="142"/>
      <c r="C9" s="60"/>
      <c r="D9" s="340"/>
      <c r="E9" s="60">
        <v>1665000</v>
      </c>
      <c r="F9" s="59">
        <v>1665000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1248750</v>
      </c>
      <c r="Y9" s="59">
        <v>-1248750</v>
      </c>
      <c r="Z9" s="61">
        <v>-100</v>
      </c>
      <c r="AA9" s="62">
        <v>1665000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375000</v>
      </c>
      <c r="Y13" s="342">
        <f t="shared" si="4"/>
        <v>-375000</v>
      </c>
      <c r="Z13" s="335">
        <f>+IF(X13&lt;&gt;0,+(Y13/X13)*100,0)</f>
        <v>-100</v>
      </c>
      <c r="AA13" s="273">
        <f t="shared" si="4"/>
        <v>500000</v>
      </c>
    </row>
    <row r="14" spans="1:27" ht="12.75">
      <c r="A14" s="291" t="s">
        <v>233</v>
      </c>
      <c r="B14" s="136"/>
      <c r="C14" s="60"/>
      <c r="D14" s="340"/>
      <c r="E14" s="60">
        <v>500000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375000</v>
      </c>
      <c r="Y14" s="59">
        <v>-375000</v>
      </c>
      <c r="Z14" s="61">
        <v>-100</v>
      </c>
      <c r="AA14" s="62">
        <v>500000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11865000</v>
      </c>
      <c r="F60" s="264">
        <f t="shared" si="14"/>
        <v>11865000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8898750</v>
      </c>
      <c r="Y60" s="264">
        <f t="shared" si="14"/>
        <v>-8898750</v>
      </c>
      <c r="Z60" s="337">
        <f>+IF(X60&lt;&gt;0,+(Y60/X60)*100,0)</f>
        <v>-100</v>
      </c>
      <c r="AA60" s="232">
        <f>+AA57+AA54+AA51+AA40+AA37+AA34+AA22+AA5</f>
        <v>11865000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2018-05-08T09:00:44Z</dcterms:created>
  <dcterms:modified xsi:type="dcterms:W3CDTF">2018-05-08T09:00:49Z</dcterms:modified>
  <cp:category/>
  <cp:version/>
  <cp:contentType/>
  <cp:contentStatus/>
</cp:coreProperties>
</file>